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08CFCE90-543B-41FC-B4B5-50FB8E093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GOO" sheetId="2" r:id="rId1"/>
    <sheet name="INDICADORES" sheetId="1" r:id="rId2"/>
    <sheet name="graficos" sheetId="3" r:id="rId3"/>
    <sheet name="INSTRUCTIVO" sheetId="4" r:id="rId4"/>
    <sheet name="BALANZA DICIEMBRE" sheetId="5" r:id="rId5"/>
    <sheet name="COBRANZA" sheetId="6" r:id="rId6"/>
  </sheets>
  <externalReferences>
    <externalReference r:id="rId7"/>
    <externalReference r:id="rId8"/>
    <externalReference r:id="rId9"/>
  </externalReferences>
  <definedNames>
    <definedName name="_xlnm._FilterDatabase" localSheetId="0" hidden="1">PIGOO!$A$9:$S$9</definedName>
    <definedName name="Admin.">'[1]Gastos de Admin.'!$H$234</definedName>
    <definedName name="_xlnm.Extract">#REF!</definedName>
    <definedName name="_xlnm.Print_Area" localSheetId="0">PIGOO!$A$1:$R$207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2" l="1"/>
  <c r="L25" i="2" l="1"/>
  <c r="M15" i="2"/>
  <c r="M30" i="2"/>
  <c r="N108" i="2"/>
  <c r="N109" i="2"/>
  <c r="N110" i="2"/>
  <c r="N111" i="2"/>
  <c r="M60" i="2"/>
  <c r="N85" i="2" l="1"/>
  <c r="N86" i="2"/>
  <c r="N87" i="2"/>
  <c r="N88" i="2"/>
  <c r="N90" i="2"/>
  <c r="N91" i="2"/>
  <c r="N92" i="2"/>
  <c r="M158" i="2" l="1"/>
  <c r="M157" i="2"/>
  <c r="L39" i="2" l="1"/>
  <c r="K176" i="2" l="1"/>
  <c r="L155" i="2"/>
  <c r="L60" i="2" l="1"/>
  <c r="L55" i="2"/>
  <c r="L30" i="2" l="1"/>
  <c r="L28" i="2"/>
  <c r="L15" i="2" l="1"/>
  <c r="L14" i="2"/>
  <c r="L194" i="2" l="1"/>
  <c r="L192" i="2"/>
  <c r="L190" i="2"/>
  <c r="K39" i="2"/>
  <c r="K194" i="2" l="1"/>
  <c r="K192" i="2"/>
  <c r="K190" i="2"/>
  <c r="K55" i="2"/>
  <c r="K60" i="2"/>
  <c r="K30" i="2" l="1"/>
  <c r="K28" i="2"/>
  <c r="K15" i="2"/>
  <c r="L103" i="1" l="1"/>
  <c r="L102" i="1"/>
  <c r="L101" i="1"/>
  <c r="L100" i="1"/>
  <c r="L99" i="1"/>
  <c r="J194" i="2"/>
  <c r="J192" i="2"/>
  <c r="J190" i="2"/>
  <c r="J189" i="2"/>
  <c r="J176" i="2"/>
  <c r="J155" i="2"/>
  <c r="J141" i="2"/>
  <c r="J134" i="2"/>
  <c r="J133" i="2" s="1"/>
  <c r="J115" i="2"/>
  <c r="J114" i="2" s="1"/>
  <c r="J130" i="2" s="1"/>
  <c r="J102" i="2"/>
  <c r="J95" i="2"/>
  <c r="J82" i="2"/>
  <c r="J74" i="2"/>
  <c r="J68" i="2"/>
  <c r="J60" i="2"/>
  <c r="J59" i="2" s="1"/>
  <c r="J55" i="2"/>
  <c r="J54" i="2"/>
  <c r="J44" i="2"/>
  <c r="J39" i="2"/>
  <c r="J37" i="2" s="1"/>
  <c r="J28" i="2"/>
  <c r="J26" i="2"/>
  <c r="J22" i="2" s="1"/>
  <c r="J21" i="2" s="1"/>
  <c r="J19" i="2"/>
  <c r="J15" i="2"/>
  <c r="J13" i="2" s="1"/>
  <c r="J12" i="2" s="1"/>
  <c r="J11" i="2" s="1"/>
  <c r="J35" i="2" l="1"/>
  <c r="J41" i="2" s="1"/>
  <c r="Q7" i="6" l="1"/>
  <c r="Q4" i="6"/>
  <c r="Q10" i="6" s="1"/>
  <c r="K103" i="1" l="1"/>
  <c r="K102" i="1"/>
  <c r="K101" i="1"/>
  <c r="K100" i="1"/>
  <c r="K99" i="1"/>
  <c r="J103" i="1" l="1"/>
  <c r="J102" i="1"/>
  <c r="J101" i="1"/>
  <c r="J100" i="1"/>
  <c r="J99" i="1"/>
  <c r="I192" i="2" l="1"/>
  <c r="I194" i="2"/>
  <c r="I190" i="2"/>
  <c r="I60" i="2" l="1"/>
  <c r="I55" i="2"/>
  <c r="I28" i="2" l="1"/>
  <c r="I15" i="2"/>
  <c r="Q15" i="6" l="1"/>
  <c r="H194" i="2"/>
  <c r="H192" i="2"/>
  <c r="H190" i="2"/>
  <c r="H89" i="2"/>
  <c r="H60" i="2" l="1"/>
  <c r="H55" i="2"/>
  <c r="H44" i="2" l="1"/>
  <c r="H30" i="2"/>
  <c r="H28" i="2"/>
  <c r="H15" i="2"/>
  <c r="H102" i="2"/>
  <c r="O40" i="2"/>
  <c r="O37" i="2"/>
  <c r="O24" i="2"/>
  <c r="G194" i="2" l="1"/>
  <c r="G192" i="2"/>
  <c r="G190" i="2"/>
  <c r="G25" i="2" l="1"/>
  <c r="J168" i="1" l="1"/>
  <c r="I168" i="1"/>
  <c r="H168" i="1"/>
  <c r="G168" i="1"/>
  <c r="I103" i="1"/>
  <c r="I102" i="1"/>
  <c r="I101" i="1"/>
  <c r="I100" i="1"/>
  <c r="I99" i="1"/>
  <c r="G102" i="2"/>
  <c r="G60" i="2" l="1"/>
  <c r="G55" i="2"/>
  <c r="G28" i="2"/>
  <c r="G26" i="2" s="1"/>
  <c r="G15" i="2" l="1"/>
  <c r="H103" i="1" l="1"/>
  <c r="H102" i="1"/>
  <c r="H101" i="1"/>
  <c r="H100" i="1"/>
  <c r="H99" i="1"/>
  <c r="F25" i="2"/>
  <c r="F60" i="2" l="1"/>
  <c r="F59" i="2" s="1"/>
  <c r="F55" i="2"/>
  <c r="F54" i="2" s="1"/>
  <c r="F44" i="2"/>
  <c r="F30" i="2"/>
  <c r="F28" i="2"/>
  <c r="F26" i="2" s="1"/>
  <c r="F15" i="2"/>
  <c r="F13" i="2" s="1"/>
  <c r="F12" i="2" s="1"/>
  <c r="F11" i="2" s="1"/>
  <c r="F141" i="2"/>
  <c r="F134" i="2"/>
  <c r="F133" i="2" s="1"/>
  <c r="F115" i="2"/>
  <c r="F114" i="2" s="1"/>
  <c r="F130" i="2" s="1"/>
  <c r="F95" i="2"/>
  <c r="F82" i="2"/>
  <c r="F74" i="2"/>
  <c r="F37" i="2"/>
  <c r="F192" i="2"/>
  <c r="F194" i="2"/>
  <c r="F22" i="2" l="1"/>
  <c r="F21" i="2" s="1"/>
  <c r="F35" i="2" s="1"/>
  <c r="F41" i="2" s="1"/>
  <c r="F190" i="2"/>
  <c r="F189" i="2" s="1"/>
  <c r="F176" i="2" l="1"/>
  <c r="F155" i="2"/>
  <c r="G155" i="2"/>
  <c r="F89" i="2"/>
  <c r="F68" i="2"/>
  <c r="F102" i="2" l="1"/>
  <c r="G170" i="1" l="1"/>
  <c r="H34" i="1"/>
  <c r="G103" i="1"/>
  <c r="G102" i="1"/>
  <c r="G101" i="1"/>
  <c r="G100" i="1"/>
  <c r="G99" i="1"/>
  <c r="E29" i="2"/>
  <c r="E25" i="2"/>
  <c r="E38" i="2" l="1"/>
  <c r="E194" i="2"/>
  <c r="E192" i="2"/>
  <c r="E190" i="2"/>
  <c r="E176" i="2" l="1"/>
  <c r="E60" i="2"/>
  <c r="E55" i="2"/>
  <c r="E30" i="2"/>
  <c r="E28" i="2"/>
  <c r="E26" i="2" s="1"/>
  <c r="E15" i="2"/>
  <c r="E13" i="2" s="1"/>
  <c r="E12" i="2" s="1"/>
  <c r="E11" i="2" s="1"/>
  <c r="F168" i="1"/>
  <c r="E168" i="1"/>
  <c r="D168" i="1"/>
  <c r="F103" i="1"/>
  <c r="F102" i="1"/>
  <c r="F101" i="1"/>
  <c r="F100" i="1"/>
  <c r="F99" i="1"/>
  <c r="D28" i="2"/>
  <c r="D38" i="2"/>
  <c r="D37" i="2" s="1"/>
  <c r="D25" i="2"/>
  <c r="D194" i="2"/>
  <c r="D192" i="2"/>
  <c r="D190" i="2"/>
  <c r="D189" i="2" l="1"/>
  <c r="E22" i="2"/>
  <c r="D176" i="2"/>
  <c r="D155" i="2"/>
  <c r="D141" i="2"/>
  <c r="D134" i="2"/>
  <c r="D133" i="2" s="1"/>
  <c r="D115" i="2"/>
  <c r="D114" i="2" s="1"/>
  <c r="D130" i="2" s="1"/>
  <c r="D82" i="2"/>
  <c r="D74" i="2"/>
  <c r="D68" i="2"/>
  <c r="D60" i="2" l="1"/>
  <c r="D59" i="2" s="1"/>
  <c r="D55" i="2"/>
  <c r="D54" i="2" s="1"/>
  <c r="D44" i="2"/>
  <c r="D30" i="2"/>
  <c r="D26" i="2"/>
  <c r="D15" i="2"/>
  <c r="D13" i="2" s="1"/>
  <c r="D12" i="2" s="1"/>
  <c r="D11" i="2" s="1"/>
  <c r="D22" i="2" l="1"/>
  <c r="D21" i="2" s="1"/>
  <c r="D35" i="2" s="1"/>
  <c r="D41" i="2" s="1"/>
  <c r="D95" i="2" l="1"/>
  <c r="D102" i="2"/>
  <c r="E103" i="1"/>
  <c r="E102" i="1"/>
  <c r="E101" i="1"/>
  <c r="E100" i="1"/>
  <c r="E99" i="1"/>
  <c r="C38" i="2"/>
  <c r="L23" i="6"/>
  <c r="L22" i="6"/>
  <c r="L19" i="6"/>
  <c r="L13" i="6"/>
  <c r="L38" i="6"/>
  <c r="C194" i="2"/>
  <c r="C192" i="2"/>
  <c r="C190" i="2"/>
  <c r="C60" i="2"/>
  <c r="C55" i="2"/>
  <c r="C30" i="2" l="1"/>
  <c r="C28" i="2"/>
  <c r="C26" i="2" s="1"/>
  <c r="C15" i="2"/>
  <c r="C13" i="2" s="1"/>
  <c r="C12" i="2" s="1"/>
  <c r="C11" i="2" s="1"/>
  <c r="M189" i="2"/>
  <c r="L189" i="2"/>
  <c r="K189" i="2"/>
  <c r="I189" i="2"/>
  <c r="H189" i="2"/>
  <c r="G189" i="2"/>
  <c r="E189" i="2"/>
  <c r="C189" i="2"/>
  <c r="M176" i="2"/>
  <c r="L176" i="2"/>
  <c r="I176" i="2"/>
  <c r="H176" i="2"/>
  <c r="G176" i="2"/>
  <c r="C176" i="2"/>
  <c r="M155" i="2"/>
  <c r="K155" i="2"/>
  <c r="I155" i="2"/>
  <c r="H155" i="2"/>
  <c r="E155" i="2"/>
  <c r="C155" i="2"/>
  <c r="M141" i="2"/>
  <c r="L141" i="2"/>
  <c r="K141" i="2"/>
  <c r="I141" i="2"/>
  <c r="H141" i="2"/>
  <c r="G141" i="2"/>
  <c r="E141" i="2"/>
  <c r="C141" i="2"/>
  <c r="M134" i="2"/>
  <c r="M133" i="2" s="1"/>
  <c r="L134" i="2"/>
  <c r="L133" i="2" s="1"/>
  <c r="K134" i="2"/>
  <c r="K133" i="2" s="1"/>
  <c r="I134" i="2"/>
  <c r="I133" i="2" s="1"/>
  <c r="H134" i="2"/>
  <c r="H133" i="2" s="1"/>
  <c r="G134" i="2"/>
  <c r="G133" i="2" s="1"/>
  <c r="E134" i="2"/>
  <c r="E133" i="2" s="1"/>
  <c r="C134" i="2"/>
  <c r="C133" i="2" s="1"/>
  <c r="M115" i="2"/>
  <c r="M114" i="2" s="1"/>
  <c r="M130" i="2" s="1"/>
  <c r="L130" i="2"/>
  <c r="K115" i="2"/>
  <c r="K114" i="2" s="1"/>
  <c r="K130" i="2" s="1"/>
  <c r="I115" i="2"/>
  <c r="I114" i="2" s="1"/>
  <c r="I130" i="2" s="1"/>
  <c r="H115" i="2"/>
  <c r="H114" i="2" s="1"/>
  <c r="H130" i="2" s="1"/>
  <c r="G115" i="2"/>
  <c r="G114" i="2" s="1"/>
  <c r="G130" i="2" s="1"/>
  <c r="E115" i="2"/>
  <c r="E114" i="2" s="1"/>
  <c r="E130" i="2" s="1"/>
  <c r="C115" i="2"/>
  <c r="C114" i="2" s="1"/>
  <c r="C130" i="2" s="1"/>
  <c r="M102" i="2"/>
  <c r="L102" i="2"/>
  <c r="K102" i="2"/>
  <c r="I102" i="2"/>
  <c r="E102" i="2"/>
  <c r="C102" i="2"/>
  <c r="M95" i="2"/>
  <c r="L95" i="2"/>
  <c r="K95" i="2"/>
  <c r="I95" i="2"/>
  <c r="H95" i="2"/>
  <c r="G95" i="2"/>
  <c r="E95" i="2"/>
  <c r="C95" i="2"/>
  <c r="M89" i="2"/>
  <c r="K89" i="2"/>
  <c r="G89" i="2"/>
  <c r="E89" i="2"/>
  <c r="C89" i="2"/>
  <c r="M82" i="2"/>
  <c r="L82" i="2"/>
  <c r="K82" i="2"/>
  <c r="I82" i="2"/>
  <c r="H82" i="2"/>
  <c r="G82" i="2"/>
  <c r="E82" i="2"/>
  <c r="C82" i="2"/>
  <c r="M74" i="2"/>
  <c r="L74" i="2"/>
  <c r="K74" i="2"/>
  <c r="I74" i="2"/>
  <c r="H74" i="2"/>
  <c r="G74" i="2"/>
  <c r="E74" i="2"/>
  <c r="C74" i="2"/>
  <c r="M68" i="2"/>
  <c r="L68" i="2"/>
  <c r="K68" i="2"/>
  <c r="I68" i="2"/>
  <c r="H68" i="2"/>
  <c r="G68" i="2"/>
  <c r="E68" i="2"/>
  <c r="C68" i="2"/>
  <c r="M59" i="2"/>
  <c r="L59" i="2"/>
  <c r="K59" i="2"/>
  <c r="I59" i="2"/>
  <c r="H59" i="2"/>
  <c r="G59" i="2"/>
  <c r="E59" i="2"/>
  <c r="C59" i="2"/>
  <c r="M54" i="2"/>
  <c r="L54" i="2"/>
  <c r="K54" i="2"/>
  <c r="I54" i="2"/>
  <c r="H54" i="2"/>
  <c r="G54" i="2"/>
  <c r="E54" i="2"/>
  <c r="C54" i="2"/>
  <c r="M44" i="2"/>
  <c r="L44" i="2"/>
  <c r="K44" i="2"/>
  <c r="I44" i="2"/>
  <c r="G44" i="2"/>
  <c r="E44" i="2"/>
  <c r="C44" i="2"/>
  <c r="M37" i="2"/>
  <c r="L37" i="2"/>
  <c r="K37" i="2"/>
  <c r="I37" i="2"/>
  <c r="H37" i="2"/>
  <c r="G37" i="2"/>
  <c r="E37" i="2"/>
  <c r="E21" i="2" s="1"/>
  <c r="C37" i="2"/>
  <c r="M26" i="2"/>
  <c r="M22" i="2" s="1"/>
  <c r="L26" i="2"/>
  <c r="L22" i="2" s="1"/>
  <c r="K26" i="2"/>
  <c r="K22" i="2" s="1"/>
  <c r="I26" i="2"/>
  <c r="I22" i="2" s="1"/>
  <c r="H26" i="2"/>
  <c r="H22" i="2" s="1"/>
  <c r="G22" i="2"/>
  <c r="M13" i="2"/>
  <c r="M12" i="2" s="1"/>
  <c r="M11" i="2" s="1"/>
  <c r="L13" i="2"/>
  <c r="L12" i="2" s="1"/>
  <c r="L11" i="2" s="1"/>
  <c r="K13" i="2"/>
  <c r="K12" i="2" s="1"/>
  <c r="K11" i="2" s="1"/>
  <c r="I13" i="2"/>
  <c r="I12" i="2" s="1"/>
  <c r="I11" i="2" s="1"/>
  <c r="H13" i="2"/>
  <c r="H12" i="2" s="1"/>
  <c r="H11" i="2" s="1"/>
  <c r="G13" i="2"/>
  <c r="G12" i="2" s="1"/>
  <c r="G11" i="2" s="1"/>
  <c r="N100" i="2"/>
  <c r="N99" i="2"/>
  <c r="N98" i="2"/>
  <c r="N97" i="2"/>
  <c r="N96" i="2"/>
  <c r="N103" i="2"/>
  <c r="N107" i="2"/>
  <c r="N106" i="2"/>
  <c r="N105" i="2"/>
  <c r="N104" i="2"/>
  <c r="B176" i="2"/>
  <c r="B89" i="2"/>
  <c r="N89" i="2" s="1"/>
  <c r="M21" i="2" l="1"/>
  <c r="M35" i="2" s="1"/>
  <c r="M41" i="2" s="1"/>
  <c r="G21" i="2"/>
  <c r="G35" i="2" s="1"/>
  <c r="G41" i="2" s="1"/>
  <c r="L21" i="2"/>
  <c r="L35" i="2" s="1"/>
  <c r="L41" i="2" s="1"/>
  <c r="E35" i="2"/>
  <c r="E41" i="2" s="1"/>
  <c r="I21" i="2"/>
  <c r="I35" i="2" s="1"/>
  <c r="I41" i="2" s="1"/>
  <c r="N95" i="2"/>
  <c r="H21" i="2"/>
  <c r="C22" i="2"/>
  <c r="N102" i="2"/>
  <c r="K21" i="2"/>
  <c r="K35" i="2" s="1"/>
  <c r="K41" i="2" s="1"/>
  <c r="N32" i="2"/>
  <c r="N31" i="2"/>
  <c r="O28" i="2"/>
  <c r="O26" i="2" s="1"/>
  <c r="O22" i="2" s="1"/>
  <c r="D187" i="1"/>
  <c r="E187" i="1" s="1"/>
  <c r="F187" i="1" s="1"/>
  <c r="G187" i="1" s="1"/>
  <c r="H187" i="1" s="1"/>
  <c r="I187" i="1" s="1"/>
  <c r="J187" i="1" s="1"/>
  <c r="K187" i="1" s="1"/>
  <c r="L187" i="1" s="1"/>
  <c r="D103" i="1"/>
  <c r="D102" i="1"/>
  <c r="D101" i="1"/>
  <c r="D100" i="1"/>
  <c r="D99" i="1"/>
  <c r="N16" i="2"/>
  <c r="N17" i="2"/>
  <c r="N18" i="2"/>
  <c r="B30" i="2"/>
  <c r="N30" i="2" s="1"/>
  <c r="B28" i="2"/>
  <c r="N28" i="2" s="1"/>
  <c r="B15" i="2"/>
  <c r="L42" i="6"/>
  <c r="L41" i="6"/>
  <c r="L39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1" i="6"/>
  <c r="L20" i="6"/>
  <c r="L18" i="6"/>
  <c r="L17" i="6"/>
  <c r="L16" i="6"/>
  <c r="L15" i="6"/>
  <c r="L14" i="6"/>
  <c r="L12" i="6"/>
  <c r="L11" i="6"/>
  <c r="L10" i="6"/>
  <c r="L9" i="6"/>
  <c r="L8" i="6"/>
  <c r="H35" i="2" l="1"/>
  <c r="H41" i="2" s="1"/>
  <c r="C21" i="2"/>
  <c r="C35" i="2" s="1"/>
  <c r="C41" i="2" s="1"/>
  <c r="N8" i="6"/>
  <c r="N11" i="6"/>
  <c r="N10" i="6"/>
  <c r="N9" i="6"/>
  <c r="N12" i="6"/>
  <c r="N7" i="6" l="1"/>
  <c r="B26" i="2"/>
  <c r="B60" i="2"/>
  <c r="B55" i="2"/>
  <c r="O216" i="1"/>
  <c r="N216" i="1"/>
  <c r="M216" i="1"/>
  <c r="L216" i="1"/>
  <c r="K216" i="1"/>
  <c r="J216" i="1"/>
  <c r="I216" i="1"/>
  <c r="H216" i="1"/>
  <c r="G216" i="1"/>
  <c r="F216" i="1"/>
  <c r="E21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D198" i="1" s="1"/>
  <c r="O191" i="1"/>
  <c r="N191" i="1"/>
  <c r="M191" i="1"/>
  <c r="L191" i="1"/>
  <c r="K191" i="1"/>
  <c r="J191" i="1"/>
  <c r="I191" i="1"/>
  <c r="H191" i="1"/>
  <c r="G191" i="1"/>
  <c r="F191" i="1"/>
  <c r="E191" i="1"/>
  <c r="O189" i="1"/>
  <c r="N189" i="1"/>
  <c r="M189" i="1"/>
  <c r="L189" i="1"/>
  <c r="K189" i="1"/>
  <c r="J189" i="1"/>
  <c r="I189" i="1"/>
  <c r="I190" i="1" s="1"/>
  <c r="H189" i="1"/>
  <c r="H190" i="1" s="1"/>
  <c r="G189" i="1"/>
  <c r="G190" i="1" s="1"/>
  <c r="F189" i="1"/>
  <c r="F190" i="1" s="1"/>
  <c r="E189" i="1"/>
  <c r="E190" i="1" s="1"/>
  <c r="O184" i="1"/>
  <c r="N184" i="1"/>
  <c r="M184" i="1"/>
  <c r="L184" i="1"/>
  <c r="K184" i="1"/>
  <c r="J184" i="1"/>
  <c r="I184" i="1"/>
  <c r="H184" i="1"/>
  <c r="G184" i="1"/>
  <c r="F184" i="1"/>
  <c r="E184" i="1"/>
  <c r="O181" i="1"/>
  <c r="N181" i="1"/>
  <c r="M181" i="1"/>
  <c r="L181" i="1"/>
  <c r="K181" i="1"/>
  <c r="J181" i="1"/>
  <c r="I181" i="1"/>
  <c r="H181" i="1"/>
  <c r="G181" i="1"/>
  <c r="F181" i="1"/>
  <c r="E181" i="1"/>
  <c r="O172" i="1"/>
  <c r="N172" i="1"/>
  <c r="M172" i="1"/>
  <c r="L172" i="1"/>
  <c r="K172" i="1"/>
  <c r="J172" i="1"/>
  <c r="I172" i="1"/>
  <c r="H172" i="1"/>
  <c r="G172" i="1"/>
  <c r="F172" i="1"/>
  <c r="E172" i="1"/>
  <c r="O170" i="1"/>
  <c r="N170" i="1"/>
  <c r="M170" i="1"/>
  <c r="L170" i="1"/>
  <c r="K170" i="1"/>
  <c r="J170" i="1"/>
  <c r="I170" i="1"/>
  <c r="H170" i="1"/>
  <c r="F170" i="1"/>
  <c r="E170" i="1"/>
  <c r="O165" i="1"/>
  <c r="N165" i="1"/>
  <c r="M165" i="1"/>
  <c r="L165" i="1"/>
  <c r="K165" i="1"/>
  <c r="J165" i="1"/>
  <c r="I165" i="1"/>
  <c r="H165" i="1"/>
  <c r="G165" i="1"/>
  <c r="F165" i="1"/>
  <c r="E165" i="1"/>
  <c r="O163" i="1"/>
  <c r="N163" i="1"/>
  <c r="M163" i="1"/>
  <c r="L163" i="1"/>
  <c r="K163" i="1"/>
  <c r="J163" i="1"/>
  <c r="I163" i="1"/>
  <c r="H163" i="1"/>
  <c r="G163" i="1"/>
  <c r="F163" i="1"/>
  <c r="E163" i="1"/>
  <c r="O160" i="1"/>
  <c r="N160" i="1"/>
  <c r="M160" i="1"/>
  <c r="L160" i="1"/>
  <c r="K160" i="1"/>
  <c r="J160" i="1"/>
  <c r="I160" i="1"/>
  <c r="H160" i="1"/>
  <c r="G160" i="1"/>
  <c r="F160" i="1"/>
  <c r="E160" i="1"/>
  <c r="O155" i="1"/>
  <c r="N155" i="1"/>
  <c r="M155" i="1"/>
  <c r="L155" i="1"/>
  <c r="K155" i="1"/>
  <c r="J155" i="1"/>
  <c r="I155" i="1"/>
  <c r="H155" i="1"/>
  <c r="G155" i="1"/>
  <c r="F155" i="1"/>
  <c r="E155" i="1"/>
  <c r="O116" i="1"/>
  <c r="N116" i="1"/>
  <c r="M116" i="1"/>
  <c r="L116" i="1"/>
  <c r="K116" i="1"/>
  <c r="J116" i="1"/>
  <c r="I116" i="1"/>
  <c r="H116" i="1"/>
  <c r="G116" i="1"/>
  <c r="F116" i="1"/>
  <c r="E116" i="1"/>
  <c r="O110" i="1"/>
  <c r="N110" i="1"/>
  <c r="M110" i="1"/>
  <c r="L110" i="1"/>
  <c r="K110" i="1"/>
  <c r="J110" i="1"/>
  <c r="I110" i="1"/>
  <c r="H110" i="1"/>
  <c r="G110" i="1"/>
  <c r="F110" i="1"/>
  <c r="E110" i="1"/>
  <c r="O79" i="1"/>
  <c r="N79" i="1"/>
  <c r="M79" i="1"/>
  <c r="L79" i="1"/>
  <c r="K79" i="1"/>
  <c r="J79" i="1"/>
  <c r="I79" i="1"/>
  <c r="G79" i="1"/>
  <c r="F79" i="1"/>
  <c r="E79" i="1"/>
  <c r="O61" i="1"/>
  <c r="N61" i="1"/>
  <c r="M61" i="1"/>
  <c r="L61" i="1"/>
  <c r="K61" i="1"/>
  <c r="J61" i="1"/>
  <c r="I61" i="1"/>
  <c r="H61" i="1"/>
  <c r="G61" i="1"/>
  <c r="F61" i="1"/>
  <c r="E61" i="1"/>
  <c r="O55" i="1"/>
  <c r="N55" i="1"/>
  <c r="M55" i="1"/>
  <c r="L55" i="1"/>
  <c r="K55" i="1"/>
  <c r="J55" i="1"/>
  <c r="I55" i="1"/>
  <c r="H55" i="1"/>
  <c r="G55" i="1"/>
  <c r="F55" i="1"/>
  <c r="E55" i="1"/>
  <c r="O40" i="1"/>
  <c r="N40" i="1"/>
  <c r="M40" i="1"/>
  <c r="L40" i="1"/>
  <c r="K40" i="1"/>
  <c r="J40" i="1"/>
  <c r="I40" i="1"/>
  <c r="H40" i="1"/>
  <c r="G40" i="1"/>
  <c r="F40" i="1"/>
  <c r="E40" i="1"/>
  <c r="O34" i="1"/>
  <c r="N34" i="1"/>
  <c r="M34" i="1"/>
  <c r="L34" i="1"/>
  <c r="K34" i="1"/>
  <c r="J34" i="1"/>
  <c r="I34" i="1"/>
  <c r="G34" i="1"/>
  <c r="F34" i="1"/>
  <c r="E34" i="1"/>
  <c r="O13" i="1"/>
  <c r="N13" i="1"/>
  <c r="M13" i="1"/>
  <c r="L13" i="1"/>
  <c r="K13" i="1"/>
  <c r="J13" i="1"/>
  <c r="I13" i="1"/>
  <c r="H13" i="1"/>
  <c r="G13" i="1"/>
  <c r="F13" i="1"/>
  <c r="E13" i="1"/>
  <c r="O7" i="1"/>
  <c r="N7" i="1"/>
  <c r="M7" i="1"/>
  <c r="L7" i="1"/>
  <c r="K7" i="1"/>
  <c r="J7" i="1"/>
  <c r="I7" i="1"/>
  <c r="H7" i="1"/>
  <c r="G7" i="1"/>
  <c r="F7" i="1"/>
  <c r="E7" i="1"/>
  <c r="I68" i="1" l="1"/>
  <c r="H68" i="1"/>
  <c r="G68" i="1"/>
  <c r="F68" i="1"/>
  <c r="E68" i="1"/>
  <c r="D68" i="1"/>
  <c r="D69" i="1" s="1"/>
  <c r="D45" i="1" l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D39" i="1"/>
  <c r="F14" i="1"/>
  <c r="E14" i="1"/>
  <c r="D14" i="1"/>
  <c r="F8" i="1"/>
  <c r="E8" i="1"/>
  <c r="D8" i="1"/>
  <c r="D12" i="1" l="1"/>
  <c r="D159" i="1"/>
  <c r="D199" i="1"/>
  <c r="D191" i="1"/>
  <c r="D189" i="1"/>
  <c r="D190" i="1" s="1"/>
  <c r="D184" i="1"/>
  <c r="D181" i="1"/>
  <c r="D170" i="1"/>
  <c r="D165" i="1"/>
  <c r="D166" i="1" s="1"/>
  <c r="D163" i="1"/>
  <c r="D164" i="1" s="1"/>
  <c r="E164" i="1" s="1"/>
  <c r="D116" i="1"/>
  <c r="D110" i="1"/>
  <c r="O118" i="1"/>
  <c r="D79" i="1"/>
  <c r="D83" i="1" s="1"/>
  <c r="D61" i="1"/>
  <c r="D65" i="1" s="1"/>
  <c r="E65" i="1" s="1"/>
  <c r="D55" i="1"/>
  <c r="D85" i="1" s="1"/>
  <c r="D40" i="1"/>
  <c r="D44" i="1" s="1"/>
  <c r="D34" i="1"/>
  <c r="J15" i="1"/>
  <c r="N15" i="1"/>
  <c r="D18" i="1"/>
  <c r="O159" i="1"/>
  <c r="N159" i="1"/>
  <c r="M159" i="1"/>
  <c r="L9" i="1"/>
  <c r="K159" i="1"/>
  <c r="J159" i="1"/>
  <c r="I159" i="1"/>
  <c r="H159" i="1"/>
  <c r="G159" i="1"/>
  <c r="F159" i="1"/>
  <c r="E159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O209" i="1"/>
  <c r="N209" i="1"/>
  <c r="M209" i="1"/>
  <c r="L209" i="1"/>
  <c r="K209" i="1"/>
  <c r="K213" i="1" s="1"/>
  <c r="J209" i="1"/>
  <c r="I209" i="1"/>
  <c r="I213" i="1" s="1"/>
  <c r="H209" i="1"/>
  <c r="H213" i="1" s="1"/>
  <c r="G209" i="1"/>
  <c r="G213" i="1" s="1"/>
  <c r="F209" i="1"/>
  <c r="E209" i="1"/>
  <c r="D209" i="1"/>
  <c r="O204" i="1"/>
  <c r="O206" i="1" s="1"/>
  <c r="O207" i="1" s="1"/>
  <c r="N204" i="1"/>
  <c r="N206" i="1" s="1"/>
  <c r="N207" i="1" s="1"/>
  <c r="M204" i="1"/>
  <c r="M206" i="1" s="1"/>
  <c r="M207" i="1" s="1"/>
  <c r="L204" i="1"/>
  <c r="L206" i="1" s="1"/>
  <c r="L207" i="1" s="1"/>
  <c r="K204" i="1"/>
  <c r="K206" i="1" s="1"/>
  <c r="K207" i="1" s="1"/>
  <c r="J204" i="1"/>
  <c r="J206" i="1" s="1"/>
  <c r="J207" i="1" s="1"/>
  <c r="I204" i="1"/>
  <c r="I206" i="1" s="1"/>
  <c r="I207" i="1" s="1"/>
  <c r="H204" i="1"/>
  <c r="H206" i="1" s="1"/>
  <c r="H207" i="1" s="1"/>
  <c r="G204" i="1"/>
  <c r="G206" i="1" s="1"/>
  <c r="G207" i="1" s="1"/>
  <c r="F204" i="1"/>
  <c r="F206" i="1" s="1"/>
  <c r="F207" i="1" s="1"/>
  <c r="E204" i="1"/>
  <c r="E206" i="1" s="1"/>
  <c r="E207" i="1" s="1"/>
  <c r="D206" i="1"/>
  <c r="D207" i="1" s="1"/>
  <c r="D210" i="1"/>
  <c r="O198" i="1"/>
  <c r="O199" i="1" s="1"/>
  <c r="N198" i="1"/>
  <c r="N199" i="1" s="1"/>
  <c r="M198" i="1"/>
  <c r="M199" i="1" s="1"/>
  <c r="L198" i="1"/>
  <c r="L199" i="1" s="1"/>
  <c r="K198" i="1"/>
  <c r="K199" i="1" s="1"/>
  <c r="J198" i="1"/>
  <c r="J199" i="1" s="1"/>
  <c r="I198" i="1"/>
  <c r="I199" i="1" s="1"/>
  <c r="H198" i="1"/>
  <c r="H199" i="1" s="1"/>
  <c r="G198" i="1"/>
  <c r="G199" i="1" s="1"/>
  <c r="F198" i="1"/>
  <c r="F199" i="1" s="1"/>
  <c r="E198" i="1"/>
  <c r="E199" i="1" s="1"/>
  <c r="O192" i="1"/>
  <c r="N192" i="1"/>
  <c r="M192" i="1"/>
  <c r="L192" i="1"/>
  <c r="K192" i="1"/>
  <c r="J192" i="1"/>
  <c r="I192" i="1"/>
  <c r="H192" i="1"/>
  <c r="G192" i="1"/>
  <c r="F192" i="1"/>
  <c r="E192" i="1"/>
  <c r="O180" i="1"/>
  <c r="N180" i="1"/>
  <c r="M180" i="1"/>
  <c r="L180" i="1"/>
  <c r="K180" i="1"/>
  <c r="J180" i="1"/>
  <c r="I180" i="1"/>
  <c r="H180" i="1"/>
  <c r="G180" i="1"/>
  <c r="F180" i="1"/>
  <c r="E180" i="1"/>
  <c r="O171" i="1"/>
  <c r="N171" i="1"/>
  <c r="M171" i="1"/>
  <c r="L171" i="1"/>
  <c r="K171" i="1"/>
  <c r="J171" i="1"/>
  <c r="I171" i="1"/>
  <c r="H171" i="1"/>
  <c r="G171" i="1"/>
  <c r="F171" i="1"/>
  <c r="E171" i="1"/>
  <c r="D169" i="1"/>
  <c r="M162" i="1"/>
  <c r="L162" i="1"/>
  <c r="I162" i="1"/>
  <c r="E162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D151" i="1"/>
  <c r="E151" i="1" s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D150" i="1"/>
  <c r="E150" i="1" s="1"/>
  <c r="O148" i="1"/>
  <c r="N148" i="1"/>
  <c r="M148" i="1"/>
  <c r="L148" i="1"/>
  <c r="K148" i="1"/>
  <c r="J148" i="1"/>
  <c r="I148" i="1"/>
  <c r="H148" i="1"/>
  <c r="G148" i="1"/>
  <c r="F148" i="1"/>
  <c r="E148" i="1"/>
  <c r="D148" i="1"/>
  <c r="D145" i="1"/>
  <c r="E145" i="1" s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D144" i="1"/>
  <c r="E144" i="1" s="1"/>
  <c r="O142" i="1"/>
  <c r="N142" i="1"/>
  <c r="M142" i="1"/>
  <c r="L142" i="1"/>
  <c r="K142" i="1"/>
  <c r="J142" i="1"/>
  <c r="I142" i="1"/>
  <c r="H142" i="1"/>
  <c r="G142" i="1"/>
  <c r="F142" i="1"/>
  <c r="E142" i="1"/>
  <c r="D142" i="1"/>
  <c r="D139" i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D138" i="1"/>
  <c r="E138" i="1" s="1"/>
  <c r="O136" i="1"/>
  <c r="N136" i="1"/>
  <c r="M136" i="1"/>
  <c r="L136" i="1"/>
  <c r="K136" i="1"/>
  <c r="J136" i="1"/>
  <c r="I136" i="1"/>
  <c r="H136" i="1"/>
  <c r="G136" i="1"/>
  <c r="F136" i="1"/>
  <c r="E136" i="1"/>
  <c r="D136" i="1"/>
  <c r="D133" i="1"/>
  <c r="E133" i="1" s="1"/>
  <c r="F133" i="1" s="1"/>
  <c r="G133" i="1" s="1"/>
  <c r="H133" i="1" s="1"/>
  <c r="I133" i="1" s="1"/>
  <c r="J133" i="1" s="1"/>
  <c r="K133" i="1" s="1"/>
  <c r="L133" i="1" s="1"/>
  <c r="M133" i="1" s="1"/>
  <c r="N133" i="1" s="1"/>
  <c r="O133" i="1" s="1"/>
  <c r="D132" i="1"/>
  <c r="E132" i="1" s="1"/>
  <c r="O130" i="1"/>
  <c r="N130" i="1"/>
  <c r="M130" i="1"/>
  <c r="L130" i="1"/>
  <c r="K130" i="1"/>
  <c r="J130" i="1"/>
  <c r="I130" i="1"/>
  <c r="H130" i="1"/>
  <c r="G130" i="1"/>
  <c r="F130" i="1"/>
  <c r="E130" i="1"/>
  <c r="D130" i="1"/>
  <c r="D127" i="1"/>
  <c r="E127" i="1" s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D126" i="1"/>
  <c r="E126" i="1" s="1"/>
  <c r="O124" i="1"/>
  <c r="N124" i="1"/>
  <c r="M124" i="1"/>
  <c r="L124" i="1"/>
  <c r="K124" i="1"/>
  <c r="J124" i="1"/>
  <c r="I124" i="1"/>
  <c r="H124" i="1"/>
  <c r="G124" i="1"/>
  <c r="F124" i="1"/>
  <c r="E124" i="1"/>
  <c r="D124" i="1"/>
  <c r="D121" i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G118" i="1"/>
  <c r="D115" i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O104" i="1"/>
  <c r="N104" i="1"/>
  <c r="M104" i="1"/>
  <c r="L104" i="1"/>
  <c r="K104" i="1"/>
  <c r="J104" i="1"/>
  <c r="I104" i="1"/>
  <c r="H104" i="1"/>
  <c r="G104" i="1"/>
  <c r="F104" i="1"/>
  <c r="E104" i="1"/>
  <c r="D104" i="1"/>
  <c r="D84" i="1"/>
  <c r="D78" i="1"/>
  <c r="D77" i="1"/>
  <c r="E77" i="1" s="1"/>
  <c r="O75" i="1"/>
  <c r="N75" i="1"/>
  <c r="M75" i="1"/>
  <c r="L75" i="1"/>
  <c r="K75" i="1"/>
  <c r="J75" i="1"/>
  <c r="I75" i="1"/>
  <c r="H75" i="1"/>
  <c r="G75" i="1"/>
  <c r="F75" i="1"/>
  <c r="E75" i="1"/>
  <c r="D75" i="1"/>
  <c r="D72" i="1"/>
  <c r="E72" i="1" s="1"/>
  <c r="D71" i="1"/>
  <c r="O69" i="1"/>
  <c r="N69" i="1"/>
  <c r="M69" i="1"/>
  <c r="L69" i="1"/>
  <c r="K69" i="1"/>
  <c r="J69" i="1"/>
  <c r="I69" i="1"/>
  <c r="H69" i="1"/>
  <c r="G69" i="1"/>
  <c r="F69" i="1"/>
  <c r="E69" i="1"/>
  <c r="D66" i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L63" i="1"/>
  <c r="O63" i="1"/>
  <c r="K63" i="1"/>
  <c r="I63" i="1"/>
  <c r="G63" i="1"/>
  <c r="D60" i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O85" i="1"/>
  <c r="N85" i="1"/>
  <c r="M85" i="1"/>
  <c r="L85" i="1"/>
  <c r="K85" i="1"/>
  <c r="J85" i="1"/>
  <c r="I85" i="1"/>
  <c r="H85" i="1"/>
  <c r="G85" i="1"/>
  <c r="F85" i="1"/>
  <c r="E85" i="1"/>
  <c r="D51" i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D50" i="1"/>
  <c r="E50" i="1" s="1"/>
  <c r="F50" i="1" s="1"/>
  <c r="O48" i="1"/>
  <c r="N48" i="1"/>
  <c r="M48" i="1"/>
  <c r="L48" i="1"/>
  <c r="K48" i="1"/>
  <c r="J48" i="1"/>
  <c r="I48" i="1"/>
  <c r="H48" i="1"/>
  <c r="G48" i="1"/>
  <c r="F48" i="1"/>
  <c r="E48" i="1"/>
  <c r="D48" i="1"/>
  <c r="O42" i="1"/>
  <c r="N42" i="1"/>
  <c r="M42" i="1"/>
  <c r="L42" i="1"/>
  <c r="K42" i="1"/>
  <c r="J42" i="1"/>
  <c r="I42" i="1"/>
  <c r="H42" i="1"/>
  <c r="G42" i="1"/>
  <c r="F42" i="1"/>
  <c r="E42" i="1"/>
  <c r="E39" i="1"/>
  <c r="F39" i="1" s="1"/>
  <c r="O52" i="1"/>
  <c r="L52" i="1"/>
  <c r="K52" i="1"/>
  <c r="H52" i="1"/>
  <c r="G52" i="1"/>
  <c r="D30" i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D29" i="1"/>
  <c r="O27" i="1"/>
  <c r="N27" i="1"/>
  <c r="M27" i="1"/>
  <c r="L27" i="1"/>
  <c r="K27" i="1"/>
  <c r="J27" i="1"/>
  <c r="I27" i="1"/>
  <c r="H27" i="1"/>
  <c r="G27" i="1"/>
  <c r="F27" i="1"/>
  <c r="E27" i="1"/>
  <c r="D27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M21" i="1"/>
  <c r="E21" i="1"/>
  <c r="O21" i="1"/>
  <c r="N21" i="1"/>
  <c r="L21" i="1"/>
  <c r="K21" i="1"/>
  <c r="J21" i="1"/>
  <c r="I21" i="1"/>
  <c r="H21" i="1"/>
  <c r="G21" i="1"/>
  <c r="F21" i="1"/>
  <c r="D23" i="1"/>
  <c r="F15" i="1"/>
  <c r="O97" i="1"/>
  <c r="L97" i="1"/>
  <c r="K97" i="1"/>
  <c r="H97" i="1"/>
  <c r="G97" i="1"/>
  <c r="O95" i="1"/>
  <c r="M95" i="1"/>
  <c r="K95" i="1"/>
  <c r="J95" i="1"/>
  <c r="I95" i="1"/>
  <c r="H95" i="1"/>
  <c r="G95" i="1"/>
  <c r="F95" i="1"/>
  <c r="E95" i="1"/>
  <c r="O213" i="1" l="1"/>
  <c r="J213" i="1"/>
  <c r="E213" i="1"/>
  <c r="D213" i="1"/>
  <c r="F213" i="1"/>
  <c r="O210" i="1"/>
  <c r="D28" i="1"/>
  <c r="M213" i="1"/>
  <c r="D149" i="1"/>
  <c r="G210" i="1"/>
  <c r="D70" i="1"/>
  <c r="N213" i="1"/>
  <c r="L210" i="1"/>
  <c r="L213" i="1"/>
  <c r="M210" i="1"/>
  <c r="N210" i="1"/>
  <c r="F164" i="1"/>
  <c r="G164" i="1" s="1"/>
  <c r="H164" i="1" s="1"/>
  <c r="I164" i="1" s="1"/>
  <c r="J164" i="1" s="1"/>
  <c r="K164" i="1" s="1"/>
  <c r="L164" i="1" s="1"/>
  <c r="M164" i="1" s="1"/>
  <c r="N164" i="1" s="1"/>
  <c r="O164" i="1" s="1"/>
  <c r="J210" i="1"/>
  <c r="D167" i="1"/>
  <c r="I210" i="1"/>
  <c r="H210" i="1"/>
  <c r="E210" i="1"/>
  <c r="E78" i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D76" i="1"/>
  <c r="F208" i="1"/>
  <c r="F215" i="1" s="1"/>
  <c r="J208" i="1"/>
  <c r="N208" i="1"/>
  <c r="N215" i="1" s="1"/>
  <c r="E208" i="1"/>
  <c r="E215" i="1" s="1"/>
  <c r="I208" i="1"/>
  <c r="I215" i="1" s="1"/>
  <c r="M208" i="1"/>
  <c r="M215" i="1" s="1"/>
  <c r="G208" i="1"/>
  <c r="K208" i="1"/>
  <c r="K215" i="1" s="1"/>
  <c r="H208" i="1"/>
  <c r="H215" i="1" s="1"/>
  <c r="L208" i="1"/>
  <c r="O208" i="1"/>
  <c r="E29" i="1"/>
  <c r="F29" i="1" s="1"/>
  <c r="G29" i="1" s="1"/>
  <c r="D208" i="1"/>
  <c r="D212" i="1" s="1"/>
  <c r="K210" i="1"/>
  <c r="F210" i="1"/>
  <c r="E169" i="1"/>
  <c r="F169" i="1" s="1"/>
  <c r="G169" i="1" s="1"/>
  <c r="H169" i="1" s="1"/>
  <c r="I169" i="1" s="1"/>
  <c r="J169" i="1" s="1"/>
  <c r="K169" i="1" s="1"/>
  <c r="L169" i="1" s="1"/>
  <c r="M169" i="1" s="1"/>
  <c r="N169" i="1" s="1"/>
  <c r="O169" i="1" s="1"/>
  <c r="D33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F162" i="1"/>
  <c r="J162" i="1"/>
  <c r="N162" i="1"/>
  <c r="D49" i="1"/>
  <c r="D90" i="1"/>
  <c r="D54" i="1"/>
  <c r="F77" i="1"/>
  <c r="G77" i="1" s="1"/>
  <c r="G50" i="1"/>
  <c r="G49" i="1" s="1"/>
  <c r="F49" i="1"/>
  <c r="F88" i="1"/>
  <c r="J88" i="1"/>
  <c r="N88" i="1"/>
  <c r="G183" i="1"/>
  <c r="K183" i="1"/>
  <c r="O183" i="1"/>
  <c r="E49" i="1"/>
  <c r="E71" i="1"/>
  <c r="E70" i="1" s="1"/>
  <c r="G88" i="1"/>
  <c r="K88" i="1"/>
  <c r="O88" i="1"/>
  <c r="H183" i="1"/>
  <c r="L183" i="1"/>
  <c r="D125" i="1"/>
  <c r="D143" i="1"/>
  <c r="L159" i="1"/>
  <c r="E183" i="1"/>
  <c r="I183" i="1"/>
  <c r="M183" i="1"/>
  <c r="E84" i="1"/>
  <c r="F84" i="1" s="1"/>
  <c r="G84" i="1" s="1"/>
  <c r="D137" i="1"/>
  <c r="G162" i="1"/>
  <c r="K162" i="1"/>
  <c r="O162" i="1"/>
  <c r="F183" i="1"/>
  <c r="J183" i="1"/>
  <c r="N183" i="1"/>
  <c r="E18" i="1"/>
  <c r="F18" i="1" s="1"/>
  <c r="I9" i="1"/>
  <c r="M9" i="1"/>
  <c r="E97" i="1"/>
  <c r="E31" i="1"/>
  <c r="I97" i="1"/>
  <c r="I31" i="1"/>
  <c r="M97" i="1"/>
  <c r="M31" i="1"/>
  <c r="E23" i="1"/>
  <c r="D22" i="1"/>
  <c r="N161" i="1"/>
  <c r="N95" i="1"/>
  <c r="F9" i="1"/>
  <c r="H9" i="1"/>
  <c r="F97" i="1"/>
  <c r="F31" i="1"/>
  <c r="J97" i="1"/>
  <c r="J31" i="1"/>
  <c r="N97" i="1"/>
  <c r="N31" i="1"/>
  <c r="I15" i="1"/>
  <c r="E52" i="1"/>
  <c r="I52" i="1"/>
  <c r="M52" i="1"/>
  <c r="G39" i="1"/>
  <c r="L161" i="1"/>
  <c r="L95" i="1"/>
  <c r="N9" i="1"/>
  <c r="E9" i="1"/>
  <c r="J9" i="1"/>
  <c r="E15" i="1"/>
  <c r="M15" i="1"/>
  <c r="F52" i="1"/>
  <c r="J52" i="1"/>
  <c r="N52" i="1"/>
  <c r="E44" i="1"/>
  <c r="D43" i="1"/>
  <c r="F65" i="1"/>
  <c r="E64" i="1"/>
  <c r="H15" i="1"/>
  <c r="L15" i="1"/>
  <c r="D21" i="1"/>
  <c r="H31" i="1"/>
  <c r="L31" i="1"/>
  <c r="D36" i="1"/>
  <c r="H36" i="1"/>
  <c r="L36" i="1"/>
  <c r="D38" i="1"/>
  <c r="D42" i="1"/>
  <c r="D57" i="1"/>
  <c r="H57" i="1"/>
  <c r="L57" i="1"/>
  <c r="D59" i="1"/>
  <c r="D92" i="1" s="1"/>
  <c r="D91" i="1"/>
  <c r="B47" i="3" s="1"/>
  <c r="H91" i="1"/>
  <c r="L91" i="1"/>
  <c r="D63" i="1"/>
  <c r="F72" i="1"/>
  <c r="E93" i="1"/>
  <c r="E87" i="1"/>
  <c r="E88" i="1"/>
  <c r="I88" i="1"/>
  <c r="M88" i="1"/>
  <c r="E36" i="1"/>
  <c r="I36" i="1"/>
  <c r="M36" i="1"/>
  <c r="E57" i="1"/>
  <c r="I57" i="1"/>
  <c r="M57" i="1"/>
  <c r="E91" i="1"/>
  <c r="I91" i="1"/>
  <c r="M91" i="1"/>
  <c r="E63" i="1"/>
  <c r="D64" i="1"/>
  <c r="F36" i="1"/>
  <c r="J36" i="1"/>
  <c r="N36" i="1"/>
  <c r="F57" i="1"/>
  <c r="J57" i="1"/>
  <c r="N57" i="1"/>
  <c r="F91" i="1"/>
  <c r="J91" i="1"/>
  <c r="N91" i="1"/>
  <c r="G9" i="1"/>
  <c r="K9" i="1"/>
  <c r="O9" i="1"/>
  <c r="G15" i="1"/>
  <c r="K15" i="1"/>
  <c r="O15" i="1"/>
  <c r="G31" i="1"/>
  <c r="K31" i="1"/>
  <c r="O31" i="1"/>
  <c r="G36" i="1"/>
  <c r="K36" i="1"/>
  <c r="O36" i="1"/>
  <c r="G57" i="1"/>
  <c r="K57" i="1"/>
  <c r="O57" i="1"/>
  <c r="G91" i="1"/>
  <c r="K91" i="1"/>
  <c r="O91" i="1"/>
  <c r="H63" i="1"/>
  <c r="M63" i="1"/>
  <c r="D93" i="1"/>
  <c r="D88" i="1"/>
  <c r="H88" i="1"/>
  <c r="L88" i="1"/>
  <c r="D81" i="1"/>
  <c r="H81" i="1"/>
  <c r="L81" i="1"/>
  <c r="D87" i="1"/>
  <c r="H152" i="1"/>
  <c r="L152" i="1"/>
  <c r="D112" i="1"/>
  <c r="H112" i="1"/>
  <c r="L112" i="1"/>
  <c r="D114" i="1"/>
  <c r="D153" i="1"/>
  <c r="H153" i="1"/>
  <c r="L153" i="1"/>
  <c r="D118" i="1"/>
  <c r="L118" i="1"/>
  <c r="D120" i="1"/>
  <c r="E131" i="1"/>
  <c r="F132" i="1"/>
  <c r="E143" i="1"/>
  <c r="F144" i="1"/>
  <c r="G161" i="1"/>
  <c r="E81" i="1"/>
  <c r="I81" i="1"/>
  <c r="M81" i="1"/>
  <c r="E152" i="1"/>
  <c r="I152" i="1"/>
  <c r="M152" i="1"/>
  <c r="E112" i="1"/>
  <c r="I112" i="1"/>
  <c r="M112" i="1"/>
  <c r="E153" i="1"/>
  <c r="I153" i="1"/>
  <c r="M153" i="1"/>
  <c r="E137" i="1"/>
  <c r="F138" i="1"/>
  <c r="H158" i="1"/>
  <c r="H161" i="1"/>
  <c r="E166" i="1"/>
  <c r="E167" i="1" s="1"/>
  <c r="F63" i="1"/>
  <c r="J63" i="1"/>
  <c r="N63" i="1"/>
  <c r="F81" i="1"/>
  <c r="J81" i="1"/>
  <c r="N81" i="1"/>
  <c r="F152" i="1"/>
  <c r="J152" i="1"/>
  <c r="N152" i="1"/>
  <c r="F112" i="1"/>
  <c r="J112" i="1"/>
  <c r="N112" i="1"/>
  <c r="F153" i="1"/>
  <c r="J153" i="1"/>
  <c r="N153" i="1"/>
  <c r="H118" i="1"/>
  <c r="E125" i="1"/>
  <c r="F126" i="1"/>
  <c r="D131" i="1"/>
  <c r="E161" i="1"/>
  <c r="I161" i="1"/>
  <c r="G81" i="1"/>
  <c r="K81" i="1"/>
  <c r="O81" i="1"/>
  <c r="G152" i="1"/>
  <c r="K152" i="1"/>
  <c r="O152" i="1"/>
  <c r="G112" i="1"/>
  <c r="K112" i="1"/>
  <c r="O112" i="1"/>
  <c r="G153" i="1"/>
  <c r="K153" i="1"/>
  <c r="O153" i="1"/>
  <c r="K118" i="1"/>
  <c r="E149" i="1"/>
  <c r="F150" i="1"/>
  <c r="F161" i="1"/>
  <c r="J161" i="1"/>
  <c r="F118" i="1"/>
  <c r="J118" i="1"/>
  <c r="N118" i="1"/>
  <c r="F158" i="1"/>
  <c r="N158" i="1"/>
  <c r="G158" i="1"/>
  <c r="K158" i="1"/>
  <c r="O158" i="1"/>
  <c r="K161" i="1"/>
  <c r="O161" i="1"/>
  <c r="H162" i="1"/>
  <c r="L158" i="1"/>
  <c r="E118" i="1"/>
  <c r="I118" i="1"/>
  <c r="M118" i="1"/>
  <c r="E158" i="1"/>
  <c r="I158" i="1"/>
  <c r="M158" i="1"/>
  <c r="M161" i="1"/>
  <c r="G174" i="1"/>
  <c r="K174" i="1"/>
  <c r="O174" i="1"/>
  <c r="G176" i="1"/>
  <c r="K176" i="1"/>
  <c r="O176" i="1"/>
  <c r="G178" i="1"/>
  <c r="K178" i="1"/>
  <c r="O178" i="1"/>
  <c r="D194" i="1"/>
  <c r="D195" i="1" s="1"/>
  <c r="H194" i="1"/>
  <c r="H195" i="1" s="1"/>
  <c r="L194" i="1"/>
  <c r="L195" i="1" s="1"/>
  <c r="D202" i="1"/>
  <c r="D203" i="1" s="1"/>
  <c r="H202" i="1"/>
  <c r="H203" i="1" s="1"/>
  <c r="L202" i="1"/>
  <c r="L203" i="1" s="1"/>
  <c r="H174" i="1"/>
  <c r="L174" i="1"/>
  <c r="H176" i="1"/>
  <c r="L176" i="1"/>
  <c r="H178" i="1"/>
  <c r="L178" i="1"/>
  <c r="E194" i="1"/>
  <c r="E195" i="1" s="1"/>
  <c r="I194" i="1"/>
  <c r="I195" i="1" s="1"/>
  <c r="M194" i="1"/>
  <c r="M195" i="1" s="1"/>
  <c r="E202" i="1"/>
  <c r="E203" i="1" s="1"/>
  <c r="I202" i="1"/>
  <c r="I203" i="1" s="1"/>
  <c r="M202" i="1"/>
  <c r="M203" i="1" s="1"/>
  <c r="E174" i="1"/>
  <c r="I174" i="1"/>
  <c r="M174" i="1"/>
  <c r="E176" i="1"/>
  <c r="I176" i="1"/>
  <c r="M176" i="1"/>
  <c r="E178" i="1"/>
  <c r="I178" i="1"/>
  <c r="M178" i="1"/>
  <c r="F194" i="1"/>
  <c r="F195" i="1" s="1"/>
  <c r="J194" i="1"/>
  <c r="J195" i="1" s="1"/>
  <c r="N194" i="1"/>
  <c r="N195" i="1" s="1"/>
  <c r="F202" i="1"/>
  <c r="F203" i="1" s="1"/>
  <c r="J202" i="1"/>
  <c r="J203" i="1" s="1"/>
  <c r="N202" i="1"/>
  <c r="N203" i="1" s="1"/>
  <c r="F174" i="1"/>
  <c r="J174" i="1"/>
  <c r="N174" i="1"/>
  <c r="F176" i="1"/>
  <c r="J176" i="1"/>
  <c r="N176" i="1"/>
  <c r="F178" i="1"/>
  <c r="J178" i="1"/>
  <c r="N178" i="1"/>
  <c r="G194" i="1"/>
  <c r="G195" i="1" s="1"/>
  <c r="K194" i="1"/>
  <c r="K195" i="1" s="1"/>
  <c r="O194" i="1"/>
  <c r="O195" i="1" s="1"/>
  <c r="G202" i="1"/>
  <c r="G203" i="1" s="1"/>
  <c r="K202" i="1"/>
  <c r="K203" i="1" s="1"/>
  <c r="O202" i="1"/>
  <c r="O203" i="1" s="1"/>
  <c r="O212" i="1" l="1"/>
  <c r="O214" i="1" s="1"/>
  <c r="G212" i="1"/>
  <c r="G214" i="1" s="1"/>
  <c r="L212" i="1"/>
  <c r="L214" i="1" s="1"/>
  <c r="F28" i="1"/>
  <c r="E28" i="1"/>
  <c r="J212" i="1"/>
  <c r="J214" i="1" s="1"/>
  <c r="L215" i="1"/>
  <c r="I212" i="1"/>
  <c r="I214" i="1" s="1"/>
  <c r="H50" i="1"/>
  <c r="I50" i="1" s="1"/>
  <c r="E76" i="1"/>
  <c r="J215" i="1"/>
  <c r="G215" i="1"/>
  <c r="N212" i="1"/>
  <c r="N214" i="1" s="1"/>
  <c r="M212" i="1"/>
  <c r="M214" i="1" s="1"/>
  <c r="F76" i="1"/>
  <c r="F212" i="1"/>
  <c r="F214" i="1" s="1"/>
  <c r="E90" i="1"/>
  <c r="F90" i="1"/>
  <c r="K212" i="1"/>
  <c r="K214" i="1" s="1"/>
  <c r="E54" i="1"/>
  <c r="E212" i="1"/>
  <c r="E214" i="1" s="1"/>
  <c r="O215" i="1"/>
  <c r="H212" i="1"/>
  <c r="H214" i="1" s="1"/>
  <c r="E33" i="1"/>
  <c r="D86" i="1"/>
  <c r="F71" i="1"/>
  <c r="F70" i="1" s="1"/>
  <c r="F125" i="1"/>
  <c r="G126" i="1"/>
  <c r="G76" i="1"/>
  <c r="H77" i="1"/>
  <c r="F131" i="1"/>
  <c r="G132" i="1"/>
  <c r="E114" i="1"/>
  <c r="D113" i="1"/>
  <c r="E59" i="1"/>
  <c r="D58" i="1"/>
  <c r="F44" i="1"/>
  <c r="E43" i="1"/>
  <c r="G18" i="1"/>
  <c r="G54" i="1" s="1"/>
  <c r="F33" i="1"/>
  <c r="F54" i="1"/>
  <c r="F23" i="1"/>
  <c r="E22" i="1"/>
  <c r="G150" i="1"/>
  <c r="F149" i="1"/>
  <c r="E83" i="1"/>
  <c r="D89" i="1"/>
  <c r="D82" i="1"/>
  <c r="E38" i="1"/>
  <c r="D37" i="1"/>
  <c r="H39" i="1"/>
  <c r="F166" i="1"/>
  <c r="G138" i="1"/>
  <c r="F137" i="1"/>
  <c r="G144" i="1"/>
  <c r="F143" i="1"/>
  <c r="E120" i="1"/>
  <c r="D119" i="1"/>
  <c r="G90" i="1"/>
  <c r="H84" i="1"/>
  <c r="F93" i="1"/>
  <c r="F87" i="1"/>
  <c r="G72" i="1"/>
  <c r="F64" i="1"/>
  <c r="G65" i="1"/>
  <c r="G28" i="1"/>
  <c r="H29" i="1"/>
  <c r="H49" i="1" l="1"/>
  <c r="G71" i="1"/>
  <c r="H71" i="1" s="1"/>
  <c r="I84" i="1"/>
  <c r="H90" i="1"/>
  <c r="F83" i="1"/>
  <c r="E89" i="1"/>
  <c r="E82" i="1"/>
  <c r="G23" i="1"/>
  <c r="F22" i="1"/>
  <c r="G131" i="1"/>
  <c r="H132" i="1"/>
  <c r="G125" i="1"/>
  <c r="H126" i="1"/>
  <c r="G166" i="1"/>
  <c r="F167" i="1"/>
  <c r="G93" i="1"/>
  <c r="G87" i="1"/>
  <c r="H72" i="1"/>
  <c r="H144" i="1"/>
  <c r="G143" i="1"/>
  <c r="F38" i="1"/>
  <c r="E37" i="1"/>
  <c r="G33" i="1"/>
  <c r="H18" i="1"/>
  <c r="H54" i="1" s="1"/>
  <c r="F59" i="1"/>
  <c r="E58" i="1"/>
  <c r="E86" i="1"/>
  <c r="E92" i="1"/>
  <c r="I39" i="1"/>
  <c r="H150" i="1"/>
  <c r="G149" i="1"/>
  <c r="I77" i="1"/>
  <c r="H76" i="1"/>
  <c r="J50" i="1"/>
  <c r="I49" i="1"/>
  <c r="I29" i="1"/>
  <c r="H28" i="1"/>
  <c r="G64" i="1"/>
  <c r="H65" i="1"/>
  <c r="E119" i="1"/>
  <c r="F120" i="1"/>
  <c r="H138" i="1"/>
  <c r="G137" i="1"/>
  <c r="G44" i="1"/>
  <c r="F43" i="1"/>
  <c r="F114" i="1"/>
  <c r="E113" i="1"/>
  <c r="G70" i="1" l="1"/>
  <c r="I144" i="1"/>
  <c r="H143" i="1"/>
  <c r="I132" i="1"/>
  <c r="H131" i="1"/>
  <c r="F113" i="1"/>
  <c r="G114" i="1"/>
  <c r="I138" i="1"/>
  <c r="H137" i="1"/>
  <c r="K50" i="1"/>
  <c r="J49" i="1"/>
  <c r="H70" i="1"/>
  <c r="I71" i="1"/>
  <c r="J39" i="1"/>
  <c r="G59" i="1"/>
  <c r="F58" i="1"/>
  <c r="F92" i="1"/>
  <c r="F86" i="1"/>
  <c r="H93" i="1"/>
  <c r="H87" i="1"/>
  <c r="I72" i="1"/>
  <c r="G167" i="1"/>
  <c r="H166" i="1"/>
  <c r="F119" i="1"/>
  <c r="G120" i="1"/>
  <c r="H33" i="1"/>
  <c r="I18" i="1"/>
  <c r="G38" i="1"/>
  <c r="F37" i="1"/>
  <c r="I126" i="1"/>
  <c r="H125" i="1"/>
  <c r="G83" i="1"/>
  <c r="F89" i="1"/>
  <c r="F82" i="1"/>
  <c r="I65" i="1"/>
  <c r="H64" i="1"/>
  <c r="G43" i="1"/>
  <c r="H44" i="1"/>
  <c r="J29" i="1"/>
  <c r="I28" i="1"/>
  <c r="J77" i="1"/>
  <c r="I76" i="1"/>
  <c r="I150" i="1"/>
  <c r="H149" i="1"/>
  <c r="G22" i="1"/>
  <c r="H23" i="1"/>
  <c r="J84" i="1"/>
  <c r="I90" i="1"/>
  <c r="I149" i="1" l="1"/>
  <c r="J150" i="1"/>
  <c r="G37" i="1"/>
  <c r="H38" i="1"/>
  <c r="J65" i="1"/>
  <c r="I64" i="1"/>
  <c r="K84" i="1"/>
  <c r="J90" i="1"/>
  <c r="I23" i="1"/>
  <c r="H22" i="1"/>
  <c r="I44" i="1"/>
  <c r="H43" i="1"/>
  <c r="I125" i="1"/>
  <c r="J126" i="1"/>
  <c r="I33" i="1"/>
  <c r="J18" i="1"/>
  <c r="I166" i="1"/>
  <c r="H167" i="1"/>
  <c r="G58" i="1"/>
  <c r="H59" i="1"/>
  <c r="G92" i="1"/>
  <c r="G86" i="1"/>
  <c r="I137" i="1"/>
  <c r="J138" i="1"/>
  <c r="I131" i="1"/>
  <c r="J132" i="1"/>
  <c r="K29" i="1"/>
  <c r="J28" i="1"/>
  <c r="K77" i="1"/>
  <c r="J76" i="1"/>
  <c r="I54" i="1"/>
  <c r="J71" i="1"/>
  <c r="I70" i="1"/>
  <c r="G113" i="1"/>
  <c r="H114" i="1"/>
  <c r="G89" i="1"/>
  <c r="G82" i="1"/>
  <c r="H83" i="1"/>
  <c r="G119" i="1"/>
  <c r="H120" i="1"/>
  <c r="J72" i="1"/>
  <c r="I93" i="1"/>
  <c r="I87" i="1"/>
  <c r="K39" i="1"/>
  <c r="K49" i="1"/>
  <c r="L50" i="1"/>
  <c r="I143" i="1"/>
  <c r="J144" i="1"/>
  <c r="J131" i="1" l="1"/>
  <c r="K132" i="1"/>
  <c r="I59" i="1"/>
  <c r="H58" i="1"/>
  <c r="H92" i="1"/>
  <c r="H86" i="1"/>
  <c r="K18" i="1"/>
  <c r="K54" i="1" s="1"/>
  <c r="J33" i="1"/>
  <c r="I120" i="1"/>
  <c r="H119" i="1"/>
  <c r="M50" i="1"/>
  <c r="L49" i="1"/>
  <c r="I114" i="1"/>
  <c r="H113" i="1"/>
  <c r="K76" i="1"/>
  <c r="L77" i="1"/>
  <c r="J44" i="1"/>
  <c r="I43" i="1"/>
  <c r="K90" i="1"/>
  <c r="L84" i="1"/>
  <c r="J70" i="1"/>
  <c r="K71" i="1"/>
  <c r="K138" i="1"/>
  <c r="J137" i="1"/>
  <c r="J125" i="1"/>
  <c r="K126" i="1"/>
  <c r="K150" i="1"/>
  <c r="J149" i="1"/>
  <c r="L39" i="1"/>
  <c r="I83" i="1"/>
  <c r="H89" i="1"/>
  <c r="H82" i="1"/>
  <c r="K144" i="1"/>
  <c r="J143" i="1"/>
  <c r="J54" i="1"/>
  <c r="J93" i="1"/>
  <c r="J87" i="1"/>
  <c r="K72" i="1"/>
  <c r="K28" i="1"/>
  <c r="L29" i="1"/>
  <c r="I167" i="1"/>
  <c r="J166" i="1"/>
  <c r="J23" i="1"/>
  <c r="I22" i="1"/>
  <c r="J64" i="1"/>
  <c r="K65" i="1"/>
  <c r="I38" i="1"/>
  <c r="H37" i="1"/>
  <c r="N50" i="1" l="1"/>
  <c r="M49" i="1"/>
  <c r="J38" i="1"/>
  <c r="I37" i="1"/>
  <c r="K23" i="1"/>
  <c r="J22" i="1"/>
  <c r="L65" i="1"/>
  <c r="K64" i="1"/>
  <c r="K166" i="1"/>
  <c r="J167" i="1"/>
  <c r="K93" i="1"/>
  <c r="K87" i="1"/>
  <c r="L72" i="1"/>
  <c r="J83" i="1"/>
  <c r="I89" i="1"/>
  <c r="I82" i="1"/>
  <c r="L150" i="1"/>
  <c r="K149" i="1"/>
  <c r="L138" i="1"/>
  <c r="K137" i="1"/>
  <c r="K44" i="1"/>
  <c r="J43" i="1"/>
  <c r="J114" i="1"/>
  <c r="I113" i="1"/>
  <c r="I119" i="1"/>
  <c r="J120" i="1"/>
  <c r="K131" i="1"/>
  <c r="L132" i="1"/>
  <c r="M29" i="1"/>
  <c r="L28" i="1"/>
  <c r="L144" i="1"/>
  <c r="K143" i="1"/>
  <c r="M39" i="1"/>
  <c r="K125" i="1"/>
  <c r="L126" i="1"/>
  <c r="L71" i="1"/>
  <c r="K70" i="1"/>
  <c r="M84" i="1"/>
  <c r="L90" i="1"/>
  <c r="M77" i="1"/>
  <c r="L76" i="1"/>
  <c r="K33" i="1"/>
  <c r="L18" i="1"/>
  <c r="J59" i="1"/>
  <c r="I58" i="1"/>
  <c r="I92" i="1"/>
  <c r="I86" i="1"/>
  <c r="N84" i="1" l="1"/>
  <c r="M90" i="1"/>
  <c r="N39" i="1"/>
  <c r="N29" i="1"/>
  <c r="M28" i="1"/>
  <c r="K43" i="1"/>
  <c r="L44" i="1"/>
  <c r="M150" i="1"/>
  <c r="L149" i="1"/>
  <c r="L93" i="1"/>
  <c r="L87" i="1"/>
  <c r="M72" i="1"/>
  <c r="K167" i="1"/>
  <c r="L166" i="1"/>
  <c r="K22" i="1"/>
  <c r="L23" i="1"/>
  <c r="M126" i="1"/>
  <c r="L125" i="1"/>
  <c r="M132" i="1"/>
  <c r="L131" i="1"/>
  <c r="M144" i="1"/>
  <c r="L143" i="1"/>
  <c r="K114" i="1"/>
  <c r="J113" i="1"/>
  <c r="M138" i="1"/>
  <c r="L137" i="1"/>
  <c r="L64" i="1"/>
  <c r="M65" i="1"/>
  <c r="L33" i="1"/>
  <c r="M18" i="1"/>
  <c r="M54" i="1" s="1"/>
  <c r="N77" i="1"/>
  <c r="M76" i="1"/>
  <c r="L70" i="1"/>
  <c r="M71" i="1"/>
  <c r="K59" i="1"/>
  <c r="J58" i="1"/>
  <c r="J92" i="1"/>
  <c r="J86" i="1"/>
  <c r="L54" i="1"/>
  <c r="J119" i="1"/>
  <c r="K120" i="1"/>
  <c r="K83" i="1"/>
  <c r="J89" i="1"/>
  <c r="J82" i="1"/>
  <c r="K38" i="1"/>
  <c r="J37" i="1"/>
  <c r="O50" i="1"/>
  <c r="O49" i="1" s="1"/>
  <c r="N49" i="1"/>
  <c r="M137" i="1" l="1"/>
  <c r="N138" i="1"/>
  <c r="M143" i="1"/>
  <c r="N144" i="1"/>
  <c r="M44" i="1"/>
  <c r="L43" i="1"/>
  <c r="K58" i="1"/>
  <c r="L59" i="1"/>
  <c r="K86" i="1"/>
  <c r="K92" i="1"/>
  <c r="K89" i="1"/>
  <c r="K82" i="1"/>
  <c r="L83" i="1"/>
  <c r="N71" i="1"/>
  <c r="M70" i="1"/>
  <c r="N65" i="1"/>
  <c r="M64" i="1"/>
  <c r="M131" i="1"/>
  <c r="N132" i="1"/>
  <c r="M166" i="1"/>
  <c r="L167" i="1"/>
  <c r="O39" i="1"/>
  <c r="K113" i="1"/>
  <c r="L114" i="1"/>
  <c r="K37" i="1"/>
  <c r="L38" i="1"/>
  <c r="K119" i="1"/>
  <c r="L120" i="1"/>
  <c r="O77" i="1"/>
  <c r="O76" i="1" s="1"/>
  <c r="N76" i="1"/>
  <c r="M33" i="1"/>
  <c r="N18" i="1"/>
  <c r="M125" i="1"/>
  <c r="N126" i="1"/>
  <c r="M23" i="1"/>
  <c r="L22" i="1"/>
  <c r="N72" i="1"/>
  <c r="M93" i="1"/>
  <c r="M87" i="1"/>
  <c r="M149" i="1"/>
  <c r="N150" i="1"/>
  <c r="O29" i="1"/>
  <c r="O28" i="1" s="1"/>
  <c r="N28" i="1"/>
  <c r="O84" i="1"/>
  <c r="O90" i="1" s="1"/>
  <c r="N90" i="1"/>
  <c r="N23" i="1" l="1"/>
  <c r="M22" i="1"/>
  <c r="M38" i="1"/>
  <c r="L37" i="1"/>
  <c r="M59" i="1"/>
  <c r="L58" i="1"/>
  <c r="L86" i="1"/>
  <c r="L92" i="1"/>
  <c r="O144" i="1"/>
  <c r="O143" i="1" s="1"/>
  <c r="N143" i="1"/>
  <c r="N125" i="1"/>
  <c r="O126" i="1"/>
  <c r="O125" i="1" s="1"/>
  <c r="M114" i="1"/>
  <c r="L113" i="1"/>
  <c r="O150" i="1"/>
  <c r="O149" i="1" s="1"/>
  <c r="N149" i="1"/>
  <c r="O72" i="1"/>
  <c r="N93" i="1"/>
  <c r="N87" i="1"/>
  <c r="O18" i="1"/>
  <c r="O33" i="1" s="1"/>
  <c r="N33" i="1"/>
  <c r="M120" i="1"/>
  <c r="L119" i="1"/>
  <c r="M167" i="1"/>
  <c r="N166" i="1"/>
  <c r="N64" i="1"/>
  <c r="O65" i="1"/>
  <c r="O64" i="1" s="1"/>
  <c r="N70" i="1"/>
  <c r="O71" i="1"/>
  <c r="O138" i="1"/>
  <c r="O137" i="1" s="1"/>
  <c r="N137" i="1"/>
  <c r="N54" i="1"/>
  <c r="N131" i="1"/>
  <c r="O132" i="1"/>
  <c r="O131" i="1" s="1"/>
  <c r="M83" i="1"/>
  <c r="L89" i="1"/>
  <c r="L82" i="1"/>
  <c r="N44" i="1"/>
  <c r="M43" i="1"/>
  <c r="M119" i="1" l="1"/>
  <c r="N120" i="1"/>
  <c r="N83" i="1"/>
  <c r="M89" i="1"/>
  <c r="M82" i="1"/>
  <c r="O44" i="1"/>
  <c r="O43" i="1" s="1"/>
  <c r="N43" i="1"/>
  <c r="N167" i="1"/>
  <c r="O166" i="1"/>
  <c r="O167" i="1" s="1"/>
  <c r="O93" i="1"/>
  <c r="O87" i="1"/>
  <c r="N114" i="1"/>
  <c r="M113" i="1"/>
  <c r="N59" i="1"/>
  <c r="M58" i="1"/>
  <c r="M92" i="1"/>
  <c r="M86" i="1"/>
  <c r="N38" i="1"/>
  <c r="M37" i="1"/>
  <c r="O54" i="1"/>
  <c r="O70" i="1"/>
  <c r="O23" i="1"/>
  <c r="O22" i="1" s="1"/>
  <c r="N22" i="1"/>
  <c r="N113" i="1" l="1"/>
  <c r="O114" i="1"/>
  <c r="O113" i="1" s="1"/>
  <c r="O83" i="1"/>
  <c r="N89" i="1"/>
  <c r="N82" i="1"/>
  <c r="O38" i="1"/>
  <c r="N37" i="1"/>
  <c r="O59" i="1"/>
  <c r="N58" i="1"/>
  <c r="N92" i="1"/>
  <c r="N86" i="1"/>
  <c r="N119" i="1"/>
  <c r="O120" i="1"/>
  <c r="O119" i="1" s="1"/>
  <c r="O89" i="1" l="1"/>
  <c r="O82" i="1"/>
  <c r="O37" i="1"/>
  <c r="O58" i="1"/>
  <c r="O92" i="1"/>
  <c r="O86" i="1"/>
  <c r="B22" i="2" l="1"/>
  <c r="B189" i="2"/>
  <c r="B155" i="2"/>
  <c r="B141" i="2"/>
  <c r="B134" i="2"/>
  <c r="B133" i="2" s="1"/>
  <c r="B121" i="2"/>
  <c r="B115" i="2"/>
  <c r="B102" i="2"/>
  <c r="B95" i="2"/>
  <c r="B82" i="2"/>
  <c r="B74" i="2"/>
  <c r="D13" i="1" s="1"/>
  <c r="B68" i="2"/>
  <c r="D7" i="1" s="1"/>
  <c r="D95" i="1" s="1"/>
  <c r="B59" i="2"/>
  <c r="D155" i="1" s="1"/>
  <c r="D157" i="1" s="1"/>
  <c r="E157" i="1" s="1"/>
  <c r="B54" i="2"/>
  <c r="D160" i="1" s="1"/>
  <c r="B44" i="2"/>
  <c r="B37" i="2"/>
  <c r="B13" i="2"/>
  <c r="B12" i="2" s="1"/>
  <c r="B11" i="2" s="1"/>
  <c r="D97" i="1" l="1"/>
  <c r="D52" i="1"/>
  <c r="B25" i="3" s="1"/>
  <c r="D216" i="1"/>
  <c r="D217" i="1" s="1"/>
  <c r="E217" i="1" s="1"/>
  <c r="F217" i="1" s="1"/>
  <c r="G217" i="1" s="1"/>
  <c r="H217" i="1" s="1"/>
  <c r="I217" i="1" s="1"/>
  <c r="J217" i="1" s="1"/>
  <c r="K217" i="1" s="1"/>
  <c r="L217" i="1" s="1"/>
  <c r="M217" i="1" s="1"/>
  <c r="N217" i="1" s="1"/>
  <c r="O217" i="1" s="1"/>
  <c r="B21" i="2"/>
  <c r="N21" i="2" s="1"/>
  <c r="O21" i="2" s="1"/>
  <c r="D158" i="1"/>
  <c r="D162" i="1"/>
  <c r="F157" i="1"/>
  <c r="G157" i="1" s="1"/>
  <c r="H157" i="1" s="1"/>
  <c r="I157" i="1" s="1"/>
  <c r="J157" i="1" s="1"/>
  <c r="D9" i="1"/>
  <c r="D11" i="1"/>
  <c r="D152" i="1"/>
  <c r="D15" i="1"/>
  <c r="D31" i="1"/>
  <c r="D17" i="1"/>
  <c r="D161" i="1"/>
  <c r="B114" i="2"/>
  <c r="B130" i="2" s="1"/>
  <c r="N68" i="2"/>
  <c r="B35" i="2" l="1"/>
  <c r="B41" i="2" s="1"/>
  <c r="D32" i="1"/>
  <c r="D53" i="1"/>
  <c r="D16" i="1"/>
  <c r="E17" i="1"/>
  <c r="D172" i="1"/>
  <c r="K157" i="1"/>
  <c r="L157" i="1" s="1"/>
  <c r="M157" i="1" s="1"/>
  <c r="N157" i="1" s="1"/>
  <c r="O157" i="1" s="1"/>
  <c r="D10" i="1"/>
  <c r="E11" i="1"/>
  <c r="N82" i="2"/>
  <c r="P21" i="2" l="1"/>
  <c r="E16" i="1"/>
  <c r="F17" i="1"/>
  <c r="E32" i="1"/>
  <c r="E53" i="1"/>
  <c r="F11" i="1"/>
  <c r="E10" i="1"/>
  <c r="D180" i="1"/>
  <c r="D178" i="1"/>
  <c r="D171" i="1"/>
  <c r="D176" i="1"/>
  <c r="D174" i="1"/>
  <c r="D183" i="1"/>
  <c r="D215" i="1"/>
  <c r="D214" i="1"/>
  <c r="C203" i="3"/>
  <c r="D203" i="3"/>
  <c r="E203" i="3"/>
  <c r="F203" i="3"/>
  <c r="G203" i="3"/>
  <c r="H203" i="3"/>
  <c r="I203" i="3"/>
  <c r="J203" i="3"/>
  <c r="K203" i="3"/>
  <c r="L203" i="3"/>
  <c r="M203" i="3"/>
  <c r="C202" i="3"/>
  <c r="D202" i="3"/>
  <c r="E202" i="3"/>
  <c r="F202" i="3"/>
  <c r="G202" i="3"/>
  <c r="H202" i="3"/>
  <c r="I202" i="3"/>
  <c r="J202" i="3"/>
  <c r="K202" i="3"/>
  <c r="L202" i="3"/>
  <c r="M202" i="3"/>
  <c r="C94" i="3"/>
  <c r="D94" i="3"/>
  <c r="E94" i="3"/>
  <c r="F94" i="3"/>
  <c r="G94" i="3"/>
  <c r="H94" i="3"/>
  <c r="I94" i="3"/>
  <c r="J94" i="3"/>
  <c r="K94" i="3"/>
  <c r="L94" i="3"/>
  <c r="M94" i="3"/>
  <c r="C95" i="3"/>
  <c r="D95" i="3"/>
  <c r="E95" i="3"/>
  <c r="F95" i="3"/>
  <c r="G95" i="3"/>
  <c r="H95" i="3"/>
  <c r="I95" i="3"/>
  <c r="J95" i="3"/>
  <c r="K95" i="3"/>
  <c r="L95" i="3"/>
  <c r="M95" i="3"/>
  <c r="C96" i="3"/>
  <c r="D96" i="3"/>
  <c r="E96" i="3"/>
  <c r="F96" i="3"/>
  <c r="G96" i="3"/>
  <c r="H96" i="3"/>
  <c r="I96" i="3"/>
  <c r="J96" i="3"/>
  <c r="K96" i="3"/>
  <c r="L96" i="3"/>
  <c r="M96" i="3"/>
  <c r="C97" i="3"/>
  <c r="D97" i="3"/>
  <c r="E97" i="3"/>
  <c r="F97" i="3"/>
  <c r="G97" i="3"/>
  <c r="H97" i="3"/>
  <c r="I97" i="3"/>
  <c r="J97" i="3"/>
  <c r="K97" i="3"/>
  <c r="L97" i="3"/>
  <c r="M97" i="3"/>
  <c r="B97" i="3"/>
  <c r="B96" i="3"/>
  <c r="B95" i="3"/>
  <c r="B94" i="3"/>
  <c r="C120" i="3"/>
  <c r="D120" i="3"/>
  <c r="E120" i="3"/>
  <c r="F120" i="3"/>
  <c r="G120" i="3"/>
  <c r="H120" i="3"/>
  <c r="I120" i="3"/>
  <c r="J120" i="3"/>
  <c r="K120" i="3"/>
  <c r="L120" i="3"/>
  <c r="M120" i="3"/>
  <c r="B120" i="3"/>
  <c r="G17" i="1" l="1"/>
  <c r="F32" i="1"/>
  <c r="F53" i="1"/>
  <c r="F16" i="1"/>
  <c r="G11" i="1"/>
  <c r="F10" i="1"/>
  <c r="C119" i="3"/>
  <c r="D119" i="3"/>
  <c r="E119" i="3"/>
  <c r="M119" i="3"/>
  <c r="C121" i="3"/>
  <c r="D121" i="3"/>
  <c r="E121" i="3"/>
  <c r="F121" i="3"/>
  <c r="G121" i="3"/>
  <c r="H121" i="3"/>
  <c r="I121" i="3"/>
  <c r="J121" i="3"/>
  <c r="K121" i="3"/>
  <c r="L121" i="3"/>
  <c r="M121" i="3"/>
  <c r="B121" i="3"/>
  <c r="R135" i="2"/>
  <c r="R134" i="2" s="1"/>
  <c r="Q135" i="2"/>
  <c r="Q134" i="2" s="1"/>
  <c r="P135" i="2"/>
  <c r="P134" i="2" s="1"/>
  <c r="O135" i="2"/>
  <c r="O134" i="2" s="1"/>
  <c r="N135" i="2"/>
  <c r="N134" i="2" s="1"/>
  <c r="N84" i="2"/>
  <c r="N83" i="2"/>
  <c r="N79" i="2"/>
  <c r="N78" i="2"/>
  <c r="N77" i="2"/>
  <c r="N76" i="2"/>
  <c r="N75" i="2"/>
  <c r="N54" i="2"/>
  <c r="N42" i="2"/>
  <c r="N40" i="2"/>
  <c r="N39" i="2"/>
  <c r="N38" i="2"/>
  <c r="N36" i="2"/>
  <c r="N27" i="2"/>
  <c r="N26" i="2" s="1"/>
  <c r="N24" i="2"/>
  <c r="N23" i="2"/>
  <c r="R20" i="2"/>
  <c r="O19" i="2"/>
  <c r="N19" i="2"/>
  <c r="N15" i="2"/>
  <c r="N14" i="2"/>
  <c r="O13" i="2"/>
  <c r="O12" i="2" s="1"/>
  <c r="N22" i="2" l="1"/>
  <c r="P14" i="2"/>
  <c r="P32" i="2"/>
  <c r="Q32" i="2" s="1"/>
  <c r="P31" i="2"/>
  <c r="Q31" i="2" s="1"/>
  <c r="P37" i="2"/>
  <c r="P16" i="2"/>
  <c r="Q16" i="2" s="1"/>
  <c r="R16" i="2" s="1"/>
  <c r="P17" i="2"/>
  <c r="Q17" i="2" s="1"/>
  <c r="R17" i="2" s="1"/>
  <c r="G10" i="1"/>
  <c r="H11" i="1"/>
  <c r="G32" i="1"/>
  <c r="G53" i="1"/>
  <c r="G16" i="1"/>
  <c r="H17" i="1"/>
  <c r="N74" i="2"/>
  <c r="O11" i="2"/>
  <c r="O35" i="2" s="1"/>
  <c r="F119" i="3"/>
  <c r="G119" i="3"/>
  <c r="I119" i="3"/>
  <c r="L119" i="3"/>
  <c r="K119" i="3"/>
  <c r="H119" i="3"/>
  <c r="J119" i="3"/>
  <c r="B203" i="3"/>
  <c r="B202" i="3"/>
  <c r="L201" i="3"/>
  <c r="P36" i="2"/>
  <c r="Q36" i="2" s="1"/>
  <c r="R36" i="2" s="1"/>
  <c r="C201" i="3"/>
  <c r="N37" i="2"/>
  <c r="M201" i="3"/>
  <c r="K201" i="3"/>
  <c r="J201" i="3"/>
  <c r="I201" i="3"/>
  <c r="H201" i="3"/>
  <c r="G201" i="3"/>
  <c r="F201" i="3"/>
  <c r="E201" i="3"/>
  <c r="D201" i="3"/>
  <c r="N13" i="2"/>
  <c r="P23" i="2"/>
  <c r="Q23" i="2" s="1"/>
  <c r="P18" i="2" s="1"/>
  <c r="Q18" i="2" s="1"/>
  <c r="P19" i="2"/>
  <c r="Q19" i="2" s="1"/>
  <c r="R19" i="2" s="1"/>
  <c r="P28" i="2"/>
  <c r="Q28" i="2" s="1"/>
  <c r="O42" i="2"/>
  <c r="P42" i="2" s="1"/>
  <c r="P30" i="2"/>
  <c r="Q30" i="2" s="1"/>
  <c r="P24" i="2"/>
  <c r="P27" i="2"/>
  <c r="P26" i="2" s="1"/>
  <c r="P15" i="2"/>
  <c r="Q15" i="2" s="1"/>
  <c r="R15" i="2" s="1"/>
  <c r="Q37" i="2" l="1"/>
  <c r="R37" i="2" s="1"/>
  <c r="Q24" i="2"/>
  <c r="R24" i="2" s="1"/>
  <c r="P22" i="2"/>
  <c r="I17" i="1"/>
  <c r="H53" i="1"/>
  <c r="H32" i="1"/>
  <c r="H16" i="1"/>
  <c r="H10" i="1"/>
  <c r="I11" i="1"/>
  <c r="B201" i="3"/>
  <c r="B119" i="3"/>
  <c r="Q42" i="2"/>
  <c r="P13" i="2"/>
  <c r="Q13" i="2" s="1"/>
  <c r="R13" i="2" s="1"/>
  <c r="R23" i="2"/>
  <c r="N12" i="2"/>
  <c r="N11" i="2" s="1"/>
  <c r="Q14" i="2"/>
  <c r="R14" i="2" s="1"/>
  <c r="Q26" i="2"/>
  <c r="R26" i="2" s="1"/>
  <c r="Q27" i="2"/>
  <c r="I10" i="1" l="1"/>
  <c r="J11" i="1"/>
  <c r="I32" i="1"/>
  <c r="I16" i="1"/>
  <c r="J17" i="1"/>
  <c r="I53" i="1"/>
  <c r="P12" i="2"/>
  <c r="P11" i="2" s="1"/>
  <c r="K11" i="1" l="1"/>
  <c r="J10" i="1"/>
  <c r="J158" i="1"/>
  <c r="J32" i="1"/>
  <c r="J16" i="1"/>
  <c r="J53" i="1"/>
  <c r="K17" i="1"/>
  <c r="Q12" i="2"/>
  <c r="R12" i="2" s="1"/>
  <c r="Q21" i="2"/>
  <c r="R21" i="2" s="1"/>
  <c r="Q22" i="2"/>
  <c r="R22" i="2" s="1"/>
  <c r="N35" i="2"/>
  <c r="N41" i="2" s="1"/>
  <c r="Q11" i="2"/>
  <c r="R11" i="2" s="1"/>
  <c r="P35" i="2"/>
  <c r="P41" i="2" s="1"/>
  <c r="K16" i="1" l="1"/>
  <c r="L17" i="1"/>
  <c r="K53" i="1"/>
  <c r="K32" i="1"/>
  <c r="K10" i="1"/>
  <c r="L11" i="1"/>
  <c r="Q41" i="2"/>
  <c r="Q35" i="2"/>
  <c r="R35" i="2" s="1"/>
  <c r="L32" i="1" l="1"/>
  <c r="L16" i="1"/>
  <c r="M17" i="1"/>
  <c r="L53" i="1"/>
  <c r="M11" i="1"/>
  <c r="L10" i="1"/>
  <c r="C177" i="3"/>
  <c r="D177" i="3"/>
  <c r="E177" i="3"/>
  <c r="F177" i="3"/>
  <c r="G177" i="3"/>
  <c r="H177" i="3"/>
  <c r="I177" i="3"/>
  <c r="J177" i="3"/>
  <c r="K177" i="3"/>
  <c r="L177" i="3"/>
  <c r="M177" i="3"/>
  <c r="B177" i="3"/>
  <c r="I98" i="3"/>
  <c r="G98" i="3"/>
  <c r="C98" i="3"/>
  <c r="B98" i="3"/>
  <c r="M98" i="3"/>
  <c r="L98" i="3"/>
  <c r="K98" i="3"/>
  <c r="J98" i="3"/>
  <c r="H98" i="3"/>
  <c r="F98" i="3"/>
  <c r="E98" i="3"/>
  <c r="D98" i="3"/>
  <c r="C47" i="3"/>
  <c r="D47" i="3"/>
  <c r="E47" i="3"/>
  <c r="F47" i="3"/>
  <c r="G47" i="3"/>
  <c r="H47" i="3"/>
  <c r="I47" i="3"/>
  <c r="J47" i="3"/>
  <c r="K47" i="3"/>
  <c r="L47" i="3"/>
  <c r="M47" i="3"/>
  <c r="C70" i="3"/>
  <c r="D70" i="3"/>
  <c r="E70" i="3"/>
  <c r="F70" i="3"/>
  <c r="G70" i="3"/>
  <c r="H70" i="3"/>
  <c r="I70" i="3"/>
  <c r="J70" i="3"/>
  <c r="K70" i="3"/>
  <c r="L70" i="3"/>
  <c r="M70" i="3"/>
  <c r="B70" i="3"/>
  <c r="C69" i="3"/>
  <c r="D69" i="3"/>
  <c r="E69" i="3"/>
  <c r="F69" i="3"/>
  <c r="G69" i="3"/>
  <c r="H69" i="3"/>
  <c r="I69" i="3"/>
  <c r="J69" i="3"/>
  <c r="K69" i="3"/>
  <c r="L69" i="3"/>
  <c r="M69" i="3"/>
  <c r="B69" i="3"/>
  <c r="C4" i="3"/>
  <c r="D4" i="3"/>
  <c r="E4" i="3"/>
  <c r="F4" i="3"/>
  <c r="G4" i="3"/>
  <c r="H4" i="3"/>
  <c r="I4" i="3"/>
  <c r="J4" i="3"/>
  <c r="K4" i="3"/>
  <c r="L4" i="3"/>
  <c r="M4" i="3"/>
  <c r="B4" i="3"/>
  <c r="N17" i="1" l="1"/>
  <c r="M16" i="1"/>
  <c r="M53" i="1"/>
  <c r="M32" i="1"/>
  <c r="N11" i="1"/>
  <c r="M10" i="1"/>
  <c r="K176" i="3"/>
  <c r="L176" i="3"/>
  <c r="M176" i="3"/>
  <c r="N10" i="1" l="1"/>
  <c r="O11" i="1"/>
  <c r="O10" i="1" s="1"/>
  <c r="N16" i="1"/>
  <c r="N53" i="1"/>
  <c r="O17" i="1"/>
  <c r="N32" i="1"/>
  <c r="I176" i="3"/>
  <c r="J176" i="3"/>
  <c r="O32" i="1" l="1"/>
  <c r="O53" i="1"/>
  <c r="O16" i="1"/>
  <c r="C176" i="3"/>
  <c r="D176" i="3"/>
  <c r="E176" i="3"/>
  <c r="F176" i="3"/>
  <c r="G176" i="3"/>
  <c r="H176" i="3"/>
  <c r="B176" i="3"/>
  <c r="C25" i="3" l="1"/>
  <c r="D25" i="3"/>
  <c r="E25" i="3"/>
  <c r="F25" i="3"/>
  <c r="G25" i="3"/>
  <c r="H25" i="3"/>
  <c r="I25" i="3"/>
  <c r="J25" i="3"/>
  <c r="K25" i="3"/>
  <c r="L25" i="3"/>
  <c r="M25" i="3"/>
  <c r="E175" i="3" l="1"/>
  <c r="D175" i="3"/>
  <c r="C175" i="3"/>
  <c r="B175" i="3"/>
  <c r="M145" i="3" l="1"/>
  <c r="L145" i="3"/>
  <c r="K145" i="3"/>
  <c r="I145" i="3"/>
  <c r="H145" i="3"/>
  <c r="G145" i="3"/>
  <c r="F145" i="3"/>
  <c r="E145" i="3"/>
  <c r="D145" i="3"/>
  <c r="C145" i="3"/>
  <c r="B145" i="3"/>
  <c r="M175" i="3"/>
  <c r="L175" i="3"/>
  <c r="K175" i="3"/>
  <c r="J175" i="3"/>
  <c r="I175" i="3"/>
  <c r="G175" i="3"/>
  <c r="F175" i="3"/>
  <c r="J145" i="3" l="1"/>
  <c r="H17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ASROCK</author>
    <author>Autor</author>
  </authors>
  <commentList>
    <comment ref="A11" authorId="0" shapeId="0" xr:uid="{065D7AD7-D9D5-4B1A-B923-2150E286CAB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J30" authorId="1" shapeId="0" xr:uid="{CA4B4B2D-C977-43DF-80DE-67B1CCF0B57A}">
      <text>
        <r>
          <rPr>
            <b/>
            <sz val="9"/>
            <color indexed="81"/>
            <rFont val="Tahoma"/>
            <family val="2"/>
          </rPr>
          <t>ASROCK:</t>
        </r>
        <r>
          <rPr>
            <sz val="9"/>
            <color indexed="81"/>
            <rFont val="Tahoma"/>
            <family val="2"/>
          </rPr>
          <t xml:space="preserve">
SON EL 5% + DEPRECIACIONES
</t>
        </r>
      </text>
    </comment>
    <comment ref="K30" authorId="1" shapeId="0" xr:uid="{954F29D2-F352-4B5A-835B-ECF882E5BED6}">
      <text>
        <r>
          <rPr>
            <b/>
            <sz val="9"/>
            <color indexed="81"/>
            <rFont val="Tahoma"/>
            <family val="2"/>
          </rPr>
          <t>ASROCK:</t>
        </r>
        <r>
          <rPr>
            <sz val="9"/>
            <color indexed="81"/>
            <rFont val="Tahoma"/>
            <family val="2"/>
          </rPr>
          <t xml:space="preserve">
SON EL 5% + DFE 
+ DEPRECIACIONES
</t>
        </r>
      </text>
    </comment>
    <comment ref="L30" authorId="1" shapeId="0" xr:uid="{93094F6D-82C0-40DA-B96C-07ACD3281B98}">
      <text>
        <r>
          <rPr>
            <b/>
            <sz val="9"/>
            <color indexed="81"/>
            <rFont val="Tahoma"/>
            <family val="2"/>
          </rPr>
          <t>ASROCK:</t>
        </r>
        <r>
          <rPr>
            <sz val="9"/>
            <color indexed="81"/>
            <rFont val="Tahoma"/>
            <family val="2"/>
          </rPr>
          <t xml:space="preserve">
SON EL 5% + DFE 
+ DEPRECIACIONES
</t>
        </r>
      </text>
    </comment>
    <comment ref="A36" authorId="0" shapeId="0" xr:uid="{FE1D217D-B3A5-4C21-A946-EBA4523932D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7" authorId="0" shapeId="0" xr:uid="{6F53D4D3-AC53-468A-A3EF-74E7C15944C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B38" authorId="1" shapeId="0" xr:uid="{9E9D47B2-1B31-43A4-90F2-79A740F94700}">
      <text>
        <r>
          <rPr>
            <b/>
            <sz val="9"/>
            <color indexed="81"/>
            <rFont val="Tahoma"/>
            <family val="2"/>
          </rPr>
          <t xml:space="preserve">ASROCK:
EQUIPAMIENTO POZO 31
</t>
        </r>
      </text>
    </comment>
    <comment ref="A43" authorId="0" shapeId="0" xr:uid="{ABBAA34C-19D2-463D-A3EE-393A1DC38BD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4" authorId="0" shapeId="0" xr:uid="{5FF77A7D-5D14-4AA4-8B0C-37AE5416B96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A59" authorId="0" shapeId="0" xr:uid="{B800DA6E-4D7A-4380-A63F-A9CE418D60E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4" authorId="0" shapeId="0" xr:uid="{961419B0-782F-46E2-9353-1BEB85C0608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5" authorId="0" shapeId="0" xr:uid="{83845681-7472-4A72-A09E-237C234408F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8" authorId="0" shapeId="0" xr:uid="{8DF3FED9-520C-4A81-936F-1F9429B84CD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4" authorId="0" shapeId="0" xr:uid="{48BCB363-519B-4FFF-A144-8AA5E4814E6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82" authorId="0" shapeId="0" xr:uid="{AA299641-B322-4352-8FAA-9225E3CECA4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7" authorId="0" shapeId="0" xr:uid="{332F6ADD-A96E-47A0-AAC8-EB6E56A8FFE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4" authorId="0" shapeId="0" xr:uid="{F3047191-A605-4125-90DA-A260FA8B74B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9" authorId="0" shapeId="0" xr:uid="{5011A555-6F98-4EF4-8B6B-130C4A31F2EE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10" authorId="0" shapeId="0" xr:uid="{B8443569-D7A4-4320-95BA-87E5ABE1738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11" authorId="0" shapeId="0" xr:uid="{3CD1F5F2-FD31-405F-9913-0D327CE17F9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3" authorId="0" shapeId="0" xr:uid="{A9B24BF2-93DE-467F-B39F-9114372D140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3" authorId="0" shapeId="0" xr:uid="{6693D0D6-48FE-4F51-BE9E-87556E97933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41" authorId="0" shapeId="0" xr:uid="{BAECFF50-E05E-4511-A0C3-999C5AD210E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7" authorId="0" shapeId="0" xr:uid="{0FF23C8A-399C-4FDC-99C1-FAC5ACB9230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6" authorId="0" shapeId="0" xr:uid="{CD9FB95A-65EF-48B0-970C-6A2A078F1B0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7" authorId="0" shapeId="0" xr:uid="{FC8E19C8-2E0D-4052-BD8A-E45D0F42D7F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8" authorId="0" shapeId="0" xr:uid="{A2F61999-9889-4C61-9434-7B9A94DA5A5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9" authorId="0" shapeId="0" xr:uid="{A63028B7-C8DA-45E6-B586-8A2D3E0E636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60" authorId="0" shapeId="0" xr:uid="{C288F181-B4EE-4D72-869D-6BFFAEBF577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61" authorId="0" shapeId="0" xr:uid="{BD43194E-6456-4DBD-BB8A-88B3C7DBB42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2" authorId="0" shapeId="0" xr:uid="{83D45602-CED9-46B7-9706-5AD2DDB63FA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3" authorId="0" shapeId="0" xr:uid="{086327E1-51D6-45E1-835A-0CA8DAF9CAC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4" authorId="0" shapeId="0" xr:uid="{8C3FEAC4-EFB0-4C7F-A989-B59A8029294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5" authorId="0" shapeId="0" xr:uid="{67EFF10D-5E0A-48C5-93EF-6BBAC9DD0BA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6" authorId="0" shapeId="0" xr:uid="{2987CCC6-A27F-4FCB-A62D-EF92790AEF5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7" authorId="0" shapeId="0" xr:uid="{AA84A5C6-0BF4-4946-934F-33CEB06A6C5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8" authorId="0" shapeId="0" xr:uid="{C72D703B-9480-4C9F-A6BE-6ED097593F4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9" authorId="0" shapeId="0" xr:uid="{F2803744-0940-40B2-8678-191E8893A75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70" authorId="0" shapeId="0" xr:uid="{F11CB0FB-8BE4-4F76-BCC6-9FD9237FF0D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71" authorId="0" shapeId="0" xr:uid="{47CF82E4-E516-4E83-A946-7D0424D3C5A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3" authorId="0" shapeId="0" xr:uid="{0672E894-2B03-4E06-AA66-C113DC8338B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4" authorId="0" shapeId="0" xr:uid="{397D0500-07C7-4A86-9E43-6190CE52048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6" authorId="0" shapeId="0" xr:uid="{4F5A057E-9497-4D87-A09F-6A7AF39FF44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9" authorId="0" shapeId="0" xr:uid="{2566DF81-A36B-4491-817B-DD3F167FD40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200" authorId="0" shapeId="0" xr:uid="{F90F4D87-B59D-4FDB-89AC-45E71A2B7FAC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201" authorId="0" shapeId="0" xr:uid="{6D3FCF69-EEAA-4D95-8B76-2C4A7987506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4E4738CB-8F04-4D0F-9EF8-40D52221585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44496AC5-A04B-44A3-A9FA-840949EC761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4" authorId="0" shapeId="0" xr:uid="{5B574554-6D6F-494B-99B2-CC5CA9892A3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5" authorId="0" shapeId="0" xr:uid="{18194475-E725-41D0-8A19-C705C24A478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6" authorId="0" shapeId="0" xr:uid="{A549C366-9B22-4B57-AA72-4C1F87E4353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6" authorId="2" shapeId="0" xr:uid="{FA580956-0C30-4B95-ADEB-55111F2278DA}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7" authorId="0" shapeId="0" xr:uid="{65F385DF-1DFA-4466-BE55-A33C0AC2F69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Presidencia</author>
  </authors>
  <commentList>
    <comment ref="C8" authorId="0" shapeId="0" xr:uid="{78BFB4F0-698E-430C-8876-694513ACF44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4" authorId="0" shapeId="0" xr:uid="{0EF38773-757B-44FE-8C2B-4EF06E84FBE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0" authorId="0" shapeId="0" xr:uid="{492B8F20-418D-4E9A-9814-2E713E5E342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5" authorId="0" shapeId="0" xr:uid="{572BAEFF-A82C-40CE-A70F-8B2F3166BED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26" authorId="0" shapeId="0" xr:uid="{7114153C-FFB4-4D2D-8699-875BEBB7BD0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35" authorId="0" shapeId="0" xr:uid="{3D68B6B9-CF11-4147-9B34-4A49FF13CB8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1" authorId="0" shapeId="0" xr:uid="{1E14956C-544C-432F-A593-555BCE94E5B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6" authorId="0" shapeId="0" xr:uid="{109A75C2-C40E-4239-AEA7-9398A6CE2FA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47" authorId="0" shapeId="0" xr:uid="{D63DD557-A9BF-4FC7-8497-B0B70FD141E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56" authorId="0" shapeId="0" xr:uid="{E5377455-23C8-4F35-A09E-FB52E265E33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62" authorId="0" shapeId="0" xr:uid="{19078368-B442-4ACF-8E18-50B0CEF13B1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67" authorId="1" shapeId="0" xr:uid="{C8085C3E-0853-4009-A107-F1E46CE8569F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67" authorId="0" shapeId="0" xr:uid="{8B703B8F-06AA-45AA-9EEB-6F66ACD2243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68" authorId="0" shapeId="0" xr:uid="{A35A3803-60E3-4576-81B0-EA2C5784DF9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B73" authorId="1" shapeId="0" xr:uid="{12EA4BB4-83A0-48DD-8245-53F94A2A03F7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73" authorId="0" shapeId="0" xr:uid="{5EBB4E97-32B9-4018-A8B8-DD7E0EF2EF9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74" authorId="0" shapeId="0" xr:uid="{80297E28-8B56-41DA-A8B2-8E675BA1520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80" authorId="0" shapeId="0" xr:uid="{5F76699B-CD36-47F1-95CD-BBA559C9F84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94" authorId="0" shapeId="0" xr:uid="{41C82020-6158-4D5F-8ACD-7D927968BBB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99" authorId="0" shapeId="0" xr:uid="{7ED0F3AA-1509-40EF-8707-F38D7030D4D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105" authorId="0" shapeId="0" xr:uid="{CA79625B-8A22-465E-B545-0F8F54B69A8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6" authorId="0" shapeId="0" xr:uid="{CA2FB8EB-FB06-4E8B-9490-922A6C9835E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7" authorId="0" shapeId="0" xr:uid="{E07DC6E3-01B9-4A61-9931-1FD36E230C5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8" authorId="0" shapeId="0" xr:uid="{3D07D9F5-C47F-4BA8-A2C7-BE659EC5B3A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9" authorId="0" shapeId="0" xr:uid="{7988DFFC-BC21-4B01-AD24-457AAF13115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11" authorId="0" shapeId="0" xr:uid="{15AFE085-C030-42C8-9E4D-DDC5E872801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7" authorId="0" shapeId="0" xr:uid="{4B81BA31-CFC9-4039-97F4-CBAE371F726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22" authorId="0" shapeId="0" xr:uid="{165C4E88-0349-4CF4-B471-C7226EDAE6C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3" authorId="0" shapeId="0" xr:uid="{78787F1A-307D-4341-A7EB-044D5C5C86C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8" authorId="0" shapeId="0" xr:uid="{7976390F-1A46-480C-B876-B2110264A34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29" authorId="0" shapeId="0" xr:uid="{65972C47-5605-4380-8421-F134D585662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4" authorId="0" shapeId="0" xr:uid="{087FDCC3-320C-4508-9665-2EC0333F4FA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5" authorId="0" shapeId="0" xr:uid="{6A9C35C4-935E-497C-8E9A-424E4D1D0ED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0" authorId="0" shapeId="0" xr:uid="{AAF53254-16FC-4211-BC5D-797DB66921B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1" authorId="0" shapeId="0" xr:uid="{9FB098C0-6F9D-42CE-9C9F-C1748413210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6" authorId="0" shapeId="0" xr:uid="{1231768C-C994-45A0-8B77-96FBC862338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7" authorId="0" shapeId="0" xr:uid="{EDE10D4F-210E-48FC-8702-84DFBBADF0A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56" authorId="0" shapeId="0" xr:uid="{7680CDEC-70EB-4D14-B039-FE6A946C075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3" authorId="0" shapeId="0" xr:uid="{CE262D2D-1E98-4947-A3C9-9373B1FFE69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75" authorId="0" shapeId="0" xr:uid="{31F6E9EF-77DB-4794-9A8D-044F896ACCF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77" authorId="0" shapeId="0" xr:uid="{1C9338E1-5739-4F99-8AD4-3C2CDE3EA53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79" authorId="0" shapeId="0" xr:uid="{1B0C95C1-E6A5-4858-8E1D-93F069A25CA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82" authorId="0" shapeId="0" xr:uid="{DCC13ECF-0354-4F55-A2A6-599792FBFE0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86" authorId="0" shapeId="0" xr:uid="{1276ABE6-C19F-4759-9569-1A7E493D5CA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88" authorId="0" shapeId="0" xr:uid="{CBCEBE66-449B-4E8C-A303-BD64A90EBD9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92" authorId="1" shapeId="0" xr:uid="{542C4825-8B30-4350-9E6B-E4B8E81DFDB2}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93" authorId="0" shapeId="0" xr:uid="{348C7685-A96C-4E74-A405-B315AC69E0D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97" authorId="0" shapeId="0" xr:uid="{A419A6B6-1924-478B-B787-754C8143C1C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1" authorId="0" shapeId="0" xr:uid="{12B96270-5E24-434D-86EF-12D5A2D866A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5" authorId="0" shapeId="0" xr:uid="{6F63C5F2-AF7D-4F09-A2D8-3985BC8D5BD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18" authorId="0" shapeId="0" xr:uid="{B7F676F6-CABC-4A7A-B668-5A3D8EE8B03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<sst xmlns="http://schemas.openxmlformats.org/spreadsheetml/2006/main" count="21576" uniqueCount="6296">
  <si>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</si>
  <si>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</si>
  <si>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</si>
  <si>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</si>
  <si>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</si>
  <si>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</si>
  <si>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</si>
  <si>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</si>
  <si>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</si>
  <si>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</si>
  <si>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</si>
  <si>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</si>
  <si>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</si>
  <si>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</si>
  <si>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</si>
  <si>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Producido (Alumbrado)         </t>
  </si>
  <si>
    <t>Acumulado 2018</t>
  </si>
  <si>
    <t xml:space="preserve">Volumen  TOTAL Facturado                </t>
  </si>
  <si>
    <t>Volumen Facturado al Sector Público                  M3</t>
  </si>
  <si>
    <t>Eficiencia Física</t>
  </si>
  <si>
    <t>Mensual</t>
  </si>
  <si>
    <t>$</t>
  </si>
  <si>
    <t xml:space="preserve">Importe Cobrado al sector público </t>
  </si>
  <si>
    <t>Eficiencia Comercial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</si>
  <si>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</si>
  <si>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</si>
  <si>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</si>
  <si>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</si>
  <si>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</si>
  <si>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</si>
  <si>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</si>
  <si>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Importe  cobrado e agua tratada al sector público</t>
  </si>
  <si>
    <t>Indice de agua tratada</t>
  </si>
  <si>
    <t>Volumen tratado / Volumen facturado  (Agua Potable)</t>
  </si>
  <si>
    <t>Volumen Tratado Facturado / Volumen Tratado TOTAL</t>
  </si>
  <si>
    <t>Datos Comerciales</t>
  </si>
  <si>
    <t>Eficiencia de corte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</si>
  <si>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</si>
  <si>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</si>
  <si>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</si>
  <si>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</si>
  <si>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</si>
  <si>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</si>
  <si>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</si>
  <si>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</si>
  <si>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</si>
  <si>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% de tomas con medidor y cobrando cuota fija.</t>
  </si>
  <si>
    <t>Importe de IVA recuperado en el mes (ya depositado)</t>
  </si>
  <si>
    <t xml:space="preserve">Importe de IVA por recuperar 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</si>
  <si>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</si>
  <si>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</si>
  <si>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</si>
  <si>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Reducción en número</t>
  </si>
  <si>
    <t>Reducción en porcentaje</t>
  </si>
  <si>
    <t>Número de empleados de confianza activos</t>
  </si>
  <si>
    <t>Número de empleados sindicalizados pensionados o jubilados</t>
  </si>
  <si>
    <t>Número de empleados de confianza pensionados o jubilados</t>
  </si>
  <si>
    <t xml:space="preserve">Número de empleados cada mil tomas </t>
  </si>
  <si>
    <t>Con Pensionados y jubilados</t>
  </si>
  <si>
    <t>Sin pensionados y jubilados</t>
  </si>
  <si>
    <t xml:space="preserve">Acumulado en el año </t>
  </si>
  <si>
    <t xml:space="preserve">$ </t>
  </si>
  <si>
    <t>Aguinaldos al cierre de mes</t>
  </si>
  <si>
    <t>DFEA al cierre de mes</t>
  </si>
  <si>
    <t>Gasto de Inversión Recursos Propios</t>
  </si>
  <si>
    <t xml:space="preserve">Saldo en bancos privisionado para: </t>
  </si>
  <si>
    <t>Inversión en bancos al cierre de mes</t>
  </si>
  <si>
    <t>Acumulado 2019</t>
  </si>
  <si>
    <t>Mensual PIGOO</t>
  </si>
  <si>
    <t>Volumen Cobrado al Sector Público                  M3</t>
  </si>
  <si>
    <t>Eficiencia cobranza  (sólo sector público)</t>
  </si>
  <si>
    <t>Eficiencia Cobranza GLOBAL</t>
  </si>
  <si>
    <t>Consumo en KWH</t>
  </si>
  <si>
    <t>Costo y consumo de Energía únicamente de Producción y Distribución del Volumen de Agua , Saneamiento y Alcantarillado</t>
  </si>
  <si>
    <t>KWH</t>
  </si>
  <si>
    <t>Costo Promedio Kwh</t>
  </si>
  <si>
    <t>Importe facturado al sector público</t>
  </si>
  <si>
    <t>Importe facturado a todos los usuarios excepto al  Sector Publico</t>
  </si>
  <si>
    <t># de tomas con clave  de medición (estimado, promedio, etc)</t>
  </si>
  <si>
    <t>Volumen Entregado No Facturado (Pipas, POI, Etc.)</t>
  </si>
  <si>
    <t>Habitantes (CONAPO)</t>
  </si>
  <si>
    <t>Dotación Habitante/Dia</t>
  </si>
  <si>
    <t>Consumo Habitante/Dia</t>
  </si>
  <si>
    <t>Acumulado 2020</t>
  </si>
  <si>
    <t xml:space="preserve">Septiembre 2016 </t>
  </si>
  <si>
    <t>Eficiencia Cobranza s/ sector público</t>
  </si>
  <si>
    <t>Importe TOTAL cobrado a Tiempo</t>
  </si>
  <si>
    <t>Importe TOTAL cobrado de Rezago</t>
  </si>
  <si>
    <t>Cuentas con Rezago</t>
  </si>
  <si>
    <t>Comercial</t>
  </si>
  <si>
    <t>Domestico</t>
  </si>
  <si>
    <t>Industrial</t>
  </si>
  <si>
    <t>Publico</t>
  </si>
  <si>
    <t>Acumulado 2017</t>
  </si>
  <si>
    <t>Escolar</t>
  </si>
  <si>
    <t>KWH por m3</t>
  </si>
  <si>
    <t>Usuarios con Descuento Social</t>
  </si>
  <si>
    <t>Importe cobrado con Descuento Social</t>
  </si>
  <si>
    <t>PROGRAMA DE INDICADORES DE GESTION DE ORGANISMOS OPERADORES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</si>
  <si>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</si>
  <si>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</si>
  <si>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</si>
  <si>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</si>
  <si>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</si>
  <si>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</si>
  <si>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</si>
  <si>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</si>
  <si>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</si>
  <si>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</si>
  <si>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</si>
  <si>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</si>
  <si>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</si>
  <si>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</si>
  <si>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</si>
  <si>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</si>
  <si>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</si>
  <si>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</si>
  <si>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</si>
  <si>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</si>
  <si>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</si>
  <si>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</si>
  <si>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</si>
  <si>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</si>
  <si>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</si>
  <si>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</si>
  <si>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</si>
  <si>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</si>
  <si>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</si>
  <si>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</si>
  <si>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</si>
  <si>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</si>
  <si>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</si>
  <si>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</si>
  <si>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</si>
  <si>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</si>
  <si>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</si>
  <si>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</si>
  <si>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</si>
  <si>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</si>
  <si>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</si>
  <si>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</si>
  <si>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</si>
  <si>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</si>
  <si>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</si>
  <si>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</si>
  <si>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</si>
  <si>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</si>
  <si>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</si>
  <si>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</si>
  <si>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</si>
  <si>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</si>
  <si>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</si>
  <si>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</si>
  <si>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</si>
  <si>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</si>
  <si>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</si>
  <si>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</si>
  <si>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</si>
  <si>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</si>
  <si>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</si>
  <si>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</si>
  <si>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</si>
  <si>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</si>
  <si>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</si>
  <si>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</si>
  <si>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</si>
  <si>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</si>
  <si>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</si>
  <si>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</si>
  <si>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</si>
  <si>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</si>
  <si>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</si>
  <si>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</si>
  <si>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</si>
  <si>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</si>
  <si>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</si>
  <si>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</si>
  <si>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</si>
  <si>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</si>
  <si>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Facturación de Agua, Alcant. y Saneamiento en $ (A+B+C+D+E)</t>
  </si>
  <si>
    <t>Cobrado de Agua, Alcant. y Saneamiento en $ (A+B+C+D+E)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</si>
  <si>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</si>
  <si>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</si>
  <si>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</si>
  <si>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</si>
  <si>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</si>
  <si>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</si>
  <si>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</si>
  <si>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</si>
  <si>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</si>
  <si>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</si>
  <si>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</si>
  <si>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</si>
  <si>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</si>
  <si>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</si>
  <si>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</si>
  <si>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</si>
  <si>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</si>
  <si>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</si>
  <si>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</si>
  <si>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</si>
  <si>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</si>
  <si>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</si>
  <si>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</si>
  <si>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</si>
  <si>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</si>
  <si>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>A los usuarios de cuota fija se asigna volumen estimado m3/mes</t>
  </si>
  <si>
    <t xml:space="preserve">Coberturas de servicios 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</si>
  <si>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</si>
  <si>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</si>
  <si>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</si>
  <si>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</si>
  <si>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</si>
  <si>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</si>
  <si>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</si>
  <si>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</si>
  <si>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</si>
  <si>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</si>
  <si>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</si>
  <si>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</si>
  <si>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</si>
  <si>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</si>
  <si>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</si>
  <si>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</si>
  <si>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</si>
  <si>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</si>
  <si>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</si>
  <si>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</si>
  <si>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</si>
  <si>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</si>
  <si>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</si>
  <si>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</si>
  <si>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</si>
  <si>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</si>
  <si>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</si>
  <si>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</si>
  <si>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</si>
  <si>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</si>
  <si>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</si>
  <si>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</si>
  <si>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</si>
  <si>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</si>
  <si>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</si>
  <si>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</si>
  <si>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</si>
  <si>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</si>
  <si>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</si>
  <si>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</si>
  <si>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</si>
  <si>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</si>
  <si>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Volumen Cobrado a Tiempo         </t>
  </si>
  <si>
    <t xml:space="preserve">Volumen Cobrado de Rezago         </t>
  </si>
  <si>
    <t># de medidores nuevos instalados en usuarios en el mes</t>
  </si>
  <si>
    <t># de medidores nuevos instalados en usuarios acumulado</t>
  </si>
  <si>
    <t>d) Apoyos y transferencias y Otros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</si>
  <si>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</si>
  <si>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</si>
  <si>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>EFICIENCIA FISICA</t>
  </si>
  <si>
    <t>Eficiencia Cobranza</t>
  </si>
  <si>
    <t>EFICIENCIA COBRANZA</t>
  </si>
  <si>
    <t>EFICIENCIA COMERCIAL</t>
  </si>
  <si>
    <t>DOTACION Y CONSUMO</t>
  </si>
  <si>
    <t>Dotación l/h/d</t>
  </si>
  <si>
    <t>Consumo l/h/d</t>
  </si>
  <si>
    <t>COMPORTAMIENTO DE REZAGO</t>
  </si>
  <si>
    <t>No. De Cortes Efectivos del Mes</t>
  </si>
  <si>
    <t>Con  Medición</t>
  </si>
  <si>
    <t>Servicio Continuo</t>
  </si>
  <si>
    <t>Padron Usuarios Total</t>
  </si>
  <si>
    <t>NÚMERO DE EMPLEADOS POR CADA 100 TOMAS</t>
  </si>
  <si>
    <t>PADRON DE USUARIOS</t>
  </si>
  <si>
    <t>No. Empleados X cada 1,000 Tomas</t>
  </si>
  <si>
    <t>ENERGÍA ELÉCTRICA</t>
  </si>
  <si>
    <r>
      <t>Costo Por m</t>
    </r>
    <r>
      <rPr>
        <vertAlign val="superscript"/>
        <sz val="11"/>
        <color theme="1"/>
        <rFont val="Calibri"/>
        <family val="2"/>
        <scheme val="minor"/>
      </rPr>
      <t>3</t>
    </r>
  </si>
  <si>
    <t>Costo Promedio KWH</t>
  </si>
  <si>
    <r>
      <t>KWH por m</t>
    </r>
    <r>
      <rPr>
        <vertAlign val="superscript"/>
        <sz val="11"/>
        <color theme="1"/>
        <rFont val="Calibri"/>
        <family val="2"/>
        <scheme val="minor"/>
      </rPr>
      <t>3</t>
    </r>
  </si>
  <si>
    <t>miles de usuarios</t>
  </si>
  <si>
    <t>Eficiencia Cobranza Agua Tratada (incluyendo SP)</t>
  </si>
  <si>
    <t>Precio Venta</t>
  </si>
  <si>
    <t>* NO REPETIR LAS BONIFICACIONES, DESCUENTOS Y AJUSTES EN LOS GASTOS OPERATIVOS.</t>
  </si>
  <si>
    <t>Costo c/ Operación</t>
  </si>
  <si>
    <t>Costo c/ Inversión</t>
  </si>
  <si>
    <r>
      <t>VALOR 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</si>
  <si>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Cobertura de Alcantarillado</t>
  </si>
  <si>
    <t>- SE CAPTURAN LOS QUE SE DESCRIBE CON LETRAS ROJAS Y EN BASE A LOS COMENTARIOS INCLUIDOS EN CADA TÍTULO.</t>
  </si>
  <si>
    <t>- LLENAR TODOS LOS CONCPETOS AUN CUANDO NO APLIQUEN (N/A)</t>
  </si>
  <si>
    <t>- LA INFORMACIÓN QUE CAPTUREN DEBE SER ANALIZADO PREVIAMENTE POR LOS TITULARES YA QUE ES SU OBLIGACIÓN EL CONTENIDO Y LA LEY GENERAL DE RESPONSABILIDADES ADMINISTRATIVAS CONTEMPLA SANSIONES EN CASO DE QUE LA INFORMACIÓN NO SE MANDE DE MANERA CORRECTA O PRESENTE INFORMACIÓN FALSA Y LO CONTEMPA COMO DESACATO ART. 63 DE LA CITADA LEY.</t>
  </si>
  <si>
    <t>- AL FINAL SE INCLUYEN ALGUNAS GRAFICAS DE INDICADORES QUE MUESTRAN EL COMPORTAMIENTO MENSUAL, PARA QUE NO SE HAGAN MODIFICACIONES Y SOLO SE CAPTURE LO SEÑALADO.</t>
  </si>
  <si>
    <t>Mensual 2021</t>
  </si>
  <si>
    <t>Acumulado 2021</t>
  </si>
  <si>
    <t>Acumulado en el año 2021</t>
  </si>
  <si>
    <t>Pago Electricidad Mensual 2021</t>
  </si>
  <si>
    <t>Costo por M3 alumbrado 2021</t>
  </si>
  <si>
    <t>Eventos de pago a tiempo del mes 2021</t>
  </si>
  <si>
    <t>Subtotal Empleados Activos 2021</t>
  </si>
  <si>
    <t>Ejercicio Fiscal 2022</t>
  </si>
  <si>
    <t>Mensual 2022</t>
  </si>
  <si>
    <t>Acumulado 2022</t>
  </si>
  <si>
    <t>Acumulado en el año 2022</t>
  </si>
  <si>
    <t>Crecimiento Acumulado vs. 2021</t>
  </si>
  <si>
    <t>Crecimiento mensual vs. 2022</t>
  </si>
  <si>
    <t>Pago Electricidad Mensual 2022</t>
  </si>
  <si>
    <t>Costo por M3 alumbrado 2022</t>
  </si>
  <si>
    <t>Cortes efectivos del mes 2022</t>
  </si>
  <si>
    <t>Cortes acumulados en 2022</t>
  </si>
  <si>
    <t>Reconexiones del mes 2022 (independientemente del mes en que se hizo el corte)</t>
  </si>
  <si>
    <t>Reconexiones acumulado 2022</t>
  </si>
  <si>
    <t>Importe de multas cobradas en el mes 2022</t>
  </si>
  <si>
    <t>Importe de multas cobradas acumuladas 2022</t>
  </si>
  <si>
    <t>Eventos de pago a tiempo del mes 2022</t>
  </si>
  <si>
    <t>Eficiencia eventos de pago 2022</t>
  </si>
  <si>
    <t>importe de IVA recuperado acumulado en el año 2022</t>
  </si>
  <si>
    <t>Al cierre del mes 2022</t>
  </si>
  <si>
    <t>Subtotal Empleados Activos 2022</t>
  </si>
  <si>
    <t>Subtotal emp. pensionados o jubilados 2022</t>
  </si>
  <si>
    <t>Gran Total de 2022</t>
  </si>
  <si>
    <t xml:space="preserve">Gran Total </t>
  </si>
  <si>
    <t>JUNTA MUNICIPAL DE AGUA Y SANEAMIENTO DE CUAUHTÉMOC, CHIH.</t>
  </si>
  <si>
    <t>CUAUHTEMOC</t>
  </si>
  <si>
    <t>4143</t>
  </si>
  <si>
    <t>DERECHOS POR PRESTACIÓN DE SERVICIOS</t>
  </si>
  <si>
    <t>A</t>
  </si>
  <si>
    <t>4143-01</t>
  </si>
  <si>
    <t>INGRESOS POR SERVICIO DE AGUA,ALCANT. Y SANEAMIENT</t>
  </si>
  <si>
    <t>4143-01-001</t>
  </si>
  <si>
    <t>INGRESOS POR SERVICIO A TIEMPO</t>
  </si>
  <si>
    <t>4143-01-001-001</t>
  </si>
  <si>
    <t>A TIEMPO AGUA</t>
  </si>
  <si>
    <t>4143-01-001-001-001</t>
  </si>
  <si>
    <t>Cuotas de agua uso domestico (no gravado)</t>
  </si>
  <si>
    <t>4143-01-001-001-002</t>
  </si>
  <si>
    <t>Cuotas de agua comercial (gravado)</t>
  </si>
  <si>
    <t>4143-01-001-001-003</t>
  </si>
  <si>
    <t>Cuotas de agua Industrial (gravado)</t>
  </si>
  <si>
    <t>4143-01-001-001-004</t>
  </si>
  <si>
    <t>Cuotas de agua Edificios Publicos (gravado)</t>
  </si>
  <si>
    <t xml:space="preserve">ESTA DIFERENCIA ES LA SUMA DE </t>
  </si>
  <si>
    <t>4143-01-001-001-005</t>
  </si>
  <si>
    <t>Cuotas de agua Escuelas (gravado)</t>
  </si>
  <si>
    <t>DERECHOS MAS CONTRATACION</t>
  </si>
  <si>
    <t>DERECHOS</t>
  </si>
  <si>
    <t>CONTRATACION</t>
  </si>
  <si>
    <t>4143-01-001-002</t>
  </si>
  <si>
    <t>A TIEMPO ALCANTARILLADO</t>
  </si>
  <si>
    <t>4143-01-001-002-001</t>
  </si>
  <si>
    <t>Cuotas de Alcantarillado uso domestico (no gravado</t>
  </si>
  <si>
    <t>4143-01-001-002-002</t>
  </si>
  <si>
    <t>Cuotas Alcantarillado Comercial 16%</t>
  </si>
  <si>
    <t>4143-01-001-002-003</t>
  </si>
  <si>
    <t>Cuotas Alcantarillado Industrial 16 %</t>
  </si>
  <si>
    <t>4143-01-001-002-004</t>
  </si>
  <si>
    <t>Cuotas Alcantarillado Publico</t>
  </si>
  <si>
    <t>4143-01-001-002-005</t>
  </si>
  <si>
    <t>Cuotas de Alcantarillado Escolar</t>
  </si>
  <si>
    <t>4143-01-001-003</t>
  </si>
  <si>
    <t>A TIEMPO CUOTAS DE AGUA TRATADA</t>
  </si>
  <si>
    <t>4143-01-001-003-001</t>
  </si>
  <si>
    <t>Linea de distribucion (morada)</t>
  </si>
  <si>
    <t>4143-01-001-003-002</t>
  </si>
  <si>
    <t>Agua Recuperada 0%</t>
  </si>
  <si>
    <t>4143-01-002</t>
  </si>
  <si>
    <t>INGRESOS POR SERVICIO REZAGO</t>
  </si>
  <si>
    <t>4143-01-002-001</t>
  </si>
  <si>
    <t>REZAGO AGUA</t>
  </si>
  <si>
    <t>4143-01-002-001-001</t>
  </si>
  <si>
    <t>Cuotas de agua de uso domestico (no gravado)</t>
  </si>
  <si>
    <t>4143-01-002-001-002</t>
  </si>
  <si>
    <t>Cuotas de agua Comercial</t>
  </si>
  <si>
    <t>4143-01-002-001-003</t>
  </si>
  <si>
    <t>Cuotas de agua Industrial</t>
  </si>
  <si>
    <t>4143-01-002-001-004</t>
  </si>
  <si>
    <t>Cuotas agua Edificios Publicos</t>
  </si>
  <si>
    <t>4143-01-002-001-005</t>
  </si>
  <si>
    <t>Cuotas agua Escuelas</t>
  </si>
  <si>
    <t>4143-01-002-002</t>
  </si>
  <si>
    <t>REZAGO ALCANTARILLADO</t>
  </si>
  <si>
    <t>4143-01-002-002-001</t>
  </si>
  <si>
    <t>Cuotas de Alcantarillado uso domestico (no garvado</t>
  </si>
  <si>
    <t>4143-01-002-002-002</t>
  </si>
  <si>
    <t>Cuotas Alcantarillado Comercial</t>
  </si>
  <si>
    <t>4143-01-002-002-003</t>
  </si>
  <si>
    <t>Cuotas Alcantarillado Industrial</t>
  </si>
  <si>
    <t>4143-01-002-002-004</t>
  </si>
  <si>
    <t>4143-01-002-002-005</t>
  </si>
  <si>
    <t>Cuotas Alcantarillado Escuelas</t>
  </si>
  <si>
    <t>4143-01-002-003</t>
  </si>
  <si>
    <t>REZAGO SANEAMIENTO</t>
  </si>
  <si>
    <t>4143-01-002-003-001</t>
  </si>
  <si>
    <t>Cuotas de Saneamiento uso domestico</t>
  </si>
  <si>
    <t>4143-01-002-003-002</t>
  </si>
  <si>
    <t>Cuotas Saneamiento Comercial</t>
  </si>
  <si>
    <t>4143-01-002-004</t>
  </si>
  <si>
    <t>ADEUDO ANTERIOR DE A.P,ALC,SAN,D.F.E.</t>
  </si>
  <si>
    <t>4143-01-002-004-001</t>
  </si>
  <si>
    <t>Adeudo anterior 0%</t>
  </si>
  <si>
    <t>4143-01-002-005</t>
  </si>
  <si>
    <t>ABONO A ADEUDO DE REZAGOS</t>
  </si>
  <si>
    <t>4143-01-002-005-001</t>
  </si>
  <si>
    <t>Abono adeudo de Agua</t>
  </si>
  <si>
    <t>4143-01-003</t>
  </si>
  <si>
    <t>4143-01-003-001</t>
  </si>
  <si>
    <t>DERECHO DE SUMINISTRO</t>
  </si>
  <si>
    <t>4143-01-003-001-001</t>
  </si>
  <si>
    <t>Derecho de Suministro gravado 16%</t>
  </si>
  <si>
    <t>4143-01-003-001-003</t>
  </si>
  <si>
    <t>Derecho de suministro fraccionadores 16%</t>
  </si>
  <si>
    <t>4143-01-003-002</t>
  </si>
  <si>
    <t>DERECHOS DE COLECTOR</t>
  </si>
  <si>
    <t>4143-01-003-002-001</t>
  </si>
  <si>
    <t>Derecho de descarga a colector de aguas residuales</t>
  </si>
  <si>
    <t>4143-01-003-004</t>
  </si>
  <si>
    <t>DERECHOS DE DRENAJE</t>
  </si>
  <si>
    <t>4143-01-003-004-001</t>
  </si>
  <si>
    <t>Derechos de drenaje gravado 16%</t>
  </si>
  <si>
    <t>4143-01-004</t>
  </si>
  <si>
    <t>4143-01-004-001</t>
  </si>
  <si>
    <t>Contratacion de servicio de agua potable 16%</t>
  </si>
  <si>
    <t>4143-01-004-002</t>
  </si>
  <si>
    <t>Contratacion de servicio de alcantarillado 16%</t>
  </si>
  <si>
    <t>4143-01-004-003</t>
  </si>
  <si>
    <t>Contrataccion de servicio de saneamiento 16%</t>
  </si>
  <si>
    <t>4143-01-004-004</t>
  </si>
  <si>
    <t>Linea Gral de Agua P. 16%</t>
  </si>
  <si>
    <t>4143-01-004-005</t>
  </si>
  <si>
    <t>Linea Gral de Alcantarillado 16%</t>
  </si>
  <si>
    <t>4143-01-004-006</t>
  </si>
  <si>
    <t>Instalacion de los servicios 16%</t>
  </si>
  <si>
    <t>Reposicion de tomas de Agua Potable</t>
  </si>
  <si>
    <t>4144</t>
  </si>
  <si>
    <t>ACCESORIOS DE DERECHOS</t>
  </si>
  <si>
    <t>4144-01</t>
  </si>
  <si>
    <t>INFRACCIONES Y SANCIONES</t>
  </si>
  <si>
    <t>Conectar en forma clandestina los servicios de agua y alcantarillado</t>
  </si>
  <si>
    <t>4144-01-003</t>
  </si>
  <si>
    <t>Obstaculizar la realizacion de trabajos  de la JMAs</t>
  </si>
  <si>
    <t>4144-01-004</t>
  </si>
  <si>
    <t>Multas por reconectarse</t>
  </si>
  <si>
    <t>Retirar un aparato medidor o variar su instalacion sin autorizacion de la jmas</t>
  </si>
  <si>
    <t>4144-01-010</t>
  </si>
  <si>
    <t>impedir la practica de inspecciones ordenadas por la juntas central o municipales</t>
  </si>
  <si>
    <t>4144-01-016</t>
  </si>
  <si>
    <t>Multas y Recargos</t>
  </si>
  <si>
    <t>MULTA POR REINCIDENCIA</t>
  </si>
  <si>
    <t>Corte de toma desde linea general</t>
  </si>
  <si>
    <t>4144-02</t>
  </si>
  <si>
    <t xml:space="preserve">COBRO DE RECARGOS </t>
  </si>
  <si>
    <t>4144-02-001</t>
  </si>
  <si>
    <t>Recargos Domestico</t>
  </si>
  <si>
    <t>4144-02-002</t>
  </si>
  <si>
    <t>Recargos Comercial</t>
  </si>
  <si>
    <t>4144-02-003</t>
  </si>
  <si>
    <t>Recargos Industrial</t>
  </si>
  <si>
    <t>4144-02-004</t>
  </si>
  <si>
    <t>Recargos Publicos</t>
  </si>
  <si>
    <t>Recargos Escuelas</t>
  </si>
  <si>
    <t>4144-03</t>
  </si>
  <si>
    <t>INGRESOS POR PROCESO DE COBRANZA Y/O EJECUCION</t>
  </si>
  <si>
    <t>4144-03-001</t>
  </si>
  <si>
    <t>Ingresos por proceso de Cobranza y Ejecucion y ministro domestico</t>
  </si>
  <si>
    <t>4144-03-002</t>
  </si>
  <si>
    <t>Ingresos por proceco de Cobranza y ejecucion y ministro Comercial</t>
  </si>
  <si>
    <t>4150</t>
  </si>
  <si>
    <t>PRODUCTOS</t>
  </si>
  <si>
    <t>4151</t>
  </si>
  <si>
    <t>4151-01</t>
  </si>
  <si>
    <t>PRODUCTOS FINANCIEROS</t>
  </si>
  <si>
    <t>4151-01-001</t>
  </si>
  <si>
    <t>Interes Bancarios Cobrados</t>
  </si>
  <si>
    <t>JUNTA MUNICIPAL DE AGUA Y SANEAMIENTO DE CUAUHTEMOC</t>
  </si>
  <si>
    <t>CHIHUAHUA</t>
  </si>
  <si>
    <t>Cuentas de Mayor con saldo y/o movimientos. (De la cuenta: 1000 a la 9000)</t>
  </si>
  <si>
    <t>SALDO ANTERIOR</t>
  </si>
  <si>
    <t>M O V I M I E N T O S</t>
  </si>
  <si>
    <t>SALDO ACTUAL</t>
  </si>
  <si>
    <t>Nat.</t>
  </si>
  <si>
    <t>Cuenta</t>
  </si>
  <si>
    <t>Nombre de la cuenta</t>
  </si>
  <si>
    <t>DEUDOR</t>
  </si>
  <si>
    <t>ACREEDOR</t>
  </si>
  <si>
    <t>D</t>
  </si>
  <si>
    <t>1000</t>
  </si>
  <si>
    <t>ACTIVO</t>
  </si>
  <si>
    <t>1100</t>
  </si>
  <si>
    <t>ACTIVO CIRCULANTE</t>
  </si>
  <si>
    <t>1110</t>
  </si>
  <si>
    <t>EFECTIVO Y EQUIVALENTES</t>
  </si>
  <si>
    <t>1111</t>
  </si>
  <si>
    <t>EFECTIVO</t>
  </si>
  <si>
    <t>1111-1</t>
  </si>
  <si>
    <t>FONDOS FIJOS</t>
  </si>
  <si>
    <t>1111-1-01</t>
  </si>
  <si>
    <t>CAJA TESORERÍA</t>
  </si>
  <si>
    <t>1111-1-02</t>
  </si>
  <si>
    <t>CAJA DIRECCIÓN TÉCNICA</t>
  </si>
  <si>
    <t>1111-1-03</t>
  </si>
  <si>
    <t>CAJA DIRECCIÓN ADMINISTRATIVA</t>
  </si>
  <si>
    <t>1111-2</t>
  </si>
  <si>
    <t>CAJAS INGRESOS</t>
  </si>
  <si>
    <t>1111-2-02</t>
  </si>
  <si>
    <t>GLORIA ISELA BACA VILLAREAL</t>
  </si>
  <si>
    <t>1111-2-04</t>
  </si>
  <si>
    <t>YADIRA RODRIGUEZ QUEZADA</t>
  </si>
  <si>
    <t>1111-2-06</t>
  </si>
  <si>
    <t>YAHAYRA GUADALUPE RIVAS LOZANO</t>
  </si>
  <si>
    <t>1111-2-07</t>
  </si>
  <si>
    <t>RAMONA ISELA CARRASCO GONZÁLEZ</t>
  </si>
  <si>
    <t>1111-2-08</t>
  </si>
  <si>
    <t>KARELY LIZETH TORRES AYALA</t>
  </si>
  <si>
    <t>1111-2-09</t>
  </si>
  <si>
    <t>AYLLIN GUTIERREZ CHACON</t>
  </si>
  <si>
    <t>1111-2-10</t>
  </si>
  <si>
    <t>RUBI ORDOÑEZ AGUILAR</t>
  </si>
  <si>
    <t>1112</t>
  </si>
  <si>
    <t>BANCOS/TESORERÍA</t>
  </si>
  <si>
    <t>1112-1</t>
  </si>
  <si>
    <t>RECAUDARORAS</t>
  </si>
  <si>
    <t>1112-1-01</t>
  </si>
  <si>
    <t>SANTANDER SERFIN 52-18101044-8</t>
  </si>
  <si>
    <t>1112-1-02</t>
  </si>
  <si>
    <t>SCOTIABANK INVERLAT 4158-0</t>
  </si>
  <si>
    <t>1112-1-03</t>
  </si>
  <si>
    <t>BANORTE 0113819151</t>
  </si>
  <si>
    <t>1112-1-04</t>
  </si>
  <si>
    <t>HSBC</t>
  </si>
  <si>
    <t>1112-1-05</t>
  </si>
  <si>
    <t>BANAMEX 172201115</t>
  </si>
  <si>
    <t>1112-1-06</t>
  </si>
  <si>
    <t>BANCOMER 163668657</t>
  </si>
  <si>
    <t>1112-2</t>
  </si>
  <si>
    <t>AHORRO EMPLEADOS JMAS</t>
  </si>
  <si>
    <t>1112-2-01</t>
  </si>
  <si>
    <t>BANORTE 04-89032842</t>
  </si>
  <si>
    <t>1114</t>
  </si>
  <si>
    <t>INVERSIONES TEMPORALES (HASTA 3 MESES)</t>
  </si>
  <si>
    <t>1114-1</t>
  </si>
  <si>
    <t>BANCOMER INVERSION CTA.1354010574</t>
  </si>
  <si>
    <t>1120</t>
  </si>
  <si>
    <t>DERECHOS A RECIBIR EFECTIVO O EQUIVALENTES</t>
  </si>
  <si>
    <t>1122</t>
  </si>
  <si>
    <t>CUENTAS POR COBRAR A CORTO PLAZO</t>
  </si>
  <si>
    <t>1122-1</t>
  </si>
  <si>
    <t>CENTROS DE RECAUDACIÓN POR PAGO DE SERVICIOS DE AGUA, ALCANTARILLADO Y SANEAMIENTO</t>
  </si>
  <si>
    <t>1122-1-01</t>
  </si>
  <si>
    <t>TIENDAS ALSUPER</t>
  </si>
  <si>
    <t>1122-1-02</t>
  </si>
  <si>
    <t>CASA EVERDY</t>
  </si>
  <si>
    <t>1122-1-03</t>
  </si>
  <si>
    <t>OXXO</t>
  </si>
  <si>
    <t>1122-1-05</t>
  </si>
  <si>
    <t>XALDO - PAGO POR TRANSFERENCIA</t>
  </si>
  <si>
    <t>1122-1-06</t>
  </si>
  <si>
    <t>CAJERO 1</t>
  </si>
  <si>
    <t>1122-1-07</t>
  </si>
  <si>
    <t>CAJA 18 (CAJERO 2)</t>
  </si>
  <si>
    <t>1122-1-08</t>
  </si>
  <si>
    <t>CAJA 19 (CAJERO 3)</t>
  </si>
  <si>
    <t>1122-1-09</t>
  </si>
  <si>
    <t>AL SUPER STORE TRES CULTURAS</t>
  </si>
  <si>
    <t>1122-1-10</t>
  </si>
  <si>
    <t>ALSUPER ALLENDE</t>
  </si>
  <si>
    <t>1122-1-11</t>
  </si>
  <si>
    <t>AL SUPER STORE CUAUHTEMOC</t>
  </si>
  <si>
    <t>1122-1-12</t>
  </si>
  <si>
    <t>AL SUPER MANZANEROS</t>
  </si>
  <si>
    <t>1122-1-15</t>
  </si>
  <si>
    <t>CAJA 22 PAGOS D1(WALMART)</t>
  </si>
  <si>
    <t>1122-1-16</t>
  </si>
  <si>
    <t>CAJA 23 PAGOS D2(JMAS)</t>
  </si>
  <si>
    <t>1122-1-17</t>
  </si>
  <si>
    <t>CAJA 24 PAGOS D3(PRESIDENCIA)</t>
  </si>
  <si>
    <t>1122-1-18</t>
  </si>
  <si>
    <t>CAJA 25 PAGOS D4(RECAUDACION)</t>
  </si>
  <si>
    <t>1122-1-19</t>
  </si>
  <si>
    <t>CAJA 26 PAGOS D5(POR PAGINA)</t>
  </si>
  <si>
    <t>1122-1-20</t>
  </si>
  <si>
    <t>CAJA 27 PAGOS D6(POR APLICACION)</t>
  </si>
  <si>
    <t>1122-73</t>
  </si>
  <si>
    <t>Ingresos por Venta de Bienes y Prestación de Servicios de Entidades Paraestatales y Fideicomisos No Empresariales y No Financieros</t>
  </si>
  <si>
    <t>1123</t>
  </si>
  <si>
    <t>DEUDORES DIVERSOS POR COBRAR A CORTO PLAZO</t>
  </si>
  <si>
    <t>1123-1</t>
  </si>
  <si>
    <t>FUNCIONARIOS Y EMPLEADOS</t>
  </si>
  <si>
    <t>1123-1-012</t>
  </si>
  <si>
    <t>JOSE DOLORES ORTEGA CHAVEZ</t>
  </si>
  <si>
    <t>1123-1-022</t>
  </si>
  <si>
    <t>JAIME RAMOS JUAREZ</t>
  </si>
  <si>
    <t>1123-1-054</t>
  </si>
  <si>
    <t>JOSE DE JESUS GUZMAN ESPARZA</t>
  </si>
  <si>
    <t>1123-1-089</t>
  </si>
  <si>
    <t>GERMAN AARON RODRIGUEZ  JAIME</t>
  </si>
  <si>
    <t>1123-1-140</t>
  </si>
  <si>
    <t>CESAR AUGUSTO MARTINEZ LOPEZ</t>
  </si>
  <si>
    <t>1123-1-141</t>
  </si>
  <si>
    <t>KAREN ITZEL BANDA DURAN</t>
  </si>
  <si>
    <t>1123-1-146</t>
  </si>
  <si>
    <t>MIGUEL ANGEL LOPEZ GRANADOS</t>
  </si>
  <si>
    <t>1123-1-147</t>
  </si>
  <si>
    <t>JAVIER ALEJANDRO ARZAGA CANO</t>
  </si>
  <si>
    <t>1123-1-148</t>
  </si>
  <si>
    <t>BRIGIDO MANCINAS LOYA</t>
  </si>
  <si>
    <t>1123-1-149</t>
  </si>
  <si>
    <t>JOSE LUIS MIRAMONTES DELGADILLO</t>
  </si>
  <si>
    <t>1123-1-150</t>
  </si>
  <si>
    <t>ALMA JULIETA LASTRA GARCIA</t>
  </si>
  <si>
    <t>1123-2</t>
  </si>
  <si>
    <t>MICROMEDIDORES</t>
  </si>
  <si>
    <t>1123-2-02</t>
  </si>
  <si>
    <t>ING. HÉCTOR MANUEL SAENZ AVILA</t>
  </si>
  <si>
    <t>1123-2-03</t>
  </si>
  <si>
    <t>MARTÍN LÓPEZ CHÁVEZ</t>
  </si>
  <si>
    <t>1123-2-04</t>
  </si>
  <si>
    <t>FRANCISCO ARAGÓN QUINTANA</t>
  </si>
  <si>
    <t>1123-2-05</t>
  </si>
  <si>
    <t>VALLECILLOS SPR. DE R.L.</t>
  </si>
  <si>
    <t>1123-3</t>
  </si>
  <si>
    <t>MEDIDORES  AGUA TRATADA</t>
  </si>
  <si>
    <t>1123-3-01</t>
  </si>
  <si>
    <t>OLIVIA CASAVANTES IBARRA</t>
  </si>
  <si>
    <t>1123-3-02</t>
  </si>
  <si>
    <t>FEDERICO GAN DELGADO</t>
  </si>
  <si>
    <t>1123-3-04</t>
  </si>
  <si>
    <t>FRANCISO ARAGÓN QUINTANA</t>
  </si>
  <si>
    <t>1123-3-05</t>
  </si>
  <si>
    <t>MARIO CORRAL ORDOÑEZ</t>
  </si>
  <si>
    <t>1123-4</t>
  </si>
  <si>
    <t>JUNTAS MUNICIPALES, RURALES Y ORGANISMOS</t>
  </si>
  <si>
    <t>1123-4-01</t>
  </si>
  <si>
    <t>JRAS COL. ALVARO OBREGÓN</t>
  </si>
  <si>
    <t>1123-5</t>
  </si>
  <si>
    <t>OTROS DEUDORES</t>
  </si>
  <si>
    <t>1123-5-02</t>
  </si>
  <si>
    <t>ALONSO CABALLERO CASTRO</t>
  </si>
  <si>
    <t>1123-5-03</t>
  </si>
  <si>
    <t>JESÚS ARMANDO RÓDRIGUEZ MOLINA</t>
  </si>
  <si>
    <t>1123-5-04</t>
  </si>
  <si>
    <t>LIC. ARACELY CORRAL LOZOYA</t>
  </si>
  <si>
    <t>1123-5-06</t>
  </si>
  <si>
    <t>ARMANDO SOLANO MONTES</t>
  </si>
  <si>
    <t>1123-5-07</t>
  </si>
  <si>
    <t>ADONIS BALTAZAR PRIETO TARANGO</t>
  </si>
  <si>
    <t>1123-5-08</t>
  </si>
  <si>
    <t>EDGAR BARRANDEY</t>
  </si>
  <si>
    <t>1123-5-13</t>
  </si>
  <si>
    <t>SECRETARIA DE HACIENDA Y CREDITO PUBLICO</t>
  </si>
  <si>
    <t>1123-5-19</t>
  </si>
  <si>
    <t>SEGUROS AFIRME (DIF. EN EL PAGO DE SEG. DE VIDA)</t>
  </si>
  <si>
    <t>1123-5-22</t>
  </si>
  <si>
    <t>I.M.S.S.</t>
  </si>
  <si>
    <t>1124</t>
  </si>
  <si>
    <t>INGRESOS POR RECUPERAR A CORTO PLAZO</t>
  </si>
  <si>
    <t>1124-43</t>
  </si>
  <si>
    <t>Derechos por prestación de servicios</t>
  </si>
  <si>
    <t>1124-45</t>
  </si>
  <si>
    <t>Accesorios de Derechos</t>
  </si>
  <si>
    <t>1124-51</t>
  </si>
  <si>
    <t>Productos</t>
  </si>
  <si>
    <t>1129</t>
  </si>
  <si>
    <t>OTROS DERECHOS A RECIBIR EFECTIVO O EQUIVALENTES A CORTO PLAZO</t>
  </si>
  <si>
    <t>1129-1</t>
  </si>
  <si>
    <t>IVA POR ACREDITAR</t>
  </si>
  <si>
    <t>1129-1-01</t>
  </si>
  <si>
    <t>IVA DE GASTO DEVENGADO</t>
  </si>
  <si>
    <t>1129-2</t>
  </si>
  <si>
    <t>IVA DE GASTO</t>
  </si>
  <si>
    <t>1129-2-01</t>
  </si>
  <si>
    <t>IVA PAGADO</t>
  </si>
  <si>
    <t>1129-3</t>
  </si>
  <si>
    <t>IVA POR RECUPERAR</t>
  </si>
  <si>
    <t>1129-3-01</t>
  </si>
  <si>
    <t>IVA POR RECUPERAR 2020</t>
  </si>
  <si>
    <t>1129-3-02</t>
  </si>
  <si>
    <t>IVA POR RECUPERAR 2021</t>
  </si>
  <si>
    <t>1130</t>
  </si>
  <si>
    <t>DERECHOS A RECIBIR BIENES O SERVICIOS</t>
  </si>
  <si>
    <t>1131</t>
  </si>
  <si>
    <t>ANTICIPO A PROVEEDORES POR ADQUISICIÓN DE BIENES Y PRESTACIÓN DE SERVICIOS A CORTO PLAZO</t>
  </si>
  <si>
    <t>1131-000073</t>
  </si>
  <si>
    <t>ESTRUCTURAS Y CONTSTRUCCIONES PARRA, S.A. DE C.V.</t>
  </si>
  <si>
    <t>1132</t>
  </si>
  <si>
    <t>ANTICIPO A PROVEEDORES POR ADQUISICIÓN DE BIENES INMUEBLES Y MUEBLES A CORTO PLAZO</t>
  </si>
  <si>
    <t>1132-000204</t>
  </si>
  <si>
    <t>NUEVA WAL MART DE MÉXICO, S.A. DE C.V.</t>
  </si>
  <si>
    <t>1134</t>
  </si>
  <si>
    <t>ANTICIPO A CONTRATISTAS POR OBRAS PÚBLICAS A CORTO PLAZO</t>
  </si>
  <si>
    <t>1134-000529</t>
  </si>
  <si>
    <t>Construcciones y Agroservicios S.A de C.V.</t>
  </si>
  <si>
    <t>1139</t>
  </si>
  <si>
    <t>OTROS DERECHOS A RECIBIR BIENES O SERVICIOS A CORTO PLAZO</t>
  </si>
  <si>
    <t>1139-2</t>
  </si>
  <si>
    <t>PAGOS ANTICIPADOS POR CUENTA DE GOBIERNO FEDERAL</t>
  </si>
  <si>
    <t>1139-2-01</t>
  </si>
  <si>
    <t>SUBSIDIO PARA EL EMPLEO</t>
  </si>
  <si>
    <t>1190</t>
  </si>
  <si>
    <t>OTROS ACTIVOS CIRCULANTES</t>
  </si>
  <si>
    <t>1191</t>
  </si>
  <si>
    <t>VALORES EN GARANTÍA</t>
  </si>
  <si>
    <t>1191-01</t>
  </si>
  <si>
    <t>COMISIÓN FEDERAL DE ELECTRICIDAD</t>
  </si>
  <si>
    <t>1200</t>
  </si>
  <si>
    <t>ACTIVO NO CIRCULANTE</t>
  </si>
  <si>
    <t>1230</t>
  </si>
  <si>
    <t>BIENES INMUEBLES, INFRAESTRUCTURA Y CONSTRUCCIONES EN PROCESO</t>
  </si>
  <si>
    <t>1231</t>
  </si>
  <si>
    <t>TERRENOS</t>
  </si>
  <si>
    <t>1231-58101</t>
  </si>
  <si>
    <t>1233</t>
  </si>
  <si>
    <t>EDIFICIOS NO HABITACIONALES</t>
  </si>
  <si>
    <t>1233-58301</t>
  </si>
  <si>
    <t>1234</t>
  </si>
  <si>
    <t>INFRAESTRUCTURA</t>
  </si>
  <si>
    <t>1234-6</t>
  </si>
  <si>
    <t>Infraestructura de Agua Potable, Saneamiento, Hidroagrícola y Control de Inundaciones</t>
  </si>
  <si>
    <t>1234-6-01</t>
  </si>
  <si>
    <t>POZOS</t>
  </si>
  <si>
    <t>1234-6-02</t>
  </si>
  <si>
    <t>INFRAESTRUCTURA HÍDRICA</t>
  </si>
  <si>
    <t>1234-6-03</t>
  </si>
  <si>
    <t>ALCANTARILLADO</t>
  </si>
  <si>
    <t>1234-6-04</t>
  </si>
  <si>
    <t>SANEAMIENTO</t>
  </si>
  <si>
    <t>1235</t>
  </si>
  <si>
    <t>CONSTRUCCIONES EN PROCESO EN BIENES DE DOMINIO PÚBLICO</t>
  </si>
  <si>
    <t>1235-1</t>
  </si>
  <si>
    <t>Edificación Habitacional en Proceso</t>
  </si>
  <si>
    <t>1235-11</t>
  </si>
  <si>
    <t>AGUA POTABLE</t>
  </si>
  <si>
    <t>1235-11-17</t>
  </si>
  <si>
    <t>CONTROL Y GESTION DE PRESIONES MEDIANTE ADQUISICION DE EQUIPO DE TELEMETRIA (VALVULAS)</t>
  </si>
  <si>
    <t>1235-12</t>
  </si>
  <si>
    <t>MICROMEDICION</t>
  </si>
  <si>
    <t>1235-13</t>
  </si>
  <si>
    <t>MACROMEDICION</t>
  </si>
  <si>
    <t>1235-3</t>
  </si>
  <si>
    <t>Construcción de Obras para el Abastecimiento de Agua, Petróleo, Gas, Electricidad y Telecomunicaciones en Proceso</t>
  </si>
  <si>
    <t>1235-3-61301</t>
  </si>
  <si>
    <t>Construcción de obras para el abastecimiento de agua, petróleo, gas, electricidad y telecomunicaciones</t>
  </si>
  <si>
    <t>1236</t>
  </si>
  <si>
    <t>CONSTRUCCIONES EN PROCESO EN BIENES PROPIOS</t>
  </si>
  <si>
    <t>1236-3</t>
  </si>
  <si>
    <t>1236-3-62301</t>
  </si>
  <si>
    <t>CONSTRUCCIÓN DE OBRAS PARA EL ABASTECIMIENTO DE AGUA, PETRÓLEO, GAS, ELECTRICIDAD Y TELECOMUNICACIONES</t>
  </si>
  <si>
    <t>1240</t>
  </si>
  <si>
    <t>BIENES MUEBLES</t>
  </si>
  <si>
    <t>1241</t>
  </si>
  <si>
    <t>MOBILIARIO Y EQUIPO DE ADMINISTRACIÓN</t>
  </si>
  <si>
    <t>1241-1</t>
  </si>
  <si>
    <t>Muebles de Oficina y Estantería</t>
  </si>
  <si>
    <t>1241-1-51101</t>
  </si>
  <si>
    <t>MUEBLES DE OFICINA Y ESTANTERÍA</t>
  </si>
  <si>
    <t>1241-3</t>
  </si>
  <si>
    <t>Equipo de Cómputo y de Tecnologías de la Información</t>
  </si>
  <si>
    <t>1241-3-51501</t>
  </si>
  <si>
    <t>EQUIPO DE CÓMPUTO Y DE TECNOLOGÍAS DE LA INFORMACIÓN</t>
  </si>
  <si>
    <t>1241-9</t>
  </si>
  <si>
    <t>Otros Mobiliarios y Equipos de Administración</t>
  </si>
  <si>
    <t>1241-9-51901</t>
  </si>
  <si>
    <t>Otros mobiliarios y equipos de administración</t>
  </si>
  <si>
    <t>1242</t>
  </si>
  <si>
    <t>MOBILIARIO Y EQUIPO EDUCACIONAL Y RECREATIVO</t>
  </si>
  <si>
    <t>1242-3</t>
  </si>
  <si>
    <t>Cámaras Fotográficas y de Video</t>
  </si>
  <si>
    <t>1242-3-52301</t>
  </si>
  <si>
    <t>Cámaras fotográficas y de video</t>
  </si>
  <si>
    <t>1243</t>
  </si>
  <si>
    <t>EQUIPO E INSTRUMENTAL MÉDICO Y DE LABORATORIO</t>
  </si>
  <si>
    <t>1243-1</t>
  </si>
  <si>
    <t>Equipo Médico y de Laboratorio</t>
  </si>
  <si>
    <t>1243-1-53101</t>
  </si>
  <si>
    <t>EQUIPO MÉDICO Y DE LABORATORIO</t>
  </si>
  <si>
    <t>1244</t>
  </si>
  <si>
    <t>VEHÍCULOS Y EQUIPO DE TRANSPORTE</t>
  </si>
  <si>
    <t>1244-1</t>
  </si>
  <si>
    <t>vehículos y equipo terrestre</t>
  </si>
  <si>
    <t>1244-1-54101</t>
  </si>
  <si>
    <t>1245</t>
  </si>
  <si>
    <t>EQUIPO DE DEFENSA Y SEGURIDAD</t>
  </si>
  <si>
    <t>1245-55101</t>
  </si>
  <si>
    <t>1246</t>
  </si>
  <si>
    <t>MAQUINARIA, OTROS EQUIPOS Y HERRAMIENTAS</t>
  </si>
  <si>
    <t>1246-3</t>
  </si>
  <si>
    <t>Maquinaria y Equipo de Construcción</t>
  </si>
  <si>
    <t>1246-3-56301</t>
  </si>
  <si>
    <t>MAQUINARIA Y EQUIPO DE CONSTRUCCIÓN</t>
  </si>
  <si>
    <t>1246-4</t>
  </si>
  <si>
    <t>Sistemas de Aire Acondicionado, Calefacción y de Refrigeración Industrial y Comercial</t>
  </si>
  <si>
    <t>1246-4-56401</t>
  </si>
  <si>
    <t>Sistemas de aire acondicionado, calefacción y de refrigeración industrial y comercial</t>
  </si>
  <si>
    <t>1246-5</t>
  </si>
  <si>
    <t>Equipo de Comunicación y Telecomunicación</t>
  </si>
  <si>
    <t>1246-5-56501</t>
  </si>
  <si>
    <t>EQUIPO DE COMUNICACIÓN Y TELECOMUNICACIÓN</t>
  </si>
  <si>
    <t>1246-6</t>
  </si>
  <si>
    <t>Equipos de Generación Eléctrica, Aparatos y Accesorios Eléctricos</t>
  </si>
  <si>
    <t>1246-6-56601</t>
  </si>
  <si>
    <t>EQUIPOS DE GENERACIÓN ELÉCTRICA, APARATOS Y ACCESSORIOS ELÉCTRICOS</t>
  </si>
  <si>
    <t>1246-7</t>
  </si>
  <si>
    <t>Herramientas y Máquinas-Herramienta</t>
  </si>
  <si>
    <t>1246-7-56701</t>
  </si>
  <si>
    <t>HERRAMIENTAS Y MÁQUINAS-HERRAMIENTA</t>
  </si>
  <si>
    <t>1246-9</t>
  </si>
  <si>
    <t>Otros Equipos</t>
  </si>
  <si>
    <t>1246-9-56901</t>
  </si>
  <si>
    <t>OTROS EQUIPOS</t>
  </si>
  <si>
    <t>1250</t>
  </si>
  <si>
    <t>ACTIVOS INTANGIBLES</t>
  </si>
  <si>
    <t>1251</t>
  </si>
  <si>
    <t>SOFTWARE</t>
  </si>
  <si>
    <t>1251-59101</t>
  </si>
  <si>
    <t>1253</t>
  </si>
  <si>
    <t>CONCESIONES Y FRANQUICIAS</t>
  </si>
  <si>
    <t>1253-1</t>
  </si>
  <si>
    <t>Concesiones</t>
  </si>
  <si>
    <t>1253-1-59501</t>
  </si>
  <si>
    <t>CONCESIONES</t>
  </si>
  <si>
    <t>1254</t>
  </si>
  <si>
    <t>LICENCIAS</t>
  </si>
  <si>
    <t>1254-1</t>
  </si>
  <si>
    <t>Licencias Informáticas e Intelectuales</t>
  </si>
  <si>
    <t>1254-1-59701</t>
  </si>
  <si>
    <t>LICENCIAS INFORMÁTICAS E INTELECTUALES</t>
  </si>
  <si>
    <t>1254-2</t>
  </si>
  <si>
    <t>Licencias Industriales, Comerciales y Otras</t>
  </si>
  <si>
    <t>1254-2-59801</t>
  </si>
  <si>
    <t>LICENCIAS INDUSTRIALES, COMERCIALES Y OTRAS</t>
  </si>
  <si>
    <t>1259</t>
  </si>
  <si>
    <t>OTROS ACTIVOS INTANGIBLES</t>
  </si>
  <si>
    <t>1259-59901</t>
  </si>
  <si>
    <t>1260</t>
  </si>
  <si>
    <t>DEPRECIACIÓN, DETERIORO Y AMORTIZACIÓN ACUMULADA DE BIENES</t>
  </si>
  <si>
    <t>1263</t>
  </si>
  <si>
    <t>DEPRECIACIÓN ACUMULADA DE BIENES MUEBLES</t>
  </si>
  <si>
    <t>1263-01</t>
  </si>
  <si>
    <t>DEP, ACUM. DE MUEBLES DE OFICINA Y ESTANTERIA</t>
  </si>
  <si>
    <t>1263-02</t>
  </si>
  <si>
    <t>DEP. ACUM. DE EQ. DE COMPUTO</t>
  </si>
  <si>
    <t>1263-03</t>
  </si>
  <si>
    <t>DEP. ACUM DE EQ. MEDICO Y DE LABORATORIO</t>
  </si>
  <si>
    <t>1263-04</t>
  </si>
  <si>
    <t>DEP. ACUM. DE EQ. DE TRANSPORTE</t>
  </si>
  <si>
    <t>1263-05</t>
  </si>
  <si>
    <t>DEP. ACUM. DE HERRAMIENTAS Y MAQUINAS</t>
  </si>
  <si>
    <t>1263-06</t>
  </si>
  <si>
    <t>DEP. ACUM. DE MAQ. Y EQUIPO DE CONSTRUCCION</t>
  </si>
  <si>
    <t>1263-07</t>
  </si>
  <si>
    <t>DEP. ACUM, DE EQ. DE COMUNICACION Y TELECOMUNICACION</t>
  </si>
  <si>
    <t>1263-08</t>
  </si>
  <si>
    <t>DEP. ACUM. DE OTROS</t>
  </si>
  <si>
    <t>1263-09</t>
  </si>
  <si>
    <t>DEP. ACUM, DE DEFENSA Y SEGURIDAD</t>
  </si>
  <si>
    <t>1263-10</t>
  </si>
  <si>
    <t>DEP. ACUM. DE ENERGIA ELECTRICA</t>
  </si>
  <si>
    <t>1263-11</t>
  </si>
  <si>
    <t>DEP. ACUM.DE SISTEMAS DE AIRE ACONDICIONADO</t>
  </si>
  <si>
    <t>1263-12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</si>
  <si>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</si>
  <si>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</si>
  <si>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</si>
  <si>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</si>
  <si>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</si>
  <si>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</si>
  <si>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</si>
  <si>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</si>
  <si>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2111-1</t>
  </si>
  <si>
    <t>Remuneración por pagar al Personal de carácter permanente a CP</t>
  </si>
  <si>
    <t>2111-1-11301</t>
  </si>
  <si>
    <t>Sueldos base al personal permanente</t>
  </si>
  <si>
    <t>2111-2</t>
  </si>
  <si>
    <t>Remuneración por pagar al Personal de carácter transitorio a CP</t>
  </si>
  <si>
    <t>2111-2-12201</t>
  </si>
  <si>
    <t>Sueldo base al personal eventual</t>
  </si>
  <si>
    <t>2111-2-12301</t>
  </si>
  <si>
    <t>Retribuciones por servicios de carácter social</t>
  </si>
  <si>
    <t>2111-3</t>
  </si>
  <si>
    <t>Remuneraciones Adicionales y Especiales por Pagar a CP</t>
  </si>
  <si>
    <t>2111-3-13201</t>
  </si>
  <si>
    <t>Gratificación de fin de año - Aguinaldo</t>
  </si>
  <si>
    <t>2111-3-13202</t>
  </si>
  <si>
    <t>Prima Vacacional</t>
  </si>
  <si>
    <t>2111-3-13301</t>
  </si>
  <si>
    <t>Horas extras</t>
  </si>
  <si>
    <t>2111-3-13302</t>
  </si>
  <si>
    <t>Vacaciones Pagadas</t>
  </si>
  <si>
    <t>2111-3-13401</t>
  </si>
  <si>
    <t>Compensaciones</t>
  </si>
  <si>
    <t>2111-4</t>
  </si>
  <si>
    <t>Seguridad Social y Seguros por pagar a CP</t>
  </si>
  <si>
    <t>2111-4-14103</t>
  </si>
  <si>
    <t>APORTACIONES AL IMSS</t>
  </si>
  <si>
    <t>2111-4-14201</t>
  </si>
  <si>
    <t>Aportaciones a fondos de vivienda</t>
  </si>
  <si>
    <t>2111-4-14301</t>
  </si>
  <si>
    <t>Aportaciones al sistema para el retito</t>
  </si>
  <si>
    <t>2111-5</t>
  </si>
  <si>
    <t>Otras prestaciones sociales y económicas por pagar a CP</t>
  </si>
  <si>
    <t>2111-5-15101</t>
  </si>
  <si>
    <t>Cuotas para el fondo de ahorro y fondo de trabajo</t>
  </si>
  <si>
    <t>2111-5-15104</t>
  </si>
  <si>
    <t>Caja de Ahorro</t>
  </si>
  <si>
    <t>2111-5-15201</t>
  </si>
  <si>
    <t>Indemnizaciones</t>
  </si>
  <si>
    <t>2111-6</t>
  </si>
  <si>
    <t>Estímulos a servidores públicos por pagar a CP</t>
  </si>
  <si>
    <t>2111-6-17109</t>
  </si>
  <si>
    <t>PUNTUALIDAD Y ASISTENCIA</t>
  </si>
  <si>
    <t>2112</t>
  </si>
  <si>
    <t>PROVEEDORES POR PAGAR A CORTO PLAZO</t>
  </si>
  <si>
    <t>2112-1</t>
  </si>
  <si>
    <t>Deudas por Adquisición de Bienes y Contratación de Servicios por Pagar a CP</t>
  </si>
  <si>
    <t>2112-1-000002</t>
  </si>
  <si>
    <t>ABASTECEDORA DE FIERRO Y ACERO, S.A. DE C.V.</t>
  </si>
  <si>
    <t>2112-1-000006</t>
  </si>
  <si>
    <t>AFER PLOMERIA ESPECIALIZADA, S.A. DE C.V.</t>
  </si>
  <si>
    <t>2112-1-000008</t>
  </si>
  <si>
    <t>ALMENERIC, S.A. DE C.V.</t>
  </si>
  <si>
    <t>2112-1-000018</t>
  </si>
  <si>
    <t>AUTO CAMIONES DE CHIHUAHUA, S,A DE C .V.</t>
  </si>
  <si>
    <t>2112-1-000020</t>
  </si>
  <si>
    <t>BARBARA LUZ PALMA OROSCO</t>
  </si>
  <si>
    <t>2112-1-000023</t>
  </si>
  <si>
    <t>BOMBAS Y GAS DEL NORTE S.A. DE. C.V</t>
  </si>
  <si>
    <t>2112-1-000030</t>
  </si>
  <si>
    <t>CASA MYERS, S.A.</t>
  </si>
  <si>
    <t>2112-1-000034</t>
  </si>
  <si>
    <t>CILINDROS Y EQUIPOS PARA GAS DE CHIHUAHUA, S.A. DE C.V.</t>
  </si>
  <si>
    <t>2112-1-000035</t>
  </si>
  <si>
    <t>CIPRIANO ENRIQUE RUBIO VILLALOBOS</t>
  </si>
  <si>
    <t>2112-1-000036</t>
  </si>
  <si>
    <t>COMERCIAL LUFISA DE CUAUHTEMOC, S.A. DE C.V</t>
  </si>
  <si>
    <t>2112-1-000041</t>
  </si>
  <si>
    <t>CONEXIONES Y MANGUERAS DEL CAMPO, S. DE R.L. DE C.V.</t>
  </si>
  <si>
    <t>2112-1-000042</t>
  </si>
  <si>
    <t>DAVID GAVALDON GARCIA</t>
  </si>
  <si>
    <t>2112-1-000043</t>
  </si>
  <si>
    <t>DAVID RIVAS RIVERA</t>
  </si>
  <si>
    <t>2112-1-000058</t>
  </si>
  <si>
    <t>ELECTRICA LOVI, S.A. DE C.V.</t>
  </si>
  <si>
    <t>2112-1-000066</t>
  </si>
  <si>
    <t>ENRIQUE AGUILAR ACEVES</t>
  </si>
  <si>
    <t>2112-1-000068</t>
  </si>
  <si>
    <t>EQUIPOS Y SERVICIOS PARA LABORATORIO, S.A. DE C.V.</t>
  </si>
  <si>
    <t>2112-1-000069</t>
  </si>
  <si>
    <t>ERICKA OROZCO OROZCO</t>
  </si>
  <si>
    <t>2112-1-000072</t>
  </si>
  <si>
    <t>ESTRELLAS EN COMPUTO S. A. DE C. V.</t>
  </si>
  <si>
    <t>2112-1-000077</t>
  </si>
  <si>
    <t>FERRETERIA Y MATERIALES PARA CONSTRUCCION DEL VALLE S.A. DE C.</t>
  </si>
  <si>
    <t>2112-1-000078</t>
  </si>
  <si>
    <t>FERRETERIA Y MATERIALES DEL CAMPO 8 S.A. DE C.V.</t>
  </si>
  <si>
    <t>2112-1-000082</t>
  </si>
  <si>
    <t>FRANCISCO JAVIER GONZALEZ ACEVEDO</t>
  </si>
  <si>
    <t>2112-1-000084</t>
  </si>
  <si>
    <t>FRANZ DYCK WIEBE</t>
  </si>
  <si>
    <t>2112-1-000091</t>
  </si>
  <si>
    <t>GERARDO MANUEL PARRA ORTIZ</t>
  </si>
  <si>
    <t>2112-1-000106</t>
  </si>
  <si>
    <t>HECTOR ENOC PEREZ MANJARREZ</t>
  </si>
  <si>
    <t>2112-1-000109</t>
  </si>
  <si>
    <t>HENRICH KLASSEN THIESSEN</t>
  </si>
  <si>
    <t>2112-1-000121</t>
  </si>
  <si>
    <t>ING. JAIME TELESFORO PEÑA GOMEZ</t>
  </si>
  <si>
    <t>2112-1-000128</t>
  </si>
  <si>
    <t>ING. RAUL ALONSO ORDOÑEZ RODRIGUEZ</t>
  </si>
  <si>
    <t>2112-1-000129</t>
  </si>
  <si>
    <t>ING. VILLADO CHAVIRA MENDOZA</t>
  </si>
  <si>
    <t>2112-1-000132</t>
  </si>
  <si>
    <t>INVIDA, S.A. DE C.V.</t>
  </si>
  <si>
    <t>2112-1-000146</t>
  </si>
  <si>
    <t>JORGE ALBERTO FLORES RASCON</t>
  </si>
  <si>
    <t>2112-1-000147</t>
  </si>
  <si>
    <t>JORGE UBALDO LOPEZ FERNANDEZ</t>
  </si>
  <si>
    <t>2112-1-000152</t>
  </si>
  <si>
    <t>JUAN IGNACIO PORTILLO ALVARADO</t>
  </si>
  <si>
    <t>2112-1-000171</t>
  </si>
  <si>
    <t>LUCIA MINERVA MARQUEZ MAJALCA</t>
  </si>
  <si>
    <t>2112-1-000174</t>
  </si>
  <si>
    <t>LUZ ELENA QUINTANA QUINTANA</t>
  </si>
  <si>
    <t>2112-1-000181</t>
  </si>
  <si>
    <t>MAQUINAS DIESEL, S.A. DE C.V.</t>
  </si>
  <si>
    <t>2112-1-000203</t>
  </si>
  <si>
    <t>NT TIRE DE CHIHUAHUA, S. DE P.R. DE R.L.</t>
  </si>
  <si>
    <t>2112-1-000205</t>
  </si>
  <si>
    <t>NYDIA RAMIREZ BALDERRAMA (LLANTAS RYN)</t>
  </si>
  <si>
    <t>2112-1-000216</t>
  </si>
  <si>
    <t>REKO TOOLS, S.A DE C.V.</t>
  </si>
  <si>
    <t>2112-1-000219</t>
  </si>
  <si>
    <t>RICASA LIMPIEZA, S.A. DE C.V.</t>
  </si>
  <si>
    <t>2112-1-000232</t>
  </si>
  <si>
    <t>SERVICIO MARLO, S.A. DE C.V.</t>
  </si>
  <si>
    <t>2112-1-000244</t>
  </si>
  <si>
    <t>TELEFONOS DE MEXICO, S.A. DE C.V.</t>
  </si>
  <si>
    <t>2112-1-000259</t>
  </si>
  <si>
    <t>UBALDO RODRIGUEZ SALAS</t>
  </si>
  <si>
    <t>2112-1-000277</t>
  </si>
  <si>
    <t>CESAR ALONSO RAMIREZ</t>
  </si>
  <si>
    <t>2112-1-000284</t>
  </si>
  <si>
    <t>CFE SUMINISTRADOR DE SERVICIOS BASICOS</t>
  </si>
  <si>
    <t>2112-1-000293</t>
  </si>
  <si>
    <t>JUAN LUIS CANO CHACON</t>
  </si>
  <si>
    <t>2112-1-000294</t>
  </si>
  <si>
    <t>JESSICA ALEJANDRA CASTILLO ROJANO</t>
  </si>
  <si>
    <t>2112-1-000298</t>
  </si>
  <si>
    <t>OFISISTEMAS FORNITURE, SA DE CV</t>
  </si>
  <si>
    <t>2112-1-000303</t>
  </si>
  <si>
    <t>XALDO SAPI, SA DE CV</t>
  </si>
  <si>
    <t>2112-1-000304</t>
  </si>
  <si>
    <t>COMBUSTIBLES EJE CENTRAL, SA DE CV</t>
  </si>
  <si>
    <t>2112-1-000306</t>
  </si>
  <si>
    <t>ABARROTES EL NORTE CUAUHTEMOC, SA DE CV</t>
  </si>
  <si>
    <t>2112-1-000317</t>
  </si>
  <si>
    <t xml:space="preserve">ANGEL QUINTANA VAZQUEZ </t>
  </si>
  <si>
    <t>2112-1-000343</t>
  </si>
  <si>
    <t xml:space="preserve">FIBRA ESTATAL, S.A. DE C.V. </t>
  </si>
  <si>
    <t>2112-1-000361</t>
  </si>
  <si>
    <t>BORDER STAR DE MEXICO S DE RL DE CV</t>
  </si>
  <si>
    <t>2112-1-000370</t>
  </si>
  <si>
    <t xml:space="preserve">MARIA DE LOURDES VILLARREAL JAQUEZ </t>
  </si>
  <si>
    <t>2112-1-000379</t>
  </si>
  <si>
    <t>CESAR NEVAREZ CHAVEZ</t>
  </si>
  <si>
    <t>2112-1-000399</t>
  </si>
  <si>
    <t>MARGARETHA LETKEMAN WIEBE</t>
  </si>
  <si>
    <t>2112-1-000463</t>
  </si>
  <si>
    <t>CORNELIUS ENNS HARMS</t>
  </si>
  <si>
    <t>2112-1-000469</t>
  </si>
  <si>
    <t xml:space="preserve">CLAUDIA ANGELICA FRAIRE GUEVARA </t>
  </si>
  <si>
    <t>2112-1-000474</t>
  </si>
  <si>
    <t>AUTOPAGOS DIGITALES, S.A. DE C.V.</t>
  </si>
  <si>
    <t>2112-1-000475</t>
  </si>
  <si>
    <t xml:space="preserve">CAFE SIRENA, S. DE R.L. DE C.V. </t>
  </si>
  <si>
    <t>2112-1-000479</t>
  </si>
  <si>
    <t>ABRAM FEHR FEHR</t>
  </si>
  <si>
    <t>2112-1-000486</t>
  </si>
  <si>
    <t>RUBEN BERNHARD PENNER OLFERT</t>
  </si>
  <si>
    <t>2112-1-000497</t>
  </si>
  <si>
    <t>GCC MERCANTIL, S.A. DE C.V.</t>
  </si>
  <si>
    <t>2112-1-000504</t>
  </si>
  <si>
    <t>MARIA DEL CARMEN LOPEZ GRANADOS</t>
  </si>
  <si>
    <t>2112-1-000531</t>
  </si>
  <si>
    <t xml:space="preserve">GASTRONOMICA FARA </t>
  </si>
  <si>
    <t>2112-1-000533</t>
  </si>
  <si>
    <t xml:space="preserve">OPERADORA ATOMICA, S.A DE C.V. </t>
  </si>
  <si>
    <t>2112-1-000556</t>
  </si>
  <si>
    <t xml:space="preserve">MARIA DE LA PAZ NAJERA ORDOÑEZ </t>
  </si>
  <si>
    <t>2112-1-000557</t>
  </si>
  <si>
    <t xml:space="preserve">ELSA IBARRA ESPINOZA </t>
  </si>
  <si>
    <t>2112-1-000558</t>
  </si>
  <si>
    <t xml:space="preserve">GASTRONOMICA SMOKEHOUSE MEXICO, S.A. DE C.V. </t>
  </si>
  <si>
    <t>2112-1-000560</t>
  </si>
  <si>
    <t>LUIS EDMUNDO SAUCEDO CASTILLO</t>
  </si>
  <si>
    <t>2112-1-34101</t>
  </si>
  <si>
    <t>Servicios financieros y bancarios</t>
  </si>
  <si>
    <t>2112-1-38504</t>
  </si>
  <si>
    <t>REUNIONES DE TRABAJO</t>
  </si>
  <si>
    <t>2112-2</t>
  </si>
  <si>
    <t>Deudas por Adquisición de Bienes Inmuebles, Muebles e Intangibles por Pagar a CP</t>
  </si>
  <si>
    <t>2112-2-000030</t>
  </si>
  <si>
    <t>2112-2-000042</t>
  </si>
  <si>
    <t>2112-2-000298</t>
  </si>
  <si>
    <t>2112-2-000455</t>
  </si>
  <si>
    <t>INNOVACION Y CONSULTORIA MOVIL, S.C.</t>
  </si>
  <si>
    <t>2112-2-000550</t>
  </si>
  <si>
    <t>PROCSA IMPORTACIONES, S.A. DE C.V.</t>
  </si>
  <si>
    <t>2113</t>
  </si>
  <si>
    <t>CONTRATISTAS POR OBRAS PÚBLICAS POR PAGAR A CORTO PLAZO</t>
  </si>
  <si>
    <t>2113-000524</t>
  </si>
  <si>
    <t>CORDOVA INDUSTRIAL INTEGRADORES, SA DE CV</t>
  </si>
  <si>
    <t>2113-000529</t>
  </si>
  <si>
    <t>2115</t>
  </si>
  <si>
    <t>TRANSFERENCIAS OTORGADAS POR PAGAR A CORTO PLAZO</t>
  </si>
  <si>
    <t>2115-42102</t>
  </si>
  <si>
    <t>5% JCAS</t>
  </si>
  <si>
    <t>2115-42103</t>
  </si>
  <si>
    <t>Derecho Federal de Extracción de Aguas Nacionales</t>
  </si>
  <si>
    <t>2117</t>
  </si>
  <si>
    <t>RETENCIONES Y CONTRIBUCIONES POR PAGAR A CORTO PLAZO</t>
  </si>
  <si>
    <t>2117-1</t>
  </si>
  <si>
    <t>RETENCIONES POR NOMINA</t>
  </si>
  <si>
    <t>2117-1-009</t>
  </si>
  <si>
    <t>PENSION ALIMENTICIA</t>
  </si>
  <si>
    <t>2117-1-009-002</t>
  </si>
  <si>
    <t>EIDDY YARDIEL HERNANDEZ</t>
  </si>
  <si>
    <t>2117-1-009-003</t>
  </si>
  <si>
    <t>MANUEL JESUS MANJARREZ BANDA</t>
  </si>
  <si>
    <t>2117-1-009-005</t>
  </si>
  <si>
    <t>ERICK MIGUEL MOLINA AVILEZ</t>
  </si>
  <si>
    <t>2117-1-009-006</t>
  </si>
  <si>
    <t>FRANCISCO JAVIER VACA PLASCENCIA</t>
  </si>
  <si>
    <t>2117-1-099</t>
  </si>
  <si>
    <t>RESULTADO DE AUDITORÍA (A.C.)</t>
  </si>
  <si>
    <t>2117-3</t>
  </si>
  <si>
    <t>IVA TRASLADADO - POR PAGAR EFECTIVAMENTE COBRADO</t>
  </si>
  <si>
    <t>2117-3-01</t>
  </si>
  <si>
    <t>IVA POR PAGAR - EFECTIVAMENTE COBRADO</t>
  </si>
  <si>
    <t>2117-4</t>
  </si>
  <si>
    <t>IMPUESTOS Y CUOTAS POR PAGAR</t>
  </si>
  <si>
    <t>2117-4-03</t>
  </si>
  <si>
    <t>I.S.R. HONORARIOS</t>
  </si>
  <si>
    <t>2117-4-05</t>
  </si>
  <si>
    <t>I.S.R. SUELDOS Y SALARIOS</t>
  </si>
  <si>
    <t>2117-4-07</t>
  </si>
  <si>
    <t>2117-4-09</t>
  </si>
  <si>
    <t>I.C.I.C. 0.3%</t>
  </si>
  <si>
    <t>2117-4-10</t>
  </si>
  <si>
    <t>D.I.F. 0.2%</t>
  </si>
  <si>
    <t>2117-4-11</t>
  </si>
  <si>
    <t>I.C.I.C. 0.2%</t>
  </si>
  <si>
    <t>2117-4-12</t>
  </si>
  <si>
    <t>D.I.F. 2%</t>
  </si>
  <si>
    <t>2117-4-13</t>
  </si>
  <si>
    <t>RET.INS.SEG.Y VIG.5%</t>
  </si>
  <si>
    <t>2117-4-14</t>
  </si>
  <si>
    <t>RETENCION DE IVA</t>
  </si>
  <si>
    <t>2117-4-15</t>
  </si>
  <si>
    <t>C.M.I.C. 0.20%</t>
  </si>
  <si>
    <t>2118</t>
  </si>
  <si>
    <t>DEVOLUCIONES DE LA LEY DE INGRESOS POR PAGAR A CORTO PLAZO</t>
  </si>
  <si>
    <t>2118-1</t>
  </si>
  <si>
    <t>DERECHOS FEDERALES DE EXTRACCION</t>
  </si>
  <si>
    <t>2118-1-01</t>
  </si>
  <si>
    <t>A TIEMPO</t>
  </si>
  <si>
    <t>2118-1-02</t>
  </si>
  <si>
    <t>REZAGO</t>
  </si>
  <si>
    <t>2190</t>
  </si>
  <si>
    <t>OTROS PASIVOS A CORTO PLAZO</t>
  </si>
  <si>
    <t>2191</t>
  </si>
  <si>
    <t>INGRESOS POR CLASIFICAR</t>
  </si>
  <si>
    <t>2191-001</t>
  </si>
  <si>
    <t>KONASUPER</t>
  </si>
  <si>
    <t>2191-002</t>
  </si>
  <si>
    <t>CARNICERIA EL TORITO</t>
  </si>
  <si>
    <t>2191-003</t>
  </si>
  <si>
    <t>CARNICERIA  JULISSA</t>
  </si>
  <si>
    <t>2191-005</t>
  </si>
  <si>
    <t>TIENDAS OXXO</t>
  </si>
  <si>
    <t>2191-007</t>
  </si>
  <si>
    <t>TIENDAS AL SUPER</t>
  </si>
  <si>
    <t>2191-009</t>
  </si>
  <si>
    <t>SUPER DENA</t>
  </si>
  <si>
    <t>2191-012</t>
  </si>
  <si>
    <t>ABARROTES ALE</t>
  </si>
  <si>
    <t>2191-022</t>
  </si>
  <si>
    <t>ABARROTES YESI</t>
  </si>
  <si>
    <t>2191-027</t>
  </si>
  <si>
    <t>2191-035</t>
  </si>
  <si>
    <t>ABARROTES MICHELLE</t>
  </si>
  <si>
    <t>2191-038</t>
  </si>
  <si>
    <t>SUPER SALINAS</t>
  </si>
  <si>
    <t>2191-040</t>
  </si>
  <si>
    <t>CARNICERIA EL CENTAURO</t>
  </si>
  <si>
    <t>2191-043</t>
  </si>
  <si>
    <t>ABARROTES Y PAPELERIA DOBLE G</t>
  </si>
  <si>
    <t>2191-046</t>
  </si>
  <si>
    <t>FERRETERIA MADRID</t>
  </si>
  <si>
    <t>2191-047</t>
  </si>
  <si>
    <t>LUIS CARLOS ROJO CASTILLO</t>
  </si>
  <si>
    <t>2191-050</t>
  </si>
  <si>
    <t>PLAZA SUPEREZ</t>
  </si>
  <si>
    <t>2191-052</t>
  </si>
  <si>
    <t>PAPELERIA COPY COPY</t>
  </si>
  <si>
    <t>2191-060</t>
  </si>
  <si>
    <t>CONASUPER DE LA SIERRA</t>
  </si>
  <si>
    <t>2191-061</t>
  </si>
  <si>
    <t>SOBRANTE DE CAJEROS (CAJEROS JMAS)</t>
  </si>
  <si>
    <t>2191-066</t>
  </si>
  <si>
    <t>ELADIO MENDOZA TORRES (FINIQUITO)</t>
  </si>
  <si>
    <t>2191-1</t>
  </si>
  <si>
    <t>ANTICIPOS DE AGUA</t>
  </si>
  <si>
    <t>2191-2</t>
  </si>
  <si>
    <t>2191-2-01</t>
  </si>
  <si>
    <t>JRAP COL ANAHUAC, CHIH</t>
  </si>
  <si>
    <t>2191-2-02</t>
  </si>
  <si>
    <t>JMAS CHIHUAHUA</t>
  </si>
  <si>
    <t>2191-2-05</t>
  </si>
  <si>
    <t>JRAS ALVARO OBREGON</t>
  </si>
  <si>
    <t>2191-3</t>
  </si>
  <si>
    <t>BANCOS RECAUDADORES - DEPOSITOS NO IDENTIFICADOS</t>
  </si>
  <si>
    <t>2191-3-01</t>
  </si>
  <si>
    <t>2191-3-02</t>
  </si>
  <si>
    <t>SANTANDER</t>
  </si>
  <si>
    <t>2191-3-03</t>
  </si>
  <si>
    <t>BANORTE</t>
  </si>
  <si>
    <t>2191-3-04</t>
  </si>
  <si>
    <t>SCOTIABANK</t>
  </si>
  <si>
    <t>2191-3-05</t>
  </si>
  <si>
    <t>BANAMEX</t>
  </si>
  <si>
    <t>2191-3-06</t>
  </si>
  <si>
    <t>BANCOMER</t>
  </si>
  <si>
    <t>2191-4</t>
  </si>
  <si>
    <t>SOBRANTES DE CAJAS</t>
  </si>
  <si>
    <t>2191-5</t>
  </si>
  <si>
    <t>SOBRANTES DE CAJAS EXTERNAS</t>
  </si>
  <si>
    <t>2191-6</t>
  </si>
  <si>
    <t>SOBRANTE DE CAJEROS (WALMART,D2JMAS, PRESIDENCIA,RECAUDACION,PAGINA,APP)</t>
  </si>
  <si>
    <t>2200</t>
  </si>
  <si>
    <t>PASIVO NO CIRCULANTE</t>
  </si>
  <si>
    <t>2220</t>
  </si>
  <si>
    <t>DOCUMENTOS POR PAGAR A LARGO PLAZO</t>
  </si>
  <si>
    <t>2229</t>
  </si>
  <si>
    <t>OTROS DOCUMENTOS POR PAGAR A LARGO PLAZO</t>
  </si>
  <si>
    <t>2229-1</t>
  </si>
  <si>
    <t>JUNTA CENTRAL DE AGUA Y SANEAMIENTO</t>
  </si>
  <si>
    <t>2229-1-01</t>
  </si>
  <si>
    <t>JCAS - GOBIERNO DEL ESTADO</t>
  </si>
  <si>
    <t>2229-1-02</t>
  </si>
  <si>
    <t>VACTOR Y OTROS</t>
  </si>
  <si>
    <t>2229-1-03</t>
  </si>
  <si>
    <t>PROGRAMA HABITAT</t>
  </si>
  <si>
    <t>2229-2</t>
  </si>
  <si>
    <t>GOBIERNO DEL ESTADO DE CHIHUAHUA</t>
  </si>
  <si>
    <t>2229-2-01</t>
  </si>
  <si>
    <t>SECRETARÍA DE HACIENDA DEL GOB EDO CHIH</t>
  </si>
  <si>
    <t>2260</t>
  </si>
  <si>
    <t>PROVISIONES A LARGO PLAZO</t>
  </si>
  <si>
    <t>2269</t>
  </si>
  <si>
    <t>OTRAS PROVISIONES A LARGO PLAZO</t>
  </si>
  <si>
    <t>2269-1</t>
  </si>
  <si>
    <t>5%  JCAS</t>
  </si>
  <si>
    <t>2269-2</t>
  </si>
  <si>
    <t>COMISIÓN NACIONAL DEL AGUA</t>
  </si>
  <si>
    <t>3000</t>
  </si>
  <si>
    <t>HACIENDA PÚBLICA/ PATRIMONIO</t>
  </si>
  <si>
    <t>3100</t>
  </si>
  <si>
    <t>HACIENDA PÚBLICA/PATRIMONIO CONTRIBUIDO</t>
  </si>
  <si>
    <t>3110</t>
  </si>
  <si>
    <t>APORTACIONES</t>
  </si>
  <si>
    <t>3110-01</t>
  </si>
  <si>
    <t>PATRIMONIO JMAS CUAUHTÉMOC</t>
  </si>
  <si>
    <t>3110-02</t>
  </si>
  <si>
    <t>APORTACIONES AL PATRIMONIO</t>
  </si>
  <si>
    <t>3110-03</t>
  </si>
  <si>
    <t>SUPERAVIT POR REVALUACIÓN</t>
  </si>
  <si>
    <t>3200</t>
  </si>
  <si>
    <t>HACIENDA PÚBLICA /PATRIMONIO GENERADO</t>
  </si>
  <si>
    <t>3210</t>
  </si>
  <si>
    <t>RESULTADOS DEL EJERCICIO (AHORRO/ DESAHORRO)</t>
  </si>
  <si>
    <t>3210-2021</t>
  </si>
  <si>
    <t>Resultado del Ejercicio Actual 2021</t>
  </si>
  <si>
    <t>3220</t>
  </si>
  <si>
    <t>RESULTADOS DE EJERCICIOS ANTERIORES</t>
  </si>
  <si>
    <t>3220-2010</t>
  </si>
  <si>
    <t>RESULTADO DEL EJERCICIO 2010</t>
  </si>
  <si>
    <t>3220-2011</t>
  </si>
  <si>
    <t>RESULTADO DEL EJERCICIO 2011</t>
  </si>
  <si>
    <t>3220-2012</t>
  </si>
  <si>
    <t>RESULTADO DEL EJERCICIO 2012</t>
  </si>
  <si>
    <t>3220-2013</t>
  </si>
  <si>
    <t>RESULTADO DEL EJERCICIO 2013</t>
  </si>
  <si>
    <t>3220-2014</t>
  </si>
  <si>
    <t>RESULTADO DEL EJERCICIO 2014</t>
  </si>
  <si>
    <t>3220-2015</t>
  </si>
  <si>
    <t>RESULTADO DEL EJERCICIO 2015</t>
  </si>
  <si>
    <t>3220-2016</t>
  </si>
  <si>
    <t>RESULTADO DEL EJERCICIO 2016</t>
  </si>
  <si>
    <t>3220-2017</t>
  </si>
  <si>
    <t>RESULTADO DEL EJERCICIO 2017</t>
  </si>
  <si>
    <t>3220-2018</t>
  </si>
  <si>
    <t>RESULTADO DEL EJERCICIO 2018</t>
  </si>
  <si>
    <t>3220-2019</t>
  </si>
  <si>
    <t>RESULTADO DEL EJERCICIO 2019</t>
  </si>
  <si>
    <t>3220-2020</t>
  </si>
  <si>
    <t>RESULTADO DE EJERCICIOS ANTERIORES 2020</t>
  </si>
  <si>
    <t>3220-2021</t>
  </si>
  <si>
    <t>RESULTADO DE EJERCICIOS ANTERIORES 2021</t>
  </si>
  <si>
    <t>3250</t>
  </si>
  <si>
    <t>RECTIFICACIONES DE RESULTADOS DE EJERCICIOS ANTERIORES</t>
  </si>
  <si>
    <t>3252</t>
  </si>
  <si>
    <t>CAMBIOS POR ERRORES CONTABLES</t>
  </si>
  <si>
    <t>3252-2005</t>
  </si>
  <si>
    <t>Resultado del Ejercicio 2005</t>
  </si>
  <si>
    <t>3252-2006</t>
  </si>
  <si>
    <t>Resultado del Ejercicio 2006</t>
  </si>
  <si>
    <t>3252-2007</t>
  </si>
  <si>
    <t>Resultado del Ejercicio 2007</t>
  </si>
  <si>
    <t>3252-2008</t>
  </si>
  <si>
    <t>Resultado del Ejercicio 2008</t>
  </si>
  <si>
    <t>3252-2009</t>
  </si>
  <si>
    <t>Resultado del Ejercicio 2009</t>
  </si>
  <si>
    <t>3252-2010</t>
  </si>
  <si>
    <t>Resultado de Ejercicio 2010</t>
  </si>
  <si>
    <t>3252-2011</t>
  </si>
  <si>
    <t>Resultado del Ejercicio 2011</t>
  </si>
  <si>
    <t>3252-2012</t>
  </si>
  <si>
    <t>Resultado de Ejercicio 2012</t>
  </si>
  <si>
    <t>3252-2013</t>
  </si>
  <si>
    <t>Resultado del Ejercicio 2013</t>
  </si>
  <si>
    <t>3252-2014</t>
  </si>
  <si>
    <t>Resultado del Ejercicio 2014</t>
  </si>
  <si>
    <t>3252-2015</t>
  </si>
  <si>
    <t>Resultado del Ejercicio 2015</t>
  </si>
  <si>
    <t>3252-2016</t>
  </si>
  <si>
    <t>Resultado del Ejercicio 2016</t>
  </si>
  <si>
    <t>3252-2017</t>
  </si>
  <si>
    <t>Resultado del Ejercicio 2017</t>
  </si>
  <si>
    <t>3252-2018</t>
  </si>
  <si>
    <t>Resultado del Ejercicio 2018</t>
  </si>
  <si>
    <t>3252-2019</t>
  </si>
  <si>
    <t>Resultado del Ejercicio 2019</t>
  </si>
  <si>
    <t>3252-2020</t>
  </si>
  <si>
    <t>Resultado del Ejercicio 2020</t>
  </si>
  <si>
    <t>4000</t>
  </si>
  <si>
    <t>INGRESOS Y OTROS BENEFICIOS</t>
  </si>
  <si>
    <t>4100</t>
  </si>
  <si>
    <t>INGRESOS DE GESTIÓN</t>
  </si>
  <si>
    <t>4140</t>
  </si>
  <si>
    <t>4170</t>
  </si>
  <si>
    <t>INGRESOS POR VENTA DE BIENES Y PRESTACIÓN DE SERVICIOS</t>
  </si>
  <si>
    <t>4173</t>
  </si>
  <si>
    <t>INGRESOS POR VENTA DE BIENES Y PRESTACIÓN DE SERVICIOS DE ENTIDADES PARAESTATALES Y FIDEICOMISOS NO EMPRESARIALES Y NO FINANCIEROS</t>
  </si>
  <si>
    <t>4173-01</t>
  </si>
  <si>
    <t>4173-01-001</t>
  </si>
  <si>
    <t>Suministro de aparato medidor</t>
  </si>
  <si>
    <t>4173-01-002</t>
  </si>
  <si>
    <t>Instalacion de medidor</t>
  </si>
  <si>
    <t>4173-01-003</t>
  </si>
  <si>
    <t>Inspeccion y mantenimiento</t>
  </si>
  <si>
    <t>4173-03</t>
  </si>
  <si>
    <t>SERVICIOS ADMINISTRATIVOS</t>
  </si>
  <si>
    <t>4173-03-001</t>
  </si>
  <si>
    <t>Cambios de nombre 16%</t>
  </si>
  <si>
    <t>4173-03-002</t>
  </si>
  <si>
    <t>Constancia de no adeudo e inexisatencia de serv 16</t>
  </si>
  <si>
    <t>4173-03-003</t>
  </si>
  <si>
    <t>Duplicado de recibo</t>
  </si>
  <si>
    <t>4173-04</t>
  </si>
  <si>
    <t>OTROS SERVICIOS ADMINISTRATIVOS (SUSPENSION)</t>
  </si>
  <si>
    <t>4173-04-002</t>
  </si>
  <si>
    <t>Baja temporal 12 meses 16%</t>
  </si>
  <si>
    <t>4173-04-003</t>
  </si>
  <si>
    <t>Baja Definitiva</t>
  </si>
  <si>
    <t>4173-06</t>
  </si>
  <si>
    <t>ANALISIS DE LABORATORIO (REGISTROS DE RECARGAS)</t>
  </si>
  <si>
    <t>4173-06-001</t>
  </si>
  <si>
    <t>Analisis de laboratorio (Dictamen tecnicos)</t>
  </si>
  <si>
    <t>4173-06-002</t>
  </si>
  <si>
    <t>J.R.A.P. COL. ALVARO OBREGON</t>
  </si>
  <si>
    <t>4173-06-004</t>
  </si>
  <si>
    <t>J.R.A.P. ADOLFO LOPEZ MATEOS</t>
  </si>
  <si>
    <t>4173-06-005</t>
  </si>
  <si>
    <t>J.R.A.L. COL. ANAHUAC, CHIH.</t>
  </si>
  <si>
    <t>4173-07</t>
  </si>
  <si>
    <t>PERMISOS</t>
  </si>
  <si>
    <t>4173-07-002</t>
  </si>
  <si>
    <t>Permiso anual. desc. agua residuales 16%</t>
  </si>
  <si>
    <t>4173-08</t>
  </si>
  <si>
    <t>INGRESOS VARIOS</t>
  </si>
  <si>
    <t>4173-08-001</t>
  </si>
  <si>
    <t>Ingresos Diversos con i.v.a.</t>
  </si>
  <si>
    <t>4173-08-002</t>
  </si>
  <si>
    <t>Ingresos Diversos sin IVA</t>
  </si>
  <si>
    <t>Ajuste por Redondeo 0%</t>
  </si>
  <si>
    <t>4173-08-005</t>
  </si>
  <si>
    <t>Anualidad de contrato temporal</t>
  </si>
  <si>
    <t>4173-08-006</t>
  </si>
  <si>
    <t>Descargas de Aguas residuales</t>
  </si>
  <si>
    <t>4173-08-007</t>
  </si>
  <si>
    <t>Devolucion de IVA</t>
  </si>
  <si>
    <t>4173-08-007-03</t>
  </si>
  <si>
    <t>ACTUALIZACION DE DEVOLUCION DE IVA</t>
  </si>
  <si>
    <t>4173-09</t>
  </si>
  <si>
    <t>AGUA CASETA DE OSMOSIS</t>
  </si>
  <si>
    <t>4173-09-001</t>
  </si>
  <si>
    <t>Caseta Osmosis  0%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</si>
  <si>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</si>
  <si>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</si>
  <si>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</si>
  <si>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</si>
  <si>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</si>
  <si>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</si>
  <si>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</si>
  <si>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</si>
  <si>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5111-11301</t>
  </si>
  <si>
    <t>5112</t>
  </si>
  <si>
    <t>REMUNERACIONES AL PERSONAL DE CARÁCTER TRANSITORIO</t>
  </si>
  <si>
    <t>5112-12201</t>
  </si>
  <si>
    <t>Sueldos base al personal eventual</t>
  </si>
  <si>
    <t>5112-12301</t>
  </si>
  <si>
    <t>5113</t>
  </si>
  <si>
    <t>REMUNERACIONES ADICIONALES Y ESPECIALES</t>
  </si>
  <si>
    <t>5113-13201</t>
  </si>
  <si>
    <t>Gratificación de fin de año</t>
  </si>
  <si>
    <t>5113-13202</t>
  </si>
  <si>
    <t>PRIMA VACACIONAL</t>
  </si>
  <si>
    <t>5113-13301</t>
  </si>
  <si>
    <t>Horas extraordinarias</t>
  </si>
  <si>
    <t>5113-13302</t>
  </si>
  <si>
    <t>VACACIONES PAGADAS</t>
  </si>
  <si>
    <t>5113-13401</t>
  </si>
  <si>
    <t>5114</t>
  </si>
  <si>
    <t>SEGURIDAD SOCIAL</t>
  </si>
  <si>
    <t>5114-14103</t>
  </si>
  <si>
    <t>5115</t>
  </si>
  <si>
    <t>OTRAS PRESTACIONES SOCIALES Y ECONÓMICAS</t>
  </si>
  <si>
    <t>5115-15101</t>
  </si>
  <si>
    <t>5115-15201</t>
  </si>
  <si>
    <t>5116</t>
  </si>
  <si>
    <t>PAGO DE ESTÍMULOS A SERVIDORES PÚBLICOS</t>
  </si>
  <si>
    <t>5116-17109</t>
  </si>
  <si>
    <t>5120</t>
  </si>
  <si>
    <t>MATERIALES Y SUMINISTROS</t>
  </si>
  <si>
    <t>5121</t>
  </si>
  <si>
    <t>MATERIALES DE ADMINISTRACIÓN, EMISIÓN DE DOCUMENTOS Y ARTÍCULOS OFICIALES</t>
  </si>
  <si>
    <t>5121-21101</t>
  </si>
  <si>
    <t>Materiales, útiles y equipos menores de oficina</t>
  </si>
  <si>
    <t>5121-21201</t>
  </si>
  <si>
    <t>Materiales y útiles de impresión y reproducción</t>
  </si>
  <si>
    <t>5121-21601</t>
  </si>
  <si>
    <t>Material de limpieza</t>
  </si>
  <si>
    <t>5121-21802</t>
  </si>
  <si>
    <t>IMPRESIONES OFICIALES, FORMATOS Y FORMAS VALORADAS</t>
  </si>
  <si>
    <t>5122</t>
  </si>
  <si>
    <t>ALIMENTOS Y UTENSILIOS</t>
  </si>
  <si>
    <t>5122-22101</t>
  </si>
  <si>
    <t>Productos alimenticios para personas</t>
  </si>
  <si>
    <t>5124</t>
  </si>
  <si>
    <t>MATERIALES Y ARTÍCULOS DE CONSTRUCCIÓN Y DE REPARACIÓN</t>
  </si>
  <si>
    <t>5124-24201</t>
  </si>
  <si>
    <t>Cemento y productos de concreto</t>
  </si>
  <si>
    <t>5124-24601</t>
  </si>
  <si>
    <t>Material eléctrico y electrónico</t>
  </si>
  <si>
    <t>5124-24901</t>
  </si>
  <si>
    <t>Otros materiales y artículos de construcción y reparación</t>
  </si>
  <si>
    <t>5124-24925</t>
  </si>
  <si>
    <t>Refacciones y accesorios a red de distribución</t>
  </si>
  <si>
    <t>5125</t>
  </si>
  <si>
    <t>PRODUCTOS QUÍMICOS, FARMACÉUTICOS Y DE LABORATORIO</t>
  </si>
  <si>
    <t>5125-25101</t>
  </si>
  <si>
    <t>Productos químicos básicos</t>
  </si>
  <si>
    <t>5125-25901</t>
  </si>
  <si>
    <t>Otros productos químicos</t>
  </si>
  <si>
    <t>5126</t>
  </si>
  <si>
    <t>COMBUSTIBLES, LUBRICANTES Y ADITIVOS</t>
  </si>
  <si>
    <t>5126-26101</t>
  </si>
  <si>
    <t>Combustibles, lubricantes y aditivos</t>
  </si>
  <si>
    <t>5126-26102</t>
  </si>
  <si>
    <t>LUBRICANTES Y ADITIVOS</t>
  </si>
  <si>
    <t>5127</t>
  </si>
  <si>
    <t>VESTUARIO, BLANCOS, PRENDAS DE PROTECCIÓN Y ARTÍCULOS DEPORTIVOS</t>
  </si>
  <si>
    <t>5127-27201</t>
  </si>
  <si>
    <t>Prendas de seguridad y protección personal</t>
  </si>
  <si>
    <t>5129</t>
  </si>
  <si>
    <t>HERRAMIENTAS, REFACCIONES Y ACCESORIOS MENORES</t>
  </si>
  <si>
    <t>5129-29101</t>
  </si>
  <si>
    <t>Herramientas menores</t>
  </si>
  <si>
    <t>5129-29201</t>
  </si>
  <si>
    <t>Refacciones y accesorios menores de edificios</t>
  </si>
  <si>
    <t>5129-29401</t>
  </si>
  <si>
    <t>Refacciones y accesorios menores de equipo de cómputo y tecnologías de la información</t>
  </si>
  <si>
    <t>5129-29601</t>
  </si>
  <si>
    <t>Refacciones y accesorios menores de equipo de transporte</t>
  </si>
  <si>
    <t>5129-29801</t>
  </si>
  <si>
    <t>Refacciones y accesorios menores de maquinaria y otros equipos</t>
  </si>
  <si>
    <t>5129-29811</t>
  </si>
  <si>
    <t>Refacciones y accesorios de tomas domiciliarias</t>
  </si>
  <si>
    <t>5129-29812</t>
  </si>
  <si>
    <t>Refacciones y accesorios a macro y micromediición</t>
  </si>
  <si>
    <t>5129-29813</t>
  </si>
  <si>
    <t>Refacciones y accesorios de fuentes de abastecimiento</t>
  </si>
  <si>
    <t>5129-29815</t>
  </si>
  <si>
    <t>5129-29817</t>
  </si>
  <si>
    <t>Refacciones y accesorios red de conducción</t>
  </si>
  <si>
    <t>5129-29821</t>
  </si>
  <si>
    <t>Refacciones y accesorios a red de atarjeas</t>
  </si>
  <si>
    <t>5129-29823</t>
  </si>
  <si>
    <t>Otras Refacciones y accesorios de Infraestructura de Saneamiento</t>
  </si>
  <si>
    <t>5130</t>
  </si>
  <si>
    <t>SERVICIOS GENERALES</t>
  </si>
  <si>
    <t>5131</t>
  </si>
  <si>
    <t>SERVICIOS BÁSICOS</t>
  </si>
  <si>
    <t>5131-31101</t>
  </si>
  <si>
    <t>Energia Eléctrica</t>
  </si>
  <si>
    <t>5131-31201</t>
  </si>
  <si>
    <t>Gas</t>
  </si>
  <si>
    <t>5131-31401</t>
  </si>
  <si>
    <t>Telefonía tradicional</t>
  </si>
  <si>
    <t>5131-31901</t>
  </si>
  <si>
    <t>Servicios integrales y otros servicios</t>
  </si>
  <si>
    <t>5132</t>
  </si>
  <si>
    <t>SERVICIOS DE ARRENDAMIENTO</t>
  </si>
  <si>
    <t>5132-32101</t>
  </si>
  <si>
    <t>Arrendamiento de terrenos</t>
  </si>
  <si>
    <t>5133</t>
  </si>
  <si>
    <t>SERVICIOS PROFESIONALES, CIENTÍFICOS Y TÉCNICOS Y OTROS SERVICIOS</t>
  </si>
  <si>
    <t>5133-33101</t>
  </si>
  <si>
    <t>Servicios legales, de contabilidad, auditoría y relacionados</t>
  </si>
  <si>
    <t>5133-33801</t>
  </si>
  <si>
    <t>Servicios de vigilancia</t>
  </si>
  <si>
    <t>5134</t>
  </si>
  <si>
    <t>SERVICIOS FINANCIEROS, BANCARIOS Y COMERCIALES</t>
  </si>
  <si>
    <t>5134-34101</t>
  </si>
  <si>
    <t>5135</t>
  </si>
  <si>
    <t>SERVICIOS DE INSTALACIÓN, REPARACIÓN, MANTENIMIENTO Y CONSERVACIÓN</t>
  </si>
  <si>
    <t>5135-35101</t>
  </si>
  <si>
    <t>Conservación y mantenimiento menor de inmuebles</t>
  </si>
  <si>
    <t>5135-35201</t>
  </si>
  <si>
    <t>Instalación, reparación y mantenimiento de mobiliario y equipo de administración, educacional y recreativo</t>
  </si>
  <si>
    <t>5135-35501</t>
  </si>
  <si>
    <t>Reparación y mantenimiento de equipo de transporte</t>
  </si>
  <si>
    <t>5135-35601</t>
  </si>
  <si>
    <t>Reparación y mantenimiento de equipo de defensa y seguridad</t>
  </si>
  <si>
    <t>5135-35701</t>
  </si>
  <si>
    <t>Instalación, reparación y mantenimiento de maquinaria, otros equipos y herramienta</t>
  </si>
  <si>
    <t>5135-35702</t>
  </si>
  <si>
    <t>Instalación, mantenimiento y conservación de Infraestructura Hídrica</t>
  </si>
  <si>
    <t>5135-35901</t>
  </si>
  <si>
    <t>Servicios de jardinería y fumigación</t>
  </si>
  <si>
    <t>5136</t>
  </si>
  <si>
    <t>SERVICIOS DE COMUNICACIÓN SOCIAL Y PUBLICIDAD</t>
  </si>
  <si>
    <t>5136-36201</t>
  </si>
  <si>
    <t>Difusión por radio, televisión y otros medios de mensajes comerciales para promover la venta de bienes o servicios</t>
  </si>
  <si>
    <t>5137</t>
  </si>
  <si>
    <t>SERVICIOS DE TRASLADO Y VIÁTICOS</t>
  </si>
  <si>
    <t>5137-37501</t>
  </si>
  <si>
    <t>Viáticos en el país</t>
  </si>
  <si>
    <t>5137-37901</t>
  </si>
  <si>
    <t>Otros servicios de traslado y hospedaje</t>
  </si>
  <si>
    <t>5138</t>
  </si>
  <si>
    <t>SERVICIOS OFICIALES</t>
  </si>
  <si>
    <t>5138-38504</t>
  </si>
  <si>
    <t>5139</t>
  </si>
  <si>
    <t>OTROS SERVICIOS GENERALES</t>
  </si>
  <si>
    <t>5139-39501</t>
  </si>
  <si>
    <t>Penas, multas, accesorios y actualizaciones</t>
  </si>
  <si>
    <t>5139-39901</t>
  </si>
  <si>
    <t>Otros servicios generales</t>
  </si>
  <si>
    <t>5200</t>
  </si>
  <si>
    <t>TRANSFERENCIAS, ASIGNACIONES, SUBSIDIOS Y OTRAS AYUDAS</t>
  </si>
  <si>
    <t>5220</t>
  </si>
  <si>
    <t>TRANSFERENCIAS AL RESTO DEL SECTOR PÚBLICO</t>
  </si>
  <si>
    <t>5221</t>
  </si>
  <si>
    <t>TRANSFERENCIAS A ENTIDADES PARAESTATALES</t>
  </si>
  <si>
    <t>5221-42102</t>
  </si>
  <si>
    <t>5221-42103</t>
  </si>
  <si>
    <t>5500</t>
  </si>
  <si>
    <t>OTROS GASTOS Y PÉRDIDAS EXTRAORDINARIAS</t>
  </si>
  <si>
    <t>5510</t>
  </si>
  <si>
    <t>ESTIMACIONES, DEPRECIACIONES, DETERIOROS, OBSOLESCENCIA Y AMORTIZACIONES</t>
  </si>
  <si>
    <t>5515</t>
  </si>
  <si>
    <t>DEPRECIACIÓN DE BIENES MUEBLES</t>
  </si>
  <si>
    <t>5515-01</t>
  </si>
  <si>
    <t>DEPRECIACION DE MUEBLES DE OFICINA Y ESTANTERIA</t>
  </si>
  <si>
    <t>5515-02</t>
  </si>
  <si>
    <t>DEPRECIACION EQ. DE COMPUTO</t>
  </si>
  <si>
    <t>5515-03</t>
  </si>
  <si>
    <t>DEPRECIACION DE EQ. MEDICO Y DE LABORATORIO</t>
  </si>
  <si>
    <t>5515-04</t>
  </si>
  <si>
    <t>DEP. DE EQ. DE TRANSPORTE</t>
  </si>
  <si>
    <t>5515-05</t>
  </si>
  <si>
    <t>DEP. DE HERRAMIENTAS Y MAQUINAS</t>
  </si>
  <si>
    <t>5515-06</t>
  </si>
  <si>
    <t>DEP. DE MAQUINAS Y EQ. DE CONSTRUCCION</t>
  </si>
  <si>
    <t>5515-07</t>
  </si>
  <si>
    <t>DEP. DE COMUNICACION Y TELECOMUNICACION</t>
  </si>
  <si>
    <t>5515-08</t>
  </si>
  <si>
    <t>DEP. DE OTROS</t>
  </si>
  <si>
    <t>5515-09</t>
  </si>
  <si>
    <t>DEP. DE DEFENSA Y SEGURIDAD</t>
  </si>
  <si>
    <t>5515-10</t>
  </si>
  <si>
    <t>DEP. DE ENERGIA ELECTRICA</t>
  </si>
  <si>
    <t>5515-11</t>
  </si>
  <si>
    <t>DEP. SISTEMAS DE AIRE ACONDICIONADO, CALEFACCION Y DE REFRIGERACION</t>
  </si>
  <si>
    <t>5515-12</t>
  </si>
  <si>
    <t>7000</t>
  </si>
  <si>
    <t>CUENTAS DE ORDEN CONTABLES</t>
  </si>
  <si>
    <t>7100</t>
  </si>
  <si>
    <t>VALORES</t>
  </si>
  <si>
    <t>7170</t>
  </si>
  <si>
    <t>DEUDORES POR SERV. AP ALC. Y SANEAMIENTO REZAGO</t>
  </si>
  <si>
    <t>7170-1</t>
  </si>
  <si>
    <t>DEUDORES POR SERVICIOS DE AGUA POTABLE Y ALCANTARILLADO Y SANEAMIENTO REZAGO</t>
  </si>
  <si>
    <t>7170-1-1</t>
  </si>
  <si>
    <t>DOMESTICO</t>
  </si>
  <si>
    <t>7170-1-2</t>
  </si>
  <si>
    <t>COMERCIAL</t>
  </si>
  <si>
    <t>7170-1-3</t>
  </si>
  <si>
    <t>INDUSTRIAL</t>
  </si>
  <si>
    <t>7170-1-4</t>
  </si>
  <si>
    <t>PUBLICO</t>
  </si>
  <si>
    <t>7170-1-5</t>
  </si>
  <si>
    <t>ESCOLAR</t>
  </si>
  <si>
    <t>7170-2</t>
  </si>
  <si>
    <t>INGRESOS POR REALIZAR REZAGO</t>
  </si>
  <si>
    <t>7170-2-1</t>
  </si>
  <si>
    <t>7170-2-2</t>
  </si>
  <si>
    <t>7170-2-3</t>
  </si>
  <si>
    <t>7170-2-4</t>
  </si>
  <si>
    <t>PÚBLICO</t>
  </si>
  <si>
    <t>7170-2-5</t>
  </si>
  <si>
    <t>7171</t>
  </si>
  <si>
    <t>ALMACENES</t>
  </si>
  <si>
    <t>7171-1</t>
  </si>
  <si>
    <t>ALMACEN</t>
  </si>
  <si>
    <t>7172</t>
  </si>
  <si>
    <t>7172-1</t>
  </si>
  <si>
    <t>7600</t>
  </si>
  <si>
    <t>BIENES EN CONCESIONADOS O EN COMODATO</t>
  </si>
  <si>
    <t>7630</t>
  </si>
  <si>
    <t>BIENES BAJO CONTRATO EN COMODATO</t>
  </si>
  <si>
    <t>7630-1</t>
  </si>
  <si>
    <t>VEHICULOS EN ASIGNACION POR SECRETARIA DE HACIENDA DEL EDO. DE CHIHUAHUA</t>
  </si>
  <si>
    <t>7630-1-01</t>
  </si>
  <si>
    <t>PICK UP RAM 1500 ST MOD.2011 SERIE:2D7JBEK0BG548406</t>
  </si>
  <si>
    <t>7630-1-02</t>
  </si>
  <si>
    <t>PICK-UP FORD F-150 MOD. 2000 SERIE:1FTRX18LXYKA10736</t>
  </si>
  <si>
    <t>7630-1-03</t>
  </si>
  <si>
    <t>CAMIONETA CHEVROLET TAHOE MOD. 2007 SERIE:1GNFC13067R103715</t>
  </si>
  <si>
    <t>7630-1-04</t>
  </si>
  <si>
    <t>SEDAN CHEVROLET SPARK MOD. 2014 SERIE: KL8CA6S95EC509265</t>
  </si>
  <si>
    <t>7630-1-05</t>
  </si>
  <si>
    <t>PICK-UP CHEVROLET COLORADO MOD. 2004 SERIE: 1GCD196348109150</t>
  </si>
  <si>
    <t>7630-1-06</t>
  </si>
  <si>
    <t>PICK-UP DODGE RAM 1500 ST MOD. 2004 SERIE: 1D7HA16K04J296741</t>
  </si>
  <si>
    <t>7630-1-07</t>
  </si>
  <si>
    <t>SEDAN CHEVROLET SPARK MOD. 2014 SERIE:KL8CF6S90EC407924</t>
  </si>
  <si>
    <t>7630-1-08</t>
  </si>
  <si>
    <t>SEDAN CHEVROLET CRUZE MOD. 2013 SERIE: 1G1PA5SHXD7223857</t>
  </si>
  <si>
    <t>7640</t>
  </si>
  <si>
    <t>CONTRATO DE COMODATO POR BIENES</t>
  </si>
  <si>
    <t>7640-1</t>
  </si>
  <si>
    <t>7640-1-01</t>
  </si>
  <si>
    <t>7640-1-02</t>
  </si>
  <si>
    <t>7640-1-03</t>
  </si>
  <si>
    <t>7640-1-04</t>
  </si>
  <si>
    <t>7640-1-05</t>
  </si>
  <si>
    <t>7640-1-06</t>
  </si>
  <si>
    <t>7640-1-07</t>
  </si>
  <si>
    <t>7640-1-08</t>
  </si>
  <si>
    <t>8000</t>
  </si>
  <si>
    <t xml:space="preserve">CUENTAS DE ORDEN PRESUPUESTARIAS </t>
  </si>
  <si>
    <t>8100</t>
  </si>
  <si>
    <t xml:space="preserve">LEY DE INGRESOS </t>
  </si>
  <si>
    <t>8110</t>
  </si>
  <si>
    <t>LEY DE INGRESOS ESTIMADA</t>
  </si>
  <si>
    <t>8110-43</t>
  </si>
  <si>
    <t>8110-43-01</t>
  </si>
  <si>
    <t>8110-43-01-001</t>
  </si>
  <si>
    <t>8110-43-01-001-001</t>
  </si>
  <si>
    <t>8110-43-01-001-001-001</t>
  </si>
  <si>
    <t>8110-43-01-001-001-002</t>
  </si>
  <si>
    <t>8110-43-01-001-001-003</t>
  </si>
  <si>
    <t>8110-43-01-001-001-004</t>
  </si>
  <si>
    <t>8110-43-01-001-001-005</t>
  </si>
  <si>
    <t>8110-43-01-001-002</t>
  </si>
  <si>
    <t>8110-43-01-001-002-001</t>
  </si>
  <si>
    <t>8110-43-01-001-002-002</t>
  </si>
  <si>
    <t>8110-43-01-001-002-003</t>
  </si>
  <si>
    <t>8110-43-01-001-002-004</t>
  </si>
  <si>
    <t>8110-43-01-001-002-005</t>
  </si>
  <si>
    <t>8110-43-01-001-003</t>
  </si>
  <si>
    <t>8110-43-01-001-003-001</t>
  </si>
  <si>
    <t>8110-43-01-001-003-002</t>
  </si>
  <si>
    <t>8110-43-01-002</t>
  </si>
  <si>
    <t>8110-43-01-002-001</t>
  </si>
  <si>
    <t>8110-43-01-002-001-001</t>
  </si>
  <si>
    <t>8110-43-01-002-001-002</t>
  </si>
  <si>
    <t>8110-43-01-002-001-003</t>
  </si>
  <si>
    <t>8110-43-01-002-001-004</t>
  </si>
  <si>
    <t>8110-43-01-002-001-005</t>
  </si>
  <si>
    <t>8110-43-01-002-002</t>
  </si>
  <si>
    <t>8110-43-01-002-002-001</t>
  </si>
  <si>
    <t>8110-43-01-002-002-002</t>
  </si>
  <si>
    <t>8110-43-01-002-002-003</t>
  </si>
  <si>
    <t>8110-43-01-002-002-004</t>
  </si>
  <si>
    <t>8110-43-01-002-002-005</t>
  </si>
  <si>
    <t>8110-43-01-002-003</t>
  </si>
  <si>
    <t>8110-43-01-002-003-001</t>
  </si>
  <si>
    <t>8110-43-01-002-003-002</t>
  </si>
  <si>
    <t>8110-43-01-002-004</t>
  </si>
  <si>
    <t>8110-43-01-002-004-001</t>
  </si>
  <si>
    <t>8110-43-01-002-005</t>
  </si>
  <si>
    <t>8110-43-01-002-005-001</t>
  </si>
  <si>
    <t>8110-43-01-003</t>
  </si>
  <si>
    <t>8110-43-01-003-001</t>
  </si>
  <si>
    <t>8110-43-01-003-001-001</t>
  </si>
  <si>
    <t>8110-43-01-003-001-003</t>
  </si>
  <si>
    <t>8110-43-01-003-002</t>
  </si>
  <si>
    <t>8110-43-01-003-002-001</t>
  </si>
  <si>
    <t>8110-43-01-003-004</t>
  </si>
  <si>
    <t>8110-43-01-003-004-001</t>
  </si>
  <si>
    <t>8110-43-01-004</t>
  </si>
  <si>
    <t>8110-43-01-004-001</t>
  </si>
  <si>
    <t>8110-43-01-004-002</t>
  </si>
  <si>
    <t>8110-43-01-004-003</t>
  </si>
  <si>
    <t>8110-43-01-004-004</t>
  </si>
  <si>
    <t>8110-43-01-004-005</t>
  </si>
  <si>
    <t>8110-43-01-004-006</t>
  </si>
  <si>
    <t>8110-43-01-004-007</t>
  </si>
  <si>
    <t>8110-45</t>
  </si>
  <si>
    <t>8110-45-01</t>
  </si>
  <si>
    <t>8110-45-01-001</t>
  </si>
  <si>
    <t>8110-45-01-003</t>
  </si>
  <si>
    <t>8110-45-01-004</t>
  </si>
  <si>
    <t>8110-45-01-008</t>
  </si>
  <si>
    <t>8110-45-01-010</t>
  </si>
  <si>
    <t>8110-45-01-016</t>
  </si>
  <si>
    <t>8110-45-01-018</t>
  </si>
  <si>
    <t>8110-45-01-019</t>
  </si>
  <si>
    <t>8110-45-02</t>
  </si>
  <si>
    <t>8110-45-02-001</t>
  </si>
  <si>
    <t>8110-45-02-002</t>
  </si>
  <si>
    <t>8110-45-02-003</t>
  </si>
  <si>
    <t>8110-45-02-004</t>
  </si>
  <si>
    <t>8110-45-02-005</t>
  </si>
  <si>
    <t>8110-45-03</t>
  </si>
  <si>
    <t>8110-45-03-001</t>
  </si>
  <si>
    <t>8110-45-03-002</t>
  </si>
  <si>
    <t>8110-51</t>
  </si>
  <si>
    <t>8110-51-01</t>
  </si>
  <si>
    <t>8110-51-01-001</t>
  </si>
  <si>
    <t>8110-73</t>
  </si>
  <si>
    <t>8110-73-01</t>
  </si>
  <si>
    <t>8110-73-01-001</t>
  </si>
  <si>
    <t>8110-73-01-002</t>
  </si>
  <si>
    <t>8110-73-01-003</t>
  </si>
  <si>
    <t>8110-73-02</t>
  </si>
  <si>
    <t>CUOTAS POR APROBACION, SUPERV Y RECEP DE PROYECTOS</t>
  </si>
  <si>
    <t>8110-73-02-002</t>
  </si>
  <si>
    <t>Certificado de Factibilidad 16%</t>
  </si>
  <si>
    <t>8110-73-03</t>
  </si>
  <si>
    <t>8110-73-03-001</t>
  </si>
  <si>
    <t>8110-73-03-002</t>
  </si>
  <si>
    <t>8110-73-03-003</t>
  </si>
  <si>
    <t>8110-73-03-004</t>
  </si>
  <si>
    <t>Alta de servicio</t>
  </si>
  <si>
    <t>8110-73-03-005</t>
  </si>
  <si>
    <t>Bases de licitacion</t>
  </si>
  <si>
    <t>8110-73-04</t>
  </si>
  <si>
    <t>8110-73-04-002</t>
  </si>
  <si>
    <t>8110-73-04-003</t>
  </si>
  <si>
    <t>8110-73-06</t>
  </si>
  <si>
    <t>8110-73-06-001</t>
  </si>
  <si>
    <t>8110-73-06-002</t>
  </si>
  <si>
    <t>8110-73-06-003</t>
  </si>
  <si>
    <t>J.M.A.S. DE CD. GUERRERO, CHIH.</t>
  </si>
  <si>
    <t>8110-73-06-004</t>
  </si>
  <si>
    <t>8110-73-06-005</t>
  </si>
  <si>
    <t>8110-73-07</t>
  </si>
  <si>
    <t>8110-73-07-002</t>
  </si>
  <si>
    <t>8110-73-08</t>
  </si>
  <si>
    <t>8110-73-08-001</t>
  </si>
  <si>
    <t>8110-73-08-002</t>
  </si>
  <si>
    <t>8110-73-08-003</t>
  </si>
  <si>
    <t>Otros Ingresos Diversos</t>
  </si>
  <si>
    <t>8110-73-08-004</t>
  </si>
  <si>
    <t>8110-73-08-005</t>
  </si>
  <si>
    <t>8110-73-08-006</t>
  </si>
  <si>
    <t>8110-73-08-007</t>
  </si>
  <si>
    <t>8110-73-08-007-03</t>
  </si>
  <si>
    <t>8110-73-09</t>
  </si>
  <si>
    <t>8110-73-09-001</t>
  </si>
  <si>
    <t>8110-91</t>
  </si>
  <si>
    <t>Transferencias y Asignaciones</t>
  </si>
  <si>
    <t>8110-91-01</t>
  </si>
  <si>
    <t>8110-91-02</t>
  </si>
  <si>
    <t>PROGRAMA DEVOLUCIÓN DE DERECHOS - PRODDER</t>
  </si>
  <si>
    <t>8110-91-03</t>
  </si>
  <si>
    <t>APORTACION OBRA</t>
  </si>
  <si>
    <t>8120</t>
  </si>
  <si>
    <t>LEY DE INGRESOS POR EJECUTAR</t>
  </si>
  <si>
    <t>8120-43</t>
  </si>
  <si>
    <t>8120-43-01</t>
  </si>
  <si>
    <t>8120-43-01-001</t>
  </si>
  <si>
    <t>8120-43-01-001-001</t>
  </si>
  <si>
    <t>8120-43-01-001-001-001</t>
  </si>
  <si>
    <t>8120-43-01-001-001-002</t>
  </si>
  <si>
    <t>8120-43-01-001-001-003</t>
  </si>
  <si>
    <t>8120-43-01-001-001-004</t>
  </si>
  <si>
    <t>8120-43-01-001-001-005</t>
  </si>
  <si>
    <t>8120-43-01-001-002</t>
  </si>
  <si>
    <t>8120-43-01-001-002-001</t>
  </si>
  <si>
    <t>8120-43-01-001-002-002</t>
  </si>
  <si>
    <t>8120-43-01-001-002-003</t>
  </si>
  <si>
    <t>8120-43-01-001-002-004</t>
  </si>
  <si>
    <t>8120-43-01-001-002-005</t>
  </si>
  <si>
    <t>8120-43-01-001-003</t>
  </si>
  <si>
    <t>8120-43-01-001-003-001</t>
  </si>
  <si>
    <t>8120-43-01-001-003-002</t>
  </si>
  <si>
    <t>8120-43-01-002</t>
  </si>
  <si>
    <t>8120-43-01-002-001</t>
  </si>
  <si>
    <t>8120-43-01-002-001-001</t>
  </si>
  <si>
    <t>8120-43-01-002-001-002</t>
  </si>
  <si>
    <t>8120-43-01-002-001-003</t>
  </si>
  <si>
    <t>8120-43-01-002-001-004</t>
  </si>
  <si>
    <t>8120-43-01-002-001-005</t>
  </si>
  <si>
    <t>8120-43-01-002-002</t>
  </si>
  <si>
    <t>8120-43-01-002-002-001</t>
  </si>
  <si>
    <t>8120-43-01-002-002-002</t>
  </si>
  <si>
    <t>8120-43-01-002-002-003</t>
  </si>
  <si>
    <t>8120-43-01-002-002-004</t>
  </si>
  <si>
    <t>8120-43-01-002-002-005</t>
  </si>
  <si>
    <t>8120-43-01-002-003</t>
  </si>
  <si>
    <t>8120-43-01-002-003-001</t>
  </si>
  <si>
    <t>8120-43-01-002-003-002</t>
  </si>
  <si>
    <t>8120-43-01-002-004</t>
  </si>
  <si>
    <t>8120-43-01-002-004-001</t>
  </si>
  <si>
    <t>8120-43-01-002-005</t>
  </si>
  <si>
    <t>8120-43-01-002-005-001</t>
  </si>
  <si>
    <t>8120-43-01-003</t>
  </si>
  <si>
    <t>8120-43-01-003-001</t>
  </si>
  <si>
    <t>8120-43-01-003-001-001</t>
  </si>
  <si>
    <t>8120-43-01-003-001-003</t>
  </si>
  <si>
    <t>8120-43-01-003-002</t>
  </si>
  <si>
    <t>8120-43-01-003-002-001</t>
  </si>
  <si>
    <t>8120-43-01-003-004</t>
  </si>
  <si>
    <t>8120-43-01-003-004-001</t>
  </si>
  <si>
    <t>8120-43-01-004</t>
  </si>
  <si>
    <t>8120-43-01-004-001</t>
  </si>
  <si>
    <t>8120-43-01-004-002</t>
  </si>
  <si>
    <t>8120-43-01-004-003</t>
  </si>
  <si>
    <t>8120-43-01-004-004</t>
  </si>
  <si>
    <t>8120-43-01-004-005</t>
  </si>
  <si>
    <t>8120-43-01-004-006</t>
  </si>
  <si>
    <t>8120-43-01-004-007</t>
  </si>
  <si>
    <t>8120-45</t>
  </si>
  <si>
    <t>8120-45-01</t>
  </si>
  <si>
    <t>8120-45-01-001</t>
  </si>
  <si>
    <t>8120-45-01-003</t>
  </si>
  <si>
    <t>8120-45-01-004</t>
  </si>
  <si>
    <t>8120-45-01-008</t>
  </si>
  <si>
    <t>8120-45-01-010</t>
  </si>
  <si>
    <t>8120-45-01-016</t>
  </si>
  <si>
    <t>8120-45-01-018</t>
  </si>
  <si>
    <t>8120-45-01-019</t>
  </si>
  <si>
    <t>8120-45-02</t>
  </si>
  <si>
    <t>8120-45-02-001</t>
  </si>
  <si>
    <t>8120-45-02-002</t>
  </si>
  <si>
    <t>8120-45-02-003</t>
  </si>
  <si>
    <t>8120-45-02-004</t>
  </si>
  <si>
    <t>8120-45-02-005</t>
  </si>
  <si>
    <t>8120-45-03</t>
  </si>
  <si>
    <t>8120-45-03-001</t>
  </si>
  <si>
    <t>8120-45-03-002</t>
  </si>
  <si>
    <t>8120-51</t>
  </si>
  <si>
    <t>8120-51-01</t>
  </si>
  <si>
    <t>8120-51-01-001</t>
  </si>
  <si>
    <t>8120-73</t>
  </si>
  <si>
    <t>8120-73-01</t>
  </si>
  <si>
    <t>8120-73-01-001</t>
  </si>
  <si>
    <t>8120-73-01-002</t>
  </si>
  <si>
    <t>8120-73-01-003</t>
  </si>
  <si>
    <t>8120-73-02</t>
  </si>
  <si>
    <t>8120-73-02-002</t>
  </si>
  <si>
    <t>8120-73-03</t>
  </si>
  <si>
    <t>8120-73-03-001</t>
  </si>
  <si>
    <t>8120-73-03-002</t>
  </si>
  <si>
    <t>8120-73-03-003</t>
  </si>
  <si>
    <t>8120-73-03-004</t>
  </si>
  <si>
    <t>8120-73-03-005</t>
  </si>
  <si>
    <t>8120-73-04</t>
  </si>
  <si>
    <t>8120-73-04-002</t>
  </si>
  <si>
    <t>8120-73-04-003</t>
  </si>
  <si>
    <t>8120-73-06</t>
  </si>
  <si>
    <t>8120-73-06-001</t>
  </si>
  <si>
    <t>8120-73-06-002</t>
  </si>
  <si>
    <t>8120-73-06-003</t>
  </si>
  <si>
    <t>8120-73-06-004</t>
  </si>
  <si>
    <t>8120-73-06-005</t>
  </si>
  <si>
    <t>8120-73-07</t>
  </si>
  <si>
    <t>8120-73-07-002</t>
  </si>
  <si>
    <t>8120-73-08</t>
  </si>
  <si>
    <t>8120-73-08-001</t>
  </si>
  <si>
    <t>8120-73-08-002</t>
  </si>
  <si>
    <t>8120-73-08-003</t>
  </si>
  <si>
    <t>8120-73-08-004</t>
  </si>
  <si>
    <t>8120-73-08-005</t>
  </si>
  <si>
    <t>8120-73-08-006</t>
  </si>
  <si>
    <t>8120-73-08-007</t>
  </si>
  <si>
    <t>8120-73-08-007-03</t>
  </si>
  <si>
    <t>8120-73-09</t>
  </si>
  <si>
    <t>8120-73-09-001</t>
  </si>
  <si>
    <t>8120-91</t>
  </si>
  <si>
    <t>8120-91-01</t>
  </si>
  <si>
    <t>8120-91-02</t>
  </si>
  <si>
    <t>8120-91-03</t>
  </si>
  <si>
    <t>8140</t>
  </si>
  <si>
    <t>LEY DE INGRESOS DEVENGADA</t>
  </si>
  <si>
    <t>8140-43</t>
  </si>
  <si>
    <t>8140-43-01</t>
  </si>
  <si>
    <t>8140-43-01-001</t>
  </si>
  <si>
    <t>8140-43-01-001-001</t>
  </si>
  <si>
    <t>8140-43-01-001-001-001</t>
  </si>
  <si>
    <t>8140-43-01-001-001-002</t>
  </si>
  <si>
    <t>8140-43-01-001-001-003</t>
  </si>
  <si>
    <t>8140-43-01-001-001-004</t>
  </si>
  <si>
    <t>8140-43-01-001-001-005</t>
  </si>
  <si>
    <t>8140-43-01-001-002</t>
  </si>
  <si>
    <t>8140-43-01-001-002-001</t>
  </si>
  <si>
    <t>8140-43-01-001-002-002</t>
  </si>
  <si>
    <t>8140-43-01-001-002-003</t>
  </si>
  <si>
    <t>8140-43-01-001-002-004</t>
  </si>
  <si>
    <t>8140-43-01-001-002-005</t>
  </si>
  <si>
    <t>8140-43-01-002</t>
  </si>
  <si>
    <t>8140-43-01-002-001</t>
  </si>
  <si>
    <t>8140-43-01-002-001-001</t>
  </si>
  <si>
    <t>8140-43-01-002-001-002</t>
  </si>
  <si>
    <t>8140-43-01-002-001-003</t>
  </si>
  <si>
    <t>8140-43-01-002-001-004</t>
  </si>
  <si>
    <t>8140-43-01-002-001-005</t>
  </si>
  <si>
    <t>8140-43-01-002-002</t>
  </si>
  <si>
    <t>8140-43-01-002-002-001</t>
  </si>
  <si>
    <t>8140-43-01-002-002-002</t>
  </si>
  <si>
    <t>8140-43-01-002-002-003</t>
  </si>
  <si>
    <t>8140-43-01-002-002-004</t>
  </si>
  <si>
    <t>8140-43-01-002-002-005</t>
  </si>
  <si>
    <t>8140-43-01-002-003</t>
  </si>
  <si>
    <t>8140-43-01-002-003-001</t>
  </si>
  <si>
    <t>8140-43-01-002-003-002</t>
  </si>
  <si>
    <t>8140-43-01-002-004</t>
  </si>
  <si>
    <t>8140-43-01-002-004-001</t>
  </si>
  <si>
    <t>8140-43-01-003</t>
  </si>
  <si>
    <t>8140-43-01-003-001</t>
  </si>
  <si>
    <t>8140-43-01-003-001-001</t>
  </si>
  <si>
    <t>8140-43-01-003-001-003</t>
  </si>
  <si>
    <t>8140-43-01-003-002</t>
  </si>
  <si>
    <t>8140-43-01-003-002-001</t>
  </si>
  <si>
    <t>8140-43-01-003-004</t>
  </si>
  <si>
    <t>8140-43-01-003-004-001</t>
  </si>
  <si>
    <t>8140-43-01-004</t>
  </si>
  <si>
    <t>8140-43-01-004-001</t>
  </si>
  <si>
    <t>8140-43-01-004-002</t>
  </si>
  <si>
    <t>8140-43-01-004-003</t>
  </si>
  <si>
    <t>8140-43-01-004-004</t>
  </si>
  <si>
    <t>8140-43-01-004-005</t>
  </si>
  <si>
    <t>8140-43-01-004-006</t>
  </si>
  <si>
    <t>8140-45</t>
  </si>
  <si>
    <t>8140-45-01</t>
  </si>
  <si>
    <t>8140-45-01-003</t>
  </si>
  <si>
    <t>8140-45-01-004</t>
  </si>
  <si>
    <t>8140-45-01-010</t>
  </si>
  <si>
    <t>8140-45-01-016</t>
  </si>
  <si>
    <t>8140-45-02</t>
  </si>
  <si>
    <t>8140-45-02-001</t>
  </si>
  <si>
    <t>8140-45-02-002</t>
  </si>
  <si>
    <t>8140-45-02-003</t>
  </si>
  <si>
    <t>8140-45-03</t>
  </si>
  <si>
    <t>8140-45-03-001</t>
  </si>
  <si>
    <t>8140-45-03-002</t>
  </si>
  <si>
    <t>8140-51</t>
  </si>
  <si>
    <t>8140-51-01</t>
  </si>
  <si>
    <t>8140-51-01-001</t>
  </si>
  <si>
    <t>8140-73</t>
  </si>
  <si>
    <t>8140-73-01</t>
  </si>
  <si>
    <t>8140-73-01-001</t>
  </si>
  <si>
    <t>8140-73-01-002</t>
  </si>
  <si>
    <t>8140-73-01-003</t>
  </si>
  <si>
    <t>8140-73-03</t>
  </si>
  <si>
    <t>8140-73-03-001</t>
  </si>
  <si>
    <t>8140-73-03-002</t>
  </si>
  <si>
    <t>8140-73-03-003</t>
  </si>
  <si>
    <t>8140-73-04</t>
  </si>
  <si>
    <t>8140-73-04-002</t>
  </si>
  <si>
    <t>8140-73-04-003</t>
  </si>
  <si>
    <t>8140-73-06</t>
  </si>
  <si>
    <t>8140-73-06-001</t>
  </si>
  <si>
    <t>8140-73-06-002</t>
  </si>
  <si>
    <t>8140-73-06-004</t>
  </si>
  <si>
    <t>8140-73-06-005</t>
  </si>
  <si>
    <t>8140-73-07</t>
  </si>
  <si>
    <t>8140-73-07-002</t>
  </si>
  <si>
    <t>8140-73-08</t>
  </si>
  <si>
    <t>8140-73-08-001</t>
  </si>
  <si>
    <t>8140-73-08-002</t>
  </si>
  <si>
    <t>8140-73-08-005</t>
  </si>
  <si>
    <t>8140-73-08-006</t>
  </si>
  <si>
    <t>8140-73-08-007</t>
  </si>
  <si>
    <t>8140-73-08-007-03</t>
  </si>
  <si>
    <t>8140-73-09</t>
  </si>
  <si>
    <t>8140-73-09-001</t>
  </si>
  <si>
    <t>8150</t>
  </si>
  <si>
    <t>LEY DE INGRESOS RECAUDADA</t>
  </si>
  <si>
    <t>8150-43</t>
  </si>
  <si>
    <t>8150-43-01</t>
  </si>
  <si>
    <t>8150-43-01-001</t>
  </si>
  <si>
    <t>8150-43-01-001-001</t>
  </si>
  <si>
    <t>8150-43-01-001-001-001</t>
  </si>
  <si>
    <t>8150-43-01-001-001-002</t>
  </si>
  <si>
    <t>8150-43-01-001-001-003</t>
  </si>
  <si>
    <t>8150-43-01-001-001-004</t>
  </si>
  <si>
    <t>8150-43-01-001-001-005</t>
  </si>
  <si>
    <t>8150-43-01-001-002</t>
  </si>
  <si>
    <t>8150-43-01-001-002-001</t>
  </si>
  <si>
    <t>8150-43-01-001-002-002</t>
  </si>
  <si>
    <t>8150-43-01-001-002-003</t>
  </si>
  <si>
    <t>8150-43-01-001-002-004</t>
  </si>
  <si>
    <t>8150-43-01-001-002-005</t>
  </si>
  <si>
    <t>8150-43-01-002</t>
  </si>
  <si>
    <t>8150-43-01-002-001</t>
  </si>
  <si>
    <t>8150-43-01-002-001-001</t>
  </si>
  <si>
    <t>8150-43-01-002-001-002</t>
  </si>
  <si>
    <t>8150-43-01-002-001-003</t>
  </si>
  <si>
    <t>8150-43-01-002-001-004</t>
  </si>
  <si>
    <t>8150-43-01-002-001-005</t>
  </si>
  <si>
    <t>8150-43-01-002-002</t>
  </si>
  <si>
    <t>8150-43-01-002-002-001</t>
  </si>
  <si>
    <t>8150-43-01-002-002-002</t>
  </si>
  <si>
    <t>8150-43-01-002-002-003</t>
  </si>
  <si>
    <t>8150-43-01-002-002-004</t>
  </si>
  <si>
    <t>8150-43-01-002-002-005</t>
  </si>
  <si>
    <t>8150-43-01-002-003</t>
  </si>
  <si>
    <t>8150-43-01-002-003-001</t>
  </si>
  <si>
    <t>8150-43-01-002-003-002</t>
  </si>
  <si>
    <t>8150-43-01-002-004</t>
  </si>
  <si>
    <t>8150-43-01-002-004-001</t>
  </si>
  <si>
    <t>8150-43-01-003</t>
  </si>
  <si>
    <t>8150-43-01-003-001</t>
  </si>
  <si>
    <t>8150-43-01-003-001-001</t>
  </si>
  <si>
    <t>8150-43-01-003-001-003</t>
  </si>
  <si>
    <t>8150-43-01-003-002</t>
  </si>
  <si>
    <t>8150-43-01-003-002-001</t>
  </si>
  <si>
    <t>8150-43-01-003-004</t>
  </si>
  <si>
    <t>8150-43-01-003-004-001</t>
  </si>
  <si>
    <t>8150-43-01-004</t>
  </si>
  <si>
    <t>8150-43-01-004-001</t>
  </si>
  <si>
    <t>8150-43-01-004-002</t>
  </si>
  <si>
    <t>8150-43-01-004-003</t>
  </si>
  <si>
    <t>8150-43-01-004-004</t>
  </si>
  <si>
    <t>8150-43-01-004-005</t>
  </si>
  <si>
    <t>8150-43-01-004-006</t>
  </si>
  <si>
    <t>8150-45</t>
  </si>
  <si>
    <t>8150-45-01</t>
  </si>
  <si>
    <t>8150-45-01-003</t>
  </si>
  <si>
    <t>8150-45-01-004</t>
  </si>
  <si>
    <t>8150-45-01-010</t>
  </si>
  <si>
    <t>8150-45-01-016</t>
  </si>
  <si>
    <t>8150-45-02</t>
  </si>
  <si>
    <t>8150-45-02-001</t>
  </si>
  <si>
    <t>8150-45-02-002</t>
  </si>
  <si>
    <t>8150-45-02-003</t>
  </si>
  <si>
    <t>8150-45-03</t>
  </si>
  <si>
    <t>8150-45-03-001</t>
  </si>
  <si>
    <t>8150-45-03-002</t>
  </si>
  <si>
    <t>8150-51</t>
  </si>
  <si>
    <t>8150-51-01</t>
  </si>
  <si>
    <t>8150-51-01-001</t>
  </si>
  <si>
    <t>8150-73</t>
  </si>
  <si>
    <t>8150-73-01</t>
  </si>
  <si>
    <t>8150-73-01-001</t>
  </si>
  <si>
    <t>8150-73-01-002</t>
  </si>
  <si>
    <t>8150-73-01-003</t>
  </si>
  <si>
    <t>8150-73-03</t>
  </si>
  <si>
    <t>8150-73-03-001</t>
  </si>
  <si>
    <t>8150-73-03-002</t>
  </si>
  <si>
    <t>8150-73-03-003</t>
  </si>
  <si>
    <t>8150-73-04</t>
  </si>
  <si>
    <t>8150-73-04-002</t>
  </si>
  <si>
    <t>8150-73-04-003</t>
  </si>
  <si>
    <t>8150-73-06</t>
  </si>
  <si>
    <t>8150-73-06-001</t>
  </si>
  <si>
    <t>8150-73-06-002</t>
  </si>
  <si>
    <t>8150-73-06-004</t>
  </si>
  <si>
    <t>8150-73-06-005</t>
  </si>
  <si>
    <t>8150-73-07</t>
  </si>
  <si>
    <t>8150-73-07-002</t>
  </si>
  <si>
    <t>8150-73-08</t>
  </si>
  <si>
    <t>8150-73-08-001</t>
  </si>
  <si>
    <t>8150-73-08-002</t>
  </si>
  <si>
    <t>8150-73-08-005</t>
  </si>
  <si>
    <t>8150-73-08-006</t>
  </si>
  <si>
    <t>8150-73-08-007</t>
  </si>
  <si>
    <t>8150-73-08-007-03</t>
  </si>
  <si>
    <t>8150-73-09</t>
  </si>
  <si>
    <t>8150-73-09-001</t>
  </si>
  <si>
    <t>8200</t>
  </si>
  <si>
    <t xml:space="preserve">PRESUPUESTO DE EGRESOS </t>
  </si>
  <si>
    <t>8210</t>
  </si>
  <si>
    <t>PRESUPUESTO DE EGRESOS APROBADO</t>
  </si>
  <si>
    <t>8210-149822-D0105-442002-11301-1</t>
  </si>
  <si>
    <t>Sueldos base al personal permanente G. Corriente</t>
  </si>
  <si>
    <t>8210-149822-D0105-442002-12201-1</t>
  </si>
  <si>
    <t>Sueldos base al personal eventual G. Corriente</t>
  </si>
  <si>
    <t>8210-149822-D0105-442002-12301-1</t>
  </si>
  <si>
    <t>Retribuciones por servicios de carácter social G. Corriente</t>
  </si>
  <si>
    <t>8210-149822-D0105-442002-13201-1</t>
  </si>
  <si>
    <t>Gratificación de fin de año G. Corriente</t>
  </si>
  <si>
    <t>8210-149822-D0105-442002-13202-1</t>
  </si>
  <si>
    <t>PRIMA VACACIONAL G. Corriente</t>
  </si>
  <si>
    <t>8210-149822-D0105-442002-13301-1</t>
  </si>
  <si>
    <t>Horas extraordinarias G. Corriente</t>
  </si>
  <si>
    <t>8210-149822-D0105-442002-13302-1</t>
  </si>
  <si>
    <t>VACACIONES PAGADAS G. Corriente</t>
  </si>
  <si>
    <t>8210-149822-D0105-442002-13401-1</t>
  </si>
  <si>
    <t>Compensaciones G. Corriente</t>
  </si>
  <si>
    <t>8210-149822-D0105-442002-14103-1</t>
  </si>
  <si>
    <t>APORTACIONES AL IMSS G. Corriente</t>
  </si>
  <si>
    <t>8210-149822-D0105-442002-14201-1</t>
  </si>
  <si>
    <t>Aportaciones a fondos de vivienda G. Corriente</t>
  </si>
  <si>
    <t>8210-149822-D0105-442002-14301-1</t>
  </si>
  <si>
    <t>Aportaciones al sistema para el retiro G. Corriente</t>
  </si>
  <si>
    <t>8210-149822-D0105-442002-14401-1</t>
  </si>
  <si>
    <t>Aportaciones para seguros G. Corriente</t>
  </si>
  <si>
    <t>8210-149822-D0105-442002-15101-1</t>
  </si>
  <si>
    <t>Cuotas para el fondo de ahorro y fondo de trabajo G. Corriente</t>
  </si>
  <si>
    <t>8210-149822-D0105-442002-15201-1</t>
  </si>
  <si>
    <t>Indemnizaciones G. Corriente</t>
  </si>
  <si>
    <t>8210-149822-D0105-442002-17101-1</t>
  </si>
  <si>
    <t>Estímulos G. Corriente</t>
  </si>
  <si>
    <t>8210-149822-D0105-442002-17109-1</t>
  </si>
  <si>
    <t>PUNTUALIDAD Y ASISTENCIA G. Corriente</t>
  </si>
  <si>
    <t>8210-149822-D0105-442002-21101-1</t>
  </si>
  <si>
    <t>Materiales, útiles y equipos menores de oficina G. Corriente</t>
  </si>
  <si>
    <t>8210-149822-D0105-442002-21201-1</t>
  </si>
  <si>
    <t>Materiales y útiles de impresión y reproducción G. Corriente</t>
  </si>
  <si>
    <t>8210-149822-D0105-442002-21601-1</t>
  </si>
  <si>
    <t>Material de limpieza G. Corriente</t>
  </si>
  <si>
    <t>8210-149822-D0105-442002-21802-1</t>
  </si>
  <si>
    <t>IMPRESIONES OFICIALES, FORMATOS Y FORMAS VALORADAS G. Corriente</t>
  </si>
  <si>
    <t>8210-149822-D0105-442002-22101-1</t>
  </si>
  <si>
    <t>Productos alimenticios para personas G. Corriente</t>
  </si>
  <si>
    <t>8210-149822-D0105-442002-24601-1</t>
  </si>
  <si>
    <t>Material eléctrico y electrónico G. Corriente</t>
  </si>
  <si>
    <t>8210-149822-D0105-442002-24701-1</t>
  </si>
  <si>
    <t>Artículos metálicos para la construcción G. Corriente</t>
  </si>
  <si>
    <t>8210-149822-D0105-442002-24801-1</t>
  </si>
  <si>
    <t>Materiales complementarios G. Corriente</t>
  </si>
  <si>
    <t>8210-149822-D0105-442002-25301-1</t>
  </si>
  <si>
    <t>Medicinas y productos farmacéuticos G. Corriente</t>
  </si>
  <si>
    <t>8210-149822-D0105-442002-26101-1</t>
  </si>
  <si>
    <t>Combustibles, lubricantes y aditivos G. Corriente</t>
  </si>
  <si>
    <t>8210-149822-D0105-442002-26102-1</t>
  </si>
  <si>
    <t>LUBRICANTES Y ADITIVOS G. Corriente</t>
  </si>
  <si>
    <t>8210-149822-D0105-442002-27201-1</t>
  </si>
  <si>
    <t>Prendas de seguridad y protección personal G. Corriente</t>
  </si>
  <si>
    <t>8210-149822-D0105-442002-29101-1</t>
  </si>
  <si>
    <t>Herramientas menores G. Corriente</t>
  </si>
  <si>
    <t>8210-149822-D0105-442002-29201-1</t>
  </si>
  <si>
    <t>Refacciones y accesorios menores de edificios G. Corriente</t>
  </si>
  <si>
    <t>8210-149822-D0105-442002-29301-1</t>
  </si>
  <si>
    <t>Refacciones y accesorios menores de mobiliario y equipo de administración, educacional y recreativo G. Corriente</t>
  </si>
  <si>
    <t>8210-149822-D0105-442002-29401-1</t>
  </si>
  <si>
    <t>Refacciones y accesorios menores de equipo de cómputo y tecnologías de la información G. Corriente</t>
  </si>
  <si>
    <t>8210-149822-D0105-442002-29601-1</t>
  </si>
  <si>
    <t>Refacciones y accesorios menores de equipo de transporte G. Corriente</t>
  </si>
  <si>
    <t>8210-149822-D0105-442002-29801-1</t>
  </si>
  <si>
    <t>Refacciones y accesorios menores de maquinaria y otros equipos G. Corriente</t>
  </si>
  <si>
    <t>8210-149822-D0105-442002-29811-1</t>
  </si>
  <si>
    <t>Refacciones y accesorios de tomas domiciliarias G. Corriente</t>
  </si>
  <si>
    <t>8210-149822-D0105-442002-29812-1</t>
  </si>
  <si>
    <t>Refacciones y accesorios a macro y micromediición G. Corriente</t>
  </si>
  <si>
    <t>8210-149822-D0105-442002-29815-1</t>
  </si>
  <si>
    <t>Refacciones y accesorios a red de distribución G. Corriente</t>
  </si>
  <si>
    <t>8210-149822-D0105-442002-29821-1</t>
  </si>
  <si>
    <t>Refacciones y accesorios a red de atarjeas G. Corriente</t>
  </si>
  <si>
    <t>8210-149822-D0105-442002-31201-1</t>
  </si>
  <si>
    <t>Gas G. Corriente</t>
  </si>
  <si>
    <t>8210-149822-D0105-442002-31401-1</t>
  </si>
  <si>
    <t>Telefonía tradicional G. Corriente</t>
  </si>
  <si>
    <t>8210-149822-D0105-442002-33801-1</t>
  </si>
  <si>
    <t>Servicios de vigilancia G. Corriente</t>
  </si>
  <si>
    <t>8210-149822-D0105-442002-34501-1</t>
  </si>
  <si>
    <t>Seguro de bienes patrimoniales G. Corriente</t>
  </si>
  <si>
    <t>8210-149822-D0105-442002-35101-1</t>
  </si>
  <si>
    <t>Conservación y mantenimiento menor de inmuebles G. Corriente</t>
  </si>
  <si>
    <t>8210-149822-D0105-442002-35501-1</t>
  </si>
  <si>
    <t>Reparación y mantenimiento de equipo de transporte G. Corriente</t>
  </si>
  <si>
    <t>8210-149822-D0105-442002-35701-1</t>
  </si>
  <si>
    <t>Instalación, reparación y mantenimiento de maquinaria, otros equipos y herramienta G. Corriente</t>
  </si>
  <si>
    <t>8210-149822-D0105-442002-37501-1</t>
  </si>
  <si>
    <t>Viáticos en el país G. Corriente</t>
  </si>
  <si>
    <t>8210-149822-D0105-442002-37901-1</t>
  </si>
  <si>
    <t>Otros servicios de traslado y hospedaje G. Corriente</t>
  </si>
  <si>
    <t>8210-149822-D0106-442001-11301-1</t>
  </si>
  <si>
    <t>8210-149822-D0106-442001-12201-1</t>
  </si>
  <si>
    <t>8210-149822-D0106-442001-12301-1</t>
  </si>
  <si>
    <t>8210-149822-D0106-442001-13201-1</t>
  </si>
  <si>
    <t>8210-149822-D0106-442001-13202-1</t>
  </si>
  <si>
    <t>8210-149822-D0106-442001-13301-1</t>
  </si>
  <si>
    <t>8210-149822-D0106-442001-13302-1</t>
  </si>
  <si>
    <t>8210-149822-D0106-442001-13401-1</t>
  </si>
  <si>
    <t>8210-149822-D0106-442001-14103-1</t>
  </si>
  <si>
    <t>8210-149822-D0106-442001-14201-1</t>
  </si>
  <si>
    <t>8210-149822-D0106-442001-14301-1</t>
  </si>
  <si>
    <t>8210-149822-D0106-442001-14401-1</t>
  </si>
  <si>
    <t>8210-149822-D0106-442001-15101-1</t>
  </si>
  <si>
    <t>8210-149822-D0106-442001-15201-1</t>
  </si>
  <si>
    <t>8210-149822-D0106-442001-17101-1</t>
  </si>
  <si>
    <t>8210-149822-D0106-442001-17109-1</t>
  </si>
  <si>
    <t>8210-149822-D0106-442001-21101-1</t>
  </si>
  <si>
    <t>8210-149822-D0106-442001-21201-1</t>
  </si>
  <si>
    <t>8210-149822-D0106-442001-21401-1</t>
  </si>
  <si>
    <t>Materiales, útiles y equipos menores de tecnologías de la información y comunicaciones G. Corriente</t>
  </si>
  <si>
    <t>8210-149822-D0106-442001-21501-1</t>
  </si>
  <si>
    <t>Material impreso e información digital G. Corriente</t>
  </si>
  <si>
    <t>8210-149822-D0106-442001-21601-1</t>
  </si>
  <si>
    <t>8210-149822-D0106-442001-21801-1</t>
  </si>
  <si>
    <t>Materiales para el registro e identificación de bienes y personas G. Corriente</t>
  </si>
  <si>
    <t>8210-149822-D0106-442001-21802-1</t>
  </si>
  <si>
    <t>8210-149822-D0106-442001-22101-1</t>
  </si>
  <si>
    <t>8210-149822-D0106-442001-22301-1</t>
  </si>
  <si>
    <t>Utensilios para el servicio de alimentación G. Corriente</t>
  </si>
  <si>
    <t>8210-149822-D0106-442001-24601-1</t>
  </si>
  <si>
    <t>8210-149822-D0106-442001-24701-1</t>
  </si>
  <si>
    <t>8210-149822-D0106-442001-24801-1</t>
  </si>
  <si>
    <t>8210-149822-D0106-442001-24901-1</t>
  </si>
  <si>
    <t>Otros materiales y artículos de construcción y reparación G. Corriente</t>
  </si>
  <si>
    <t>8210-149822-D0106-442001-25301-1</t>
  </si>
  <si>
    <t>8210-149822-D0106-442001-25401-1</t>
  </si>
  <si>
    <t>Materiales, accesorios y suministros médicos G. Corriente</t>
  </si>
  <si>
    <t>8210-149822-D0106-442001-26101-1</t>
  </si>
  <si>
    <t>8210-149822-D0106-442001-27101-1</t>
  </si>
  <si>
    <t>Vestuario y uniformes G. Corriente</t>
  </si>
  <si>
    <t>8210-149822-D0106-442001-27201-1</t>
  </si>
  <si>
    <t>8210-149822-D0106-442001-29101-1</t>
  </si>
  <si>
    <t>8210-149822-D0106-442001-29201-1</t>
  </si>
  <si>
    <t>8210-149822-D0106-442001-29301-1</t>
  </si>
  <si>
    <t>8210-149822-D0106-442001-29401-1</t>
  </si>
  <si>
    <t>8210-149822-D0106-442001-29601-1</t>
  </si>
  <si>
    <t>8210-149822-D0106-442001-29801-1</t>
  </si>
  <si>
    <t>8210-149822-D0106-442001-29816-1</t>
  </si>
  <si>
    <t>Refacciones y accesorios a sistemas de potabilización y purificación G. Corriente</t>
  </si>
  <si>
    <t>8210-149822-D0106-442001-29901-1</t>
  </si>
  <si>
    <t>Refacciones y accesorios menores otros bienes muebles G. Corriente</t>
  </si>
  <si>
    <t>8210-149822-D0106-442001-31101-1</t>
  </si>
  <si>
    <t>Energía eléctrica G. Corriente</t>
  </si>
  <si>
    <t>8210-149822-D0106-442001-31201-1</t>
  </si>
  <si>
    <t>8210-149822-D0106-442001-31301-1</t>
  </si>
  <si>
    <t>Agua G. Corriente</t>
  </si>
  <si>
    <t>8210-149822-D0106-442001-31401-1</t>
  </si>
  <si>
    <t>8210-149822-D0106-442001-31701-1</t>
  </si>
  <si>
    <t>Servicios de acceso de Internet, redes y procesamiento de información G. Corriente</t>
  </si>
  <si>
    <t>8210-149822-D0106-442001-31801-1</t>
  </si>
  <si>
    <t>Servicios postales y telegráficos G. Corriente</t>
  </si>
  <si>
    <t>8210-149822-D0106-442001-31901-1</t>
  </si>
  <si>
    <t>Servicios integrales y otros servicios G. Corriente</t>
  </si>
  <si>
    <t>8210-149822-D0106-442001-32401-1</t>
  </si>
  <si>
    <t>Arrendamiento de equipo e instrumental médico y de laboratorio G. Corriente</t>
  </si>
  <si>
    <t>8210-149822-D0106-442001-33101-1</t>
  </si>
  <si>
    <t>Servicios legales, de contabilidad, auditoría y relacionados G. Corriente</t>
  </si>
  <si>
    <t>8210-149822-D0106-442001-33201-1</t>
  </si>
  <si>
    <t>Servicios de diseño, arquitectura, ingeniería y actividades relacionadas G. Corriente</t>
  </si>
  <si>
    <t>8210-149822-D0106-442001-33401-1</t>
  </si>
  <si>
    <t>Servicios de capacitación G. Corriente</t>
  </si>
  <si>
    <t>8210-149822-D0106-442001-33701-1</t>
  </si>
  <si>
    <t>Servicios de protección y seguridad G. Corriente</t>
  </si>
  <si>
    <t>8210-149822-D0106-442001-33801-1</t>
  </si>
  <si>
    <t>8210-149822-D0106-442001-33901-1</t>
  </si>
  <si>
    <t>Servicios profesionales, científicos y técnicos integrales G. Corriente</t>
  </si>
  <si>
    <t>8210-149822-D0106-442001-34101-1</t>
  </si>
  <si>
    <t>Servicios financieros y bancarios G. Corriente</t>
  </si>
  <si>
    <t>8210-149822-D0106-442001-34401-1</t>
  </si>
  <si>
    <t>Seguros de responsabilidad patrimonial y fianzas G. Corriente</t>
  </si>
  <si>
    <t>8210-149822-D0106-442001-34501-1</t>
  </si>
  <si>
    <t>8210-149822-D0106-442001-35101-1</t>
  </si>
  <si>
    <t>8210-149822-D0106-442001-35201-1</t>
  </si>
  <si>
    <t>Instalación, reparación y mantenimiento de mobiliario y equipo de administración, educacional y recreativo G. Corriente</t>
  </si>
  <si>
    <t>8210-149822-D0106-442001-35301-1</t>
  </si>
  <si>
    <t>Instalación, reparación y mantenimiento de equipo de cómputo y tecnologías de la información G. Corriente</t>
  </si>
  <si>
    <t>8210-149822-D0106-442001-35501-1</t>
  </si>
  <si>
    <t>8210-149822-D0106-442001-35601-1</t>
  </si>
  <si>
    <t>Reparación y mantenimiento de equipo de defensa y seguridad G. Corriente</t>
  </si>
  <si>
    <t>8210-149822-D0106-442001-35901-1</t>
  </si>
  <si>
    <t>Servicios de jardinería y fumigación G. Corriente</t>
  </si>
  <si>
    <t>8210-149822-D0106-442001-36101-1</t>
  </si>
  <si>
    <t>Difusión por radio, televisión y otros medios de mensajes sobre programas y actividades gubernamentales G. Corriente</t>
  </si>
  <si>
    <t>8210-149822-D0106-442001-36201-1</t>
  </si>
  <si>
    <t>Difusión por radio, televisión y otros medios de mensajes comerciales para promover la venta de bienes o servicios G. Corriente</t>
  </si>
  <si>
    <t>8210-149822-D0106-442001-37501-1</t>
  </si>
  <si>
    <t>8210-149822-D0106-442001-37901-1</t>
  </si>
  <si>
    <t>8210-149822-D0106-442001-38201-1</t>
  </si>
  <si>
    <t>Gastos de orden social y cultural G. Corriente</t>
  </si>
  <si>
    <t>8210-149822-D0106-442001-38504-1</t>
  </si>
  <si>
    <t>REUNIONES DE TRABAJO G. Corriente</t>
  </si>
  <si>
    <t>8210-149822-D0106-442001-39501-1</t>
  </si>
  <si>
    <t>Penas, multas, accesorios y actualizaciones G. Corriente</t>
  </si>
  <si>
    <t>8210-149822-D0106-442001-39901-1</t>
  </si>
  <si>
    <t>Otros servicios generales G. Corriente</t>
  </si>
  <si>
    <t>8210-149822-D0106-442001-42102-1</t>
  </si>
  <si>
    <t>5% JCAS G. Corriente</t>
  </si>
  <si>
    <t>8210-149822-D0106-442001-42103-1</t>
  </si>
  <si>
    <t>Derecho Federal de Extracción de Aguas Nacionales G. Corriente</t>
  </si>
  <si>
    <t>8210-149822-D0106-442003-11301-1</t>
  </si>
  <si>
    <t>8210-149822-D0106-442003-12201-1</t>
  </si>
  <si>
    <t>8210-149822-D0106-442003-12301-1</t>
  </si>
  <si>
    <t>8210-149822-D0106-442003-13201-1</t>
  </si>
  <si>
    <t>8210-149822-D0106-442003-13202-1</t>
  </si>
  <si>
    <t>8210-149822-D0106-442003-13301-1</t>
  </si>
  <si>
    <t>8210-149822-D0106-442003-13302-1</t>
  </si>
  <si>
    <t>8210-149822-D0106-442003-13401-1</t>
  </si>
  <si>
    <t>8210-149822-D0106-442003-14103-1</t>
  </si>
  <si>
    <t>8210-149822-D0106-442003-14201-1</t>
  </si>
  <si>
    <t>8210-149822-D0106-442003-14301-1</t>
  </si>
  <si>
    <t>8210-149822-D0106-442003-14401-1</t>
  </si>
  <si>
    <t>8210-149822-D0106-442003-15101-1</t>
  </si>
  <si>
    <t>8210-149822-D0106-442003-17109-1</t>
  </si>
  <si>
    <t>8210-149822-D0106-442003-21101-1</t>
  </si>
  <si>
    <t>8210-149822-D0106-442003-21201-2</t>
  </si>
  <si>
    <t>Materiales y útiles de impresión y reproducción G. Capital</t>
  </si>
  <si>
    <t>8210-149822-D0106-442003-21601-1</t>
  </si>
  <si>
    <t>8210-149822-D0106-442003-21802-1</t>
  </si>
  <si>
    <t>8210-149822-D0106-442003-22101-1</t>
  </si>
  <si>
    <t>8210-149822-D0106-442003-24201-1</t>
  </si>
  <si>
    <t>Cemento y productos de concreto G. Corriente</t>
  </si>
  <si>
    <t>8210-149822-D0106-442003-24601-1</t>
  </si>
  <si>
    <t>8210-149822-D0106-442003-24701-1</t>
  </si>
  <si>
    <t>8210-149822-D0106-442003-24801-1</t>
  </si>
  <si>
    <t>8210-149822-D0106-442003-24901-1</t>
  </si>
  <si>
    <t>8210-149822-D0106-442003-24923-1</t>
  </si>
  <si>
    <t>Fuentes de abastecimiento G. Corriente</t>
  </si>
  <si>
    <t>8210-149822-D0106-442003-24925-1</t>
  </si>
  <si>
    <t>8210-149822-D0106-442003-24929-1</t>
  </si>
  <si>
    <t>Refacciones y accesorios de alcantarillado G. Corriente</t>
  </si>
  <si>
    <t>8210-149822-D0106-442003-25501-1</t>
  </si>
  <si>
    <t>Materiales, accesorios y suministros de laboratorio G. Corriente</t>
  </si>
  <si>
    <t>8210-149822-D0106-442003-25601-1</t>
  </si>
  <si>
    <t>Fibras sintéticas, hules, plásticos y derivados G. Corriente</t>
  </si>
  <si>
    <t>8210-149822-D0106-442003-25901-1</t>
  </si>
  <si>
    <t>Otros productos químicos G. Corriente</t>
  </si>
  <si>
    <t>8210-149822-D0106-442003-26101-1</t>
  </si>
  <si>
    <t>8210-149822-D0106-442003-26102-1</t>
  </si>
  <si>
    <t>8210-149822-D0106-442003-27201-1</t>
  </si>
  <si>
    <t>8210-149822-D0106-442003-29101-1</t>
  </si>
  <si>
    <t>8210-149822-D0106-442003-29201-1</t>
  </si>
  <si>
    <t>8210-149822-D0106-442003-29301-1</t>
  </si>
  <si>
    <t>8210-149822-D0106-442003-29401-1</t>
  </si>
  <si>
    <t>8210-149822-D0106-442003-29601-1</t>
  </si>
  <si>
    <t>8210-149822-D0106-442003-29801-1</t>
  </si>
  <si>
    <t>8210-149822-D0106-442003-29811-1</t>
  </si>
  <si>
    <t>8210-149822-D0106-442003-29812-1</t>
  </si>
  <si>
    <t>8210-149822-D0106-442003-29813-1</t>
  </si>
  <si>
    <t>Refacciones y accesorios de fuentes de abastecimiento G. Corriente</t>
  </si>
  <si>
    <t>8210-149822-D0106-442003-29814-1</t>
  </si>
  <si>
    <t>Refacciones y accesorios de almacenamiento y regulación G. Corriente</t>
  </si>
  <si>
    <t>8210-149822-D0106-442003-29815-1</t>
  </si>
  <si>
    <t>8210-149822-D0106-442003-29816-1</t>
  </si>
  <si>
    <t>8210-149822-D0106-442003-29817-1</t>
  </si>
  <si>
    <t>Refacciones y accesorios red de conducción G. Corriente</t>
  </si>
  <si>
    <t>8210-149822-D0106-442003-29821-1</t>
  </si>
  <si>
    <t>8210-149822-D0106-442003-29823-1</t>
  </si>
  <si>
    <t>Otras Refacciones y accesorios de Infraestructura de Saneamiento G. Corriente</t>
  </si>
  <si>
    <t>8210-149822-D0106-442003-29824-1</t>
  </si>
  <si>
    <t>Otras refacciones y accesorios de Alcantarillado G. Corriente</t>
  </si>
  <si>
    <t>8210-149822-D0106-442003-29831-1</t>
  </si>
  <si>
    <t>Refacciones y accesorios de cloración G. Corriente</t>
  </si>
  <si>
    <t>8210-149822-D0106-442003-29832-1</t>
  </si>
  <si>
    <t>Refacciones y accesorios de bombeo e instalaciones electricas G. Corriente</t>
  </si>
  <si>
    <t>8210-149822-D0106-442003-29901-1</t>
  </si>
  <si>
    <t>8210-149822-D0106-442003-31101-1</t>
  </si>
  <si>
    <t>8210-149822-D0106-442003-31201-1</t>
  </si>
  <si>
    <t>8210-149822-D0106-442003-31401-1</t>
  </si>
  <si>
    <t>8210-149822-D0106-442003-31801-1</t>
  </si>
  <si>
    <t>8210-149822-D0106-442003-31901-1</t>
  </si>
  <si>
    <t>8210-149822-D0106-442003-32101-1</t>
  </si>
  <si>
    <t>Arrendamiento de terrenos G. Corriente</t>
  </si>
  <si>
    <t>8210-149822-D0106-442003-32301-1</t>
  </si>
  <si>
    <t>Arrendamiento de mobiliario y equipo de administración, educacional y recreativo G. Corriente</t>
  </si>
  <si>
    <t>8210-149822-D0106-442003-32601-1</t>
  </si>
  <si>
    <t>Arrendamiento de maquinaria, otros equipos y herramientas G. Corriente</t>
  </si>
  <si>
    <t>8210-149822-D0106-442003-32901-1</t>
  </si>
  <si>
    <t>Otros arrendamientos G. Corriente</t>
  </si>
  <si>
    <t>8210-149822-D0106-442003-33801-1</t>
  </si>
  <si>
    <t>8210-149822-D0106-442003-33901-1</t>
  </si>
  <si>
    <t>8210-149822-D0106-442003-34101-1</t>
  </si>
  <si>
    <t>8210-149822-D0106-442003-34501-1</t>
  </si>
  <si>
    <t>8210-149822-D0106-442003-34701-1</t>
  </si>
  <si>
    <t>Fletes y maniobras G. Corriente</t>
  </si>
  <si>
    <t>8210-149822-D0106-442003-35101-1</t>
  </si>
  <si>
    <t>8210-149822-D0106-442003-35201-1</t>
  </si>
  <si>
    <t>8210-149822-D0106-442003-35501-1</t>
  </si>
  <si>
    <t>8210-149822-D0106-442003-35701-1</t>
  </si>
  <si>
    <t>8210-149822-D0106-442003-35702-1</t>
  </si>
  <si>
    <t>Instalación, mantenimiento y conservación de Infraestructura Hídrica G. Corriente</t>
  </si>
  <si>
    <t>8210-149822-D0106-442003-35703-1</t>
  </si>
  <si>
    <t>Instalación, mantenimiento y conservación de equipo de Infraestructura de Alcantarillado y Saneamiento G. Corriente</t>
  </si>
  <si>
    <t>8210-149822-D0106-442003-37501-1</t>
  </si>
  <si>
    <t>8210-149822-D0106-442003-37901-1</t>
  </si>
  <si>
    <t>8210-149822-D0106-442003-39501-1</t>
  </si>
  <si>
    <t>8210-149822-D0106-442003-39901-1</t>
  </si>
  <si>
    <t>8210-149822-D0106-442003-51101-2</t>
  </si>
  <si>
    <t>Muebles de oficina y estantería G. Capital</t>
  </si>
  <si>
    <t>8210-149822-D0106-442003-54101-2</t>
  </si>
  <si>
    <t>Vehículos y equipo terrestre G. Capital</t>
  </si>
  <si>
    <t>8210-149822-D0106-442003-61301-2</t>
  </si>
  <si>
    <t>Construcción de obras para el abastecimiento de agua, petróleo, gas, electricidad y telecomunicaciones G. Capital</t>
  </si>
  <si>
    <t>8210-149822-ST102-442004-11301-1</t>
  </si>
  <si>
    <t>8210-149822-ST102-442004-12201-1</t>
  </si>
  <si>
    <t>8210-149822-ST102-442004-13201-1</t>
  </si>
  <si>
    <t>8210-149822-ST102-442004-13202-1</t>
  </si>
  <si>
    <t>8210-149822-ST102-442004-13301-1</t>
  </si>
  <si>
    <t>8210-149822-ST102-442004-13401-1</t>
  </si>
  <si>
    <t>8210-149822-ST102-442004-14103-1</t>
  </si>
  <si>
    <t>8210-149822-ST102-442004-14201-1</t>
  </si>
  <si>
    <t>8210-149822-ST102-442004-14301-1</t>
  </si>
  <si>
    <t>8210-149822-ST102-442004-14401-1</t>
  </si>
  <si>
    <t>8210-149822-ST102-442004-15101-1</t>
  </si>
  <si>
    <t>8210-149822-ST102-442004-17109-1</t>
  </si>
  <si>
    <t>8210-149822-ST102-442004-21601-1</t>
  </si>
  <si>
    <t>8210-149822-ST102-442004-21802-1</t>
  </si>
  <si>
    <t>8210-149822-ST102-442004-22101-1</t>
  </si>
  <si>
    <t>8210-149822-ST102-442004-24601-1</t>
  </si>
  <si>
    <t>8210-149822-ST102-442004-24701-1</t>
  </si>
  <si>
    <t>8210-149822-ST102-442004-24901-1</t>
  </si>
  <si>
    <t>8210-149822-ST102-442004-24923-1</t>
  </si>
  <si>
    <t>8210-149822-ST102-442004-25101-1</t>
  </si>
  <si>
    <t>Productos químicos básicos G. Corriente</t>
  </si>
  <si>
    <t>8210-149822-ST102-442004-26101-1</t>
  </si>
  <si>
    <t>8210-149822-ST102-442004-26102-1</t>
  </si>
  <si>
    <t>8210-149822-ST102-442004-27201-1</t>
  </si>
  <si>
    <t>8210-149822-ST102-442004-29101-1</t>
  </si>
  <si>
    <t>8210-149822-ST102-442004-29201-1</t>
  </si>
  <si>
    <t>8210-149822-ST102-442004-29401-1</t>
  </si>
  <si>
    <t>8210-149822-ST102-442004-29601-1</t>
  </si>
  <si>
    <t>8210-149822-ST102-442004-29801-1</t>
  </si>
  <si>
    <t>8210-149822-ST102-442004-29815-1</t>
  </si>
  <si>
    <t>8210-149822-ST102-442004-29821-1</t>
  </si>
  <si>
    <t>8210-149822-ST102-442004-29823-1</t>
  </si>
  <si>
    <t>8210-149822-ST102-442004-29824-1</t>
  </si>
  <si>
    <t>8210-149822-ST102-442004-31101-1</t>
  </si>
  <si>
    <t>8210-149822-ST102-442004-31401-1</t>
  </si>
  <si>
    <t>8210-149822-ST102-442004-33801-1</t>
  </si>
  <si>
    <t>8210-149822-ST102-442004-33901-1</t>
  </si>
  <si>
    <t>8210-149822-ST102-442004-34501-1</t>
  </si>
  <si>
    <t>8210-149822-ST102-442004-35301-1</t>
  </si>
  <si>
    <t>8210-149822-ST102-442004-35501-1</t>
  </si>
  <si>
    <t>8210-149822-ST102-442004-35601-1</t>
  </si>
  <si>
    <t>8210-149822-ST102-442004-35701-1</t>
  </si>
  <si>
    <t>8210-149822-ST102-442004-35702-1</t>
  </si>
  <si>
    <t>8210-149822-ST102-442004-37501-1</t>
  </si>
  <si>
    <t>8210-149822-ST102-442004-37901-1</t>
  </si>
  <si>
    <t>8220</t>
  </si>
  <si>
    <t>PRESUPUESTO DE EGRESOS POR EJERCER</t>
  </si>
  <si>
    <t>8220-149822-C2201-442003-29813-1</t>
  </si>
  <si>
    <t>8220-149822-C2201-442003-35702-1</t>
  </si>
  <si>
    <t>8220-149822-C2202-442003-34701-2</t>
  </si>
  <si>
    <t>Fletes y maniobras G. Capital</t>
  </si>
  <si>
    <t>8220-149822-C2202-442003-35702-2</t>
  </si>
  <si>
    <t>Instalación, mantenimiento y conservación de Infraestructura Hídrica G. Capital</t>
  </si>
  <si>
    <t>8220-149822-D0105-442002-11301-1</t>
  </si>
  <si>
    <t>8220-149822-D0105-442002-12201-1</t>
  </si>
  <si>
    <t>8220-149822-D0105-442002-12301-1</t>
  </si>
  <si>
    <t>8220-149822-D0105-442002-13201-1</t>
  </si>
  <si>
    <t>8220-149822-D0105-442002-13202-1</t>
  </si>
  <si>
    <t>8220-149822-D0105-442002-13301-1</t>
  </si>
  <si>
    <t>8220-149822-D0105-442002-13302-1</t>
  </si>
  <si>
    <t>8220-149822-D0105-442002-13401-1</t>
  </si>
  <si>
    <t>8220-149822-D0105-442002-14103-1</t>
  </si>
  <si>
    <t>8220-149822-D0105-442002-14201-1</t>
  </si>
  <si>
    <t>8220-149822-D0105-442002-14301-1</t>
  </si>
  <si>
    <t>8220-149822-D0105-442002-14401-1</t>
  </si>
  <si>
    <t>8220-149822-D0105-442002-15101-1</t>
  </si>
  <si>
    <t>8220-149822-D0105-442002-15201-1</t>
  </si>
  <si>
    <t>8220-149822-D0105-442002-17101-1</t>
  </si>
  <si>
    <t>8220-149822-D0105-442002-17109-1</t>
  </si>
  <si>
    <t>8220-149822-D0105-442002-21101-1</t>
  </si>
  <si>
    <t>8220-149822-D0105-442002-21201-1</t>
  </si>
  <si>
    <t>8220-149822-D0105-442002-21601-1</t>
  </si>
  <si>
    <t>8220-149822-D0105-442002-21802-1</t>
  </si>
  <si>
    <t>8220-149822-D0105-442002-22101-1</t>
  </si>
  <si>
    <t>8220-149822-D0105-442002-24601-1</t>
  </si>
  <si>
    <t>8220-149822-D0105-442002-24701-1</t>
  </si>
  <si>
    <t>8220-149822-D0105-442002-24801-1</t>
  </si>
  <si>
    <t>8220-149822-D0105-442002-25301-1</t>
  </si>
  <si>
    <t>8220-149822-D0105-442002-26101-1</t>
  </si>
  <si>
    <t>8220-149822-D0105-442002-26102-1</t>
  </si>
  <si>
    <t>8220-149822-D0105-442002-27201-1</t>
  </si>
  <si>
    <t>8220-149822-D0105-442002-29101-1</t>
  </si>
  <si>
    <t>8220-149822-D0105-442002-29201-1</t>
  </si>
  <si>
    <t>8220-149822-D0105-442002-29301-1</t>
  </si>
  <si>
    <t>8220-149822-D0105-442002-29401-1</t>
  </si>
  <si>
    <t>8220-149822-D0105-442002-29601-1</t>
  </si>
  <si>
    <t>8220-149822-D0105-442002-29801-1</t>
  </si>
  <si>
    <t>8220-149822-D0105-442002-29811-1</t>
  </si>
  <si>
    <t>8220-149822-D0105-442002-29812-1</t>
  </si>
  <si>
    <t>8220-149822-D0105-442002-29815-1</t>
  </si>
  <si>
    <t>8220-149822-D0105-442002-29821-1</t>
  </si>
  <si>
    <t>8220-149822-D0105-442002-31201-1</t>
  </si>
  <si>
    <t>8220-149822-D0105-442002-31401-1</t>
  </si>
  <si>
    <t>8220-149822-D0105-442002-33801-1</t>
  </si>
  <si>
    <t>8220-149822-D0105-442002-34501-1</t>
  </si>
  <si>
    <t>8220-149822-D0105-442002-35101-1</t>
  </si>
  <si>
    <t>8220-149822-D0105-442002-35501-1</t>
  </si>
  <si>
    <t>8220-149822-D0105-442002-35701-1</t>
  </si>
  <si>
    <t>8220-149822-D0105-442002-37501-1</t>
  </si>
  <si>
    <t>8220-149822-D0105-442002-37901-1</t>
  </si>
  <si>
    <t>8220-149822-D0106-442001-11301-1</t>
  </si>
  <si>
    <t>8220-149822-D0106-442001-12201-1</t>
  </si>
  <si>
    <t>8220-149822-D0106-442001-12301-1</t>
  </si>
  <si>
    <t>8220-149822-D0106-442001-13201-1</t>
  </si>
  <si>
    <t>8220-149822-D0106-442001-13202-1</t>
  </si>
  <si>
    <t>8220-149822-D0106-442001-13301-1</t>
  </si>
  <si>
    <t>8220-149822-D0106-442001-13302-1</t>
  </si>
  <si>
    <t>8220-149822-D0106-442001-13401-1</t>
  </si>
  <si>
    <t>8220-149822-D0106-442001-14103-1</t>
  </si>
  <si>
    <t>8220-149822-D0106-442001-14201-1</t>
  </si>
  <si>
    <t>8220-149822-D0106-442001-14301-1</t>
  </si>
  <si>
    <t>8220-149822-D0106-442001-14401-1</t>
  </si>
  <si>
    <t>8220-149822-D0106-442001-15101-1</t>
  </si>
  <si>
    <t>8220-149822-D0106-442001-15201-1</t>
  </si>
  <si>
    <t>8220-149822-D0106-442001-17101-1</t>
  </si>
  <si>
    <t>8220-149822-D0106-442001-17109-1</t>
  </si>
  <si>
    <t>8220-149822-D0106-442001-21101-1</t>
  </si>
  <si>
    <t>8220-149822-D0106-442001-21201-1</t>
  </si>
  <si>
    <t>8220-149822-D0106-442001-21401-1</t>
  </si>
  <si>
    <t>8220-149822-D0106-442001-21501-1</t>
  </si>
  <si>
    <t>8220-149822-D0106-442001-21601-1</t>
  </si>
  <si>
    <t>8220-149822-D0106-442001-21801-1</t>
  </si>
  <si>
    <t>8220-149822-D0106-442001-21802-1</t>
  </si>
  <si>
    <t>8220-149822-D0106-442001-22101-1</t>
  </si>
  <si>
    <t>8220-149822-D0106-442001-22301-1</t>
  </si>
  <si>
    <t>8220-149822-D0106-442001-24601-1</t>
  </si>
  <si>
    <t>8220-149822-D0106-442001-24701-1</t>
  </si>
  <si>
    <t>8220-149822-D0106-442001-24801-1</t>
  </si>
  <si>
    <t>8220-149822-D0106-442001-24901-1</t>
  </si>
  <si>
    <t>8220-149822-D0106-442001-25301-1</t>
  </si>
  <si>
    <t>8220-149822-D0106-442001-25401-1</t>
  </si>
  <si>
    <t>8220-149822-D0106-442001-26101-1</t>
  </si>
  <si>
    <t>8220-149822-D0106-442001-27101-1</t>
  </si>
  <si>
    <t>8220-149822-D0106-442001-27201-1</t>
  </si>
  <si>
    <t>8220-149822-D0106-442001-29101-1</t>
  </si>
  <si>
    <t>8220-149822-D0106-442001-29201-1</t>
  </si>
  <si>
    <t>8220-149822-D0106-442001-29301-1</t>
  </si>
  <si>
    <t>8220-149822-D0106-442001-29401-1</t>
  </si>
  <si>
    <t>8220-149822-D0106-442001-29601-1</t>
  </si>
  <si>
    <t>8220-149822-D0106-442001-29801-1</t>
  </si>
  <si>
    <t>8220-149822-D0106-442001-29816-1</t>
  </si>
  <si>
    <t>8220-149822-D0106-442001-29901-1</t>
  </si>
  <si>
    <t>8220-149822-D0106-442001-31101-1</t>
  </si>
  <si>
    <t>8220-149822-D0106-442001-31201-1</t>
  </si>
  <si>
    <t>8220-149822-D0106-442001-31301-1</t>
  </si>
  <si>
    <t>8220-149822-D0106-442001-31401-1</t>
  </si>
  <si>
    <t>8220-149822-D0106-442001-31701-1</t>
  </si>
  <si>
    <t>8220-149822-D0106-442001-31801-1</t>
  </si>
  <si>
    <t>8220-149822-D0106-442001-31901-1</t>
  </si>
  <si>
    <t>8220-149822-D0106-442001-32401-1</t>
  </si>
  <si>
    <t>8220-149822-D0106-442001-33101-1</t>
  </si>
  <si>
    <t>8220-149822-D0106-442001-33201-1</t>
  </si>
  <si>
    <t>8220-149822-D0106-442001-33401-1</t>
  </si>
  <si>
    <t>8220-149822-D0106-442001-33701-1</t>
  </si>
  <si>
    <t>8220-149822-D0106-442001-33801-1</t>
  </si>
  <si>
    <t>8220-149822-D0106-442001-33901-1</t>
  </si>
  <si>
    <t>8220-149822-D0106-442001-34101-1</t>
  </si>
  <si>
    <t>8220-149822-D0106-442001-34401-1</t>
  </si>
  <si>
    <t>8220-149822-D0106-442001-34501-1</t>
  </si>
  <si>
    <t>8220-149822-D0106-442001-35101-1</t>
  </si>
  <si>
    <t>8220-149822-D0106-442001-35201-1</t>
  </si>
  <si>
    <t>8220-149822-D0106-442001-35301-1</t>
  </si>
  <si>
    <t>8220-149822-D0106-442001-35501-1</t>
  </si>
  <si>
    <t>8220-149822-D0106-442001-35601-1</t>
  </si>
  <si>
    <t>8220-149822-D0106-442001-35901-1</t>
  </si>
  <si>
    <t>8220-149822-D0106-442001-36101-1</t>
  </si>
  <si>
    <t>8220-149822-D0106-442001-36201-1</t>
  </si>
  <si>
    <t>8220-149822-D0106-442001-37501-1</t>
  </si>
  <si>
    <t>8220-149822-D0106-442001-37901-1</t>
  </si>
  <si>
    <t>8220-149822-D0106-442001-38201-1</t>
  </si>
  <si>
    <t>8220-149822-D0106-442001-38504-1</t>
  </si>
  <si>
    <t>8220-149822-D0106-442001-39501-1</t>
  </si>
  <si>
    <t>8220-149822-D0106-442001-39901-1</t>
  </si>
  <si>
    <t>8220-149822-D0106-442001-42102-1</t>
  </si>
  <si>
    <t>8220-149822-D0106-442001-42103-1</t>
  </si>
  <si>
    <t>8220-149822-D0106-442001-51901-2</t>
  </si>
  <si>
    <t>Otros mobiliarios y equipos de administración G. Capital</t>
  </si>
  <si>
    <t>8220-149822-D0106-442003-11301-1</t>
  </si>
  <si>
    <t>8220-149822-D0106-442003-12201-1</t>
  </si>
  <si>
    <t>8220-149822-D0106-442003-12301-1</t>
  </si>
  <si>
    <t>8220-149822-D0106-442003-13201-1</t>
  </si>
  <si>
    <t>8220-149822-D0106-442003-13202-1</t>
  </si>
  <si>
    <t>8220-149822-D0106-442003-13301-1</t>
  </si>
  <si>
    <t>8220-149822-D0106-442003-13302-1</t>
  </si>
  <si>
    <t>8220-149822-D0106-442003-13401-1</t>
  </si>
  <si>
    <t>8220-149822-D0106-442003-14103-1</t>
  </si>
  <si>
    <t>8220-149822-D0106-442003-14201-1</t>
  </si>
  <si>
    <t>8220-149822-D0106-442003-14301-1</t>
  </si>
  <si>
    <t>8220-149822-D0106-442003-14401-1</t>
  </si>
  <si>
    <t>8220-149822-D0106-442003-15101-1</t>
  </si>
  <si>
    <t>8220-149822-D0106-442003-17109-1</t>
  </si>
  <si>
    <t>8220-149822-D0106-442003-21101-1</t>
  </si>
  <si>
    <t>8220-149822-D0106-442003-21201-2</t>
  </si>
  <si>
    <t>8220-149822-D0106-442003-21601-1</t>
  </si>
  <si>
    <t>8220-149822-D0106-442003-21802-1</t>
  </si>
  <si>
    <t>8220-149822-D0106-442003-22101-1</t>
  </si>
  <si>
    <t>8220-149822-D0106-442003-24201-1</t>
  </si>
  <si>
    <t>8220-149822-D0106-442003-24601-1</t>
  </si>
  <si>
    <t>8220-149822-D0106-442003-24701-1</t>
  </si>
  <si>
    <t>8220-149822-D0106-442003-24801-1</t>
  </si>
  <si>
    <t>8220-149822-D0106-442003-24901-1</t>
  </si>
  <si>
    <t>8220-149822-D0106-442003-24923-1</t>
  </si>
  <si>
    <t>8220-149822-D0106-442003-24925-1</t>
  </si>
  <si>
    <t>8220-149822-D0106-442003-24929-1</t>
  </si>
  <si>
    <t>8220-149822-D0106-442003-25501-1</t>
  </si>
  <si>
    <t>8220-149822-D0106-442003-25601-1</t>
  </si>
  <si>
    <t>8220-149822-D0106-442003-25901-1</t>
  </si>
  <si>
    <t>8220-149822-D0106-442003-26101-1</t>
  </si>
  <si>
    <t>8220-149822-D0106-442003-26102-1</t>
  </si>
  <si>
    <t>8220-149822-D0106-442003-27201-1</t>
  </si>
  <si>
    <t>8220-149822-D0106-442003-29101-1</t>
  </si>
  <si>
    <t>8220-149822-D0106-442003-29201-1</t>
  </si>
  <si>
    <t>8220-149822-D0106-442003-29301-1</t>
  </si>
  <si>
    <t>8220-149822-D0106-442003-29401-1</t>
  </si>
  <si>
    <t>8220-149822-D0106-442003-29601-1</t>
  </si>
  <si>
    <t>8220-149822-D0106-442003-29801-1</t>
  </si>
  <si>
    <t>8220-149822-D0106-442003-29811-1</t>
  </si>
  <si>
    <t>8220-149822-D0106-442003-29812-1</t>
  </si>
  <si>
    <t>8220-149822-D0106-442003-29813-1</t>
  </si>
  <si>
    <t>8220-149822-D0106-442003-29814-1</t>
  </si>
  <si>
    <t>8220-149822-D0106-442003-29815-1</t>
  </si>
  <si>
    <t>8220-149822-D0106-442003-29816-1</t>
  </si>
  <si>
    <t>8220-149822-D0106-442003-29817-1</t>
  </si>
  <si>
    <t>8220-149822-D0106-442003-29821-1</t>
  </si>
  <si>
    <t>8220-149822-D0106-442003-29823-1</t>
  </si>
  <si>
    <t>8220-149822-D0106-442003-29824-1</t>
  </si>
  <si>
    <t>8220-149822-D0106-442003-29831-1</t>
  </si>
  <si>
    <t>8220-149822-D0106-442003-29832-1</t>
  </si>
  <si>
    <t>8220-149822-D0106-442003-29901-1</t>
  </si>
  <si>
    <t>8220-149822-D0106-442003-31101-1</t>
  </si>
  <si>
    <t>8220-149822-D0106-442003-31201-1</t>
  </si>
  <si>
    <t>8220-149822-D0106-442003-31401-1</t>
  </si>
  <si>
    <t>8220-149822-D0106-442003-31801-1</t>
  </si>
  <si>
    <t>8220-149822-D0106-442003-31901-1</t>
  </si>
  <si>
    <t>8220-149822-D0106-442003-32101-1</t>
  </si>
  <si>
    <t>8220-149822-D0106-442003-32301-1</t>
  </si>
  <si>
    <t>8220-149822-D0106-442003-32601-1</t>
  </si>
  <si>
    <t>8220-149822-D0106-442003-32901-1</t>
  </si>
  <si>
    <t>8220-149822-D0106-442003-33801-1</t>
  </si>
  <si>
    <t>8220-149822-D0106-442003-33901-1</t>
  </si>
  <si>
    <t>8220-149822-D0106-442003-34101-1</t>
  </si>
  <si>
    <t>8220-149822-D0106-442003-34501-1</t>
  </si>
  <si>
    <t>8220-149822-D0106-442003-34701-1</t>
  </si>
  <si>
    <t>8220-149822-D0106-442003-35101-1</t>
  </si>
  <si>
    <t>8220-149822-D0106-442003-35201-1</t>
  </si>
  <si>
    <t>8220-149822-D0106-442003-35501-1</t>
  </si>
  <si>
    <t>8220-149822-D0106-442003-35701-1</t>
  </si>
  <si>
    <t>8220-149822-D0106-442003-35702-1</t>
  </si>
  <si>
    <t>8220-149822-D0106-442003-35703-1</t>
  </si>
  <si>
    <t>8220-149822-D0106-442003-37501-1</t>
  </si>
  <si>
    <t>8220-149822-D0106-442003-37901-1</t>
  </si>
  <si>
    <t>8220-149822-D0106-442003-39501-1</t>
  </si>
  <si>
    <t>8220-149822-D0106-442003-39901-1</t>
  </si>
  <si>
    <t>8220-149822-D0106-442003-51101-2</t>
  </si>
  <si>
    <t>8220-149822-D0106-442003-54101-2</t>
  </si>
  <si>
    <t>8220-149822-D0106-442003-61301-2</t>
  </si>
  <si>
    <t>8220-149822-ST102-442004-11301-1</t>
  </si>
  <si>
    <t>8220-149822-ST102-442004-12201-1</t>
  </si>
  <si>
    <t>8220-149822-ST102-442004-13201-1</t>
  </si>
  <si>
    <t>8220-149822-ST102-442004-13202-1</t>
  </si>
  <si>
    <t>8220-149822-ST102-442004-13301-1</t>
  </si>
  <si>
    <t>8220-149822-ST102-442004-13401-1</t>
  </si>
  <si>
    <t>8220-149822-ST102-442004-14103-1</t>
  </si>
  <si>
    <t>8220-149822-ST102-442004-14201-1</t>
  </si>
  <si>
    <t>8220-149822-ST102-442004-14301-1</t>
  </si>
  <si>
    <t>8220-149822-ST102-442004-14401-1</t>
  </si>
  <si>
    <t>8220-149822-ST102-442004-15101-1</t>
  </si>
  <si>
    <t>8220-149822-ST102-442004-17109-1</t>
  </si>
  <si>
    <t>8220-149822-ST102-442004-21601-1</t>
  </si>
  <si>
    <t>8220-149822-ST102-442004-21802-1</t>
  </si>
  <si>
    <t>8220-149822-ST102-442004-22101-1</t>
  </si>
  <si>
    <t>8220-149822-ST102-442004-24601-1</t>
  </si>
  <si>
    <t>8220-149822-ST102-442004-24701-1</t>
  </si>
  <si>
    <t>8220-149822-ST102-442004-24901-1</t>
  </si>
  <si>
    <t>8220-149822-ST102-442004-24923-1</t>
  </si>
  <si>
    <t>8220-149822-ST102-442004-25101-1</t>
  </si>
  <si>
    <t>8220-149822-ST102-442004-26101-1</t>
  </si>
  <si>
    <t>8220-149822-ST102-442004-26102-1</t>
  </si>
  <si>
    <t>8220-149822-ST102-442004-27201-1</t>
  </si>
  <si>
    <t>8220-149822-ST102-442004-29101-1</t>
  </si>
  <si>
    <t>8220-149822-ST102-442004-29201-1</t>
  </si>
  <si>
    <t>8220-149822-ST102-442004-29401-1</t>
  </si>
  <si>
    <t>8220-149822-ST102-442004-29601-1</t>
  </si>
  <si>
    <t>8220-149822-ST102-442004-29801-1</t>
  </si>
  <si>
    <t>8220-149822-ST102-442004-29815-1</t>
  </si>
  <si>
    <t>8220-149822-ST102-442004-29821-1</t>
  </si>
  <si>
    <t>8220-149822-ST102-442004-29823-1</t>
  </si>
  <si>
    <t>8220-149822-ST102-442004-29824-1</t>
  </si>
  <si>
    <t>8220-149822-ST102-442004-31101-1</t>
  </si>
  <si>
    <t>8220-149822-ST102-442004-31401-1</t>
  </si>
  <si>
    <t>8220-149822-ST102-442004-33801-1</t>
  </si>
  <si>
    <t>8220-149822-ST102-442004-33901-1</t>
  </si>
  <si>
    <t>8220-149822-ST102-442004-34501-1</t>
  </si>
  <si>
    <t>8220-149822-ST102-442004-35301-1</t>
  </si>
  <si>
    <t>8220-149822-ST102-442004-35501-1</t>
  </si>
  <si>
    <t>8220-149822-ST102-442004-35601-1</t>
  </si>
  <si>
    <t>8220-149822-ST102-442004-35701-1</t>
  </si>
  <si>
    <t>8220-149822-ST102-442004-35702-1</t>
  </si>
  <si>
    <t>8220-149822-ST102-442004-37501-1</t>
  </si>
  <si>
    <t>8220-149822-ST102-442004-37901-1</t>
  </si>
  <si>
    <t>8230</t>
  </si>
  <si>
    <t>MODIFICACIONES AL PRESUPUESTO DE EGRESOS APROBADO</t>
  </si>
  <si>
    <t>8230-149822-C2201-442003-29813-1</t>
  </si>
  <si>
    <t>8230-149822-C2201-442003-35702-1</t>
  </si>
  <si>
    <t>8230-149822-C2202-442003-34701-2</t>
  </si>
  <si>
    <t>8230-149822-C2202-442003-35702-2</t>
  </si>
  <si>
    <t>8230-149822-D0106-442001-51901-2</t>
  </si>
  <si>
    <t>8230-149822-D0106-442003-29813-1</t>
  </si>
  <si>
    <t>8230-149822-D0106-442003-34701-1</t>
  </si>
  <si>
    <t>8230-149822-D0106-442003-35702-1</t>
  </si>
  <si>
    <t>8230-149822-D0106-442003-51101-2</t>
  </si>
  <si>
    <t>8240</t>
  </si>
  <si>
    <t>PRESUPUESTO DE EGRESOS COMPROMETIDO</t>
  </si>
  <si>
    <t>8240-149822-C2201-442003-29813-1</t>
  </si>
  <si>
    <t>8240-149822-C2201-442003-35702-1</t>
  </si>
  <si>
    <t>8240-149822-D0105-442002-11301-1</t>
  </si>
  <si>
    <t>8240-149822-D0105-442002-12201-1</t>
  </si>
  <si>
    <t>8240-149822-D0105-442002-12301-1</t>
  </si>
  <si>
    <t>8240-149822-D0105-442002-13201-1</t>
  </si>
  <si>
    <t>8240-149822-D0105-442002-13202-1</t>
  </si>
  <si>
    <t>8240-149822-D0105-442002-13301-1</t>
  </si>
  <si>
    <t>8240-149822-D0105-442002-13302-1</t>
  </si>
  <si>
    <t>8240-149822-D0105-442002-13401-1</t>
  </si>
  <si>
    <t>8240-149822-D0105-442002-14103-1</t>
  </si>
  <si>
    <t>8240-149822-D0105-442002-15101-1</t>
  </si>
  <si>
    <t>8240-149822-D0105-442002-15201-1</t>
  </si>
  <si>
    <t>8240-149822-D0105-442002-17109-1</t>
  </si>
  <si>
    <t>8240-149822-D0105-442002-21101-1</t>
  </si>
  <si>
    <t>8240-149822-D0105-442002-21201-1</t>
  </si>
  <si>
    <t>8240-149822-D0105-442002-21802-1</t>
  </si>
  <si>
    <t>8240-149822-D0105-442002-22101-1</t>
  </si>
  <si>
    <t>8240-149822-D0105-442002-26101-1</t>
  </si>
  <si>
    <t>8240-149822-D0105-442002-29101-1</t>
  </si>
  <si>
    <t>8240-149822-D0105-442002-29811-1</t>
  </si>
  <si>
    <t>8240-149822-D0105-442002-29812-1</t>
  </si>
  <si>
    <t>8240-149822-D0105-442002-31401-1</t>
  </si>
  <si>
    <t>8240-149822-D0105-442002-33801-1</t>
  </si>
  <si>
    <t>8240-149822-D0105-442002-35501-1</t>
  </si>
  <si>
    <t>8240-149822-D0105-442002-35701-1</t>
  </si>
  <si>
    <t>8240-149822-D0106-442001-11301-1</t>
  </si>
  <si>
    <t>8240-149822-D0106-442001-12201-1</t>
  </si>
  <si>
    <t>8240-149822-D0106-442001-12301-1</t>
  </si>
  <si>
    <t>8240-149822-D0106-442001-13201-1</t>
  </si>
  <si>
    <t>8240-149822-D0106-442001-13202-1</t>
  </si>
  <si>
    <t>8240-149822-D0106-442001-13301-1</t>
  </si>
  <si>
    <t>8240-149822-D0106-442001-13302-1</t>
  </si>
  <si>
    <t>8240-149822-D0106-442001-13401-1</t>
  </si>
  <si>
    <t>8240-149822-D0106-442001-14103-1</t>
  </si>
  <si>
    <t>8240-149822-D0106-442001-15101-1</t>
  </si>
  <si>
    <t>8240-149822-D0106-442001-15201-1</t>
  </si>
  <si>
    <t>8240-149822-D0106-442001-17109-1</t>
  </si>
  <si>
    <t>8240-149822-D0106-442001-21101-1</t>
  </si>
  <si>
    <t>8240-149822-D0106-442001-21201-1</t>
  </si>
  <si>
    <t>8240-149822-D0106-442001-21601-1</t>
  </si>
  <si>
    <t>8240-149822-D0106-442001-22101-1</t>
  </si>
  <si>
    <t>8240-149822-D0106-442001-26101-1</t>
  </si>
  <si>
    <t>8240-149822-D0106-442001-29401-1</t>
  </si>
  <si>
    <t>8240-149822-D0106-442001-29816-1</t>
  </si>
  <si>
    <t>8240-149822-D0106-442001-31101-1</t>
  </si>
  <si>
    <t>8240-149822-D0106-442001-31201-1</t>
  </si>
  <si>
    <t>8240-149822-D0106-442001-31401-1</t>
  </si>
  <si>
    <t>8240-149822-D0106-442001-31901-1</t>
  </si>
  <si>
    <t>8240-149822-D0106-442001-33101-1</t>
  </si>
  <si>
    <t>8240-149822-D0106-442001-33201-1</t>
  </si>
  <si>
    <t>8240-149822-D0106-442001-33801-1</t>
  </si>
  <si>
    <t>8240-149822-D0106-442001-34101-1</t>
  </si>
  <si>
    <t>8240-149822-D0106-442001-35101-1</t>
  </si>
  <si>
    <t>8240-149822-D0106-442001-35201-1</t>
  </si>
  <si>
    <t>8240-149822-D0106-442001-35501-1</t>
  </si>
  <si>
    <t>8240-149822-D0106-442001-35601-1</t>
  </si>
  <si>
    <t>8240-149822-D0106-442001-35901-1</t>
  </si>
  <si>
    <t>8240-149822-D0106-442001-36201-1</t>
  </si>
  <si>
    <t>8240-149822-D0106-442001-37501-1</t>
  </si>
  <si>
    <t>8240-149822-D0106-442001-37901-1</t>
  </si>
  <si>
    <t>8240-149822-D0106-442001-38504-1</t>
  </si>
  <si>
    <t>8240-149822-D0106-442001-39901-1</t>
  </si>
  <si>
    <t>8240-149822-D0106-442001-42102-1</t>
  </si>
  <si>
    <t>8240-149822-D0106-442001-42103-1</t>
  </si>
  <si>
    <t>8240-149822-D0106-442001-51901-2</t>
  </si>
  <si>
    <t>8240-149822-D0106-442003-11301-1</t>
  </si>
  <si>
    <t>8240-149822-D0106-442003-12201-1</t>
  </si>
  <si>
    <t>8240-149822-D0106-442003-13201-1</t>
  </si>
  <si>
    <t>8240-149822-D0106-442003-13202-1</t>
  </si>
  <si>
    <t>8240-149822-D0106-442003-13301-1</t>
  </si>
  <si>
    <t>8240-149822-D0106-442003-13302-1</t>
  </si>
  <si>
    <t>8240-149822-D0106-442003-13401-1</t>
  </si>
  <si>
    <t>8240-149822-D0106-442003-14103-1</t>
  </si>
  <si>
    <t>8240-149822-D0106-442003-15101-1</t>
  </si>
  <si>
    <t>8240-149822-D0106-442003-17109-1</t>
  </si>
  <si>
    <t>8240-149822-D0106-442003-21101-1</t>
  </si>
  <si>
    <t>8240-149822-D0106-442003-21601-1</t>
  </si>
  <si>
    <t>8240-149822-D0106-442003-21802-1</t>
  </si>
  <si>
    <t>8240-149822-D0106-442003-22101-1</t>
  </si>
  <si>
    <t>8240-149822-D0106-442003-24201-1</t>
  </si>
  <si>
    <t>8240-149822-D0106-442003-24601-1</t>
  </si>
  <si>
    <t>8240-149822-D0106-442003-24901-1</t>
  </si>
  <si>
    <t>8240-149822-D0106-442003-24925-1</t>
  </si>
  <si>
    <t>8240-149822-D0106-442003-25901-1</t>
  </si>
  <si>
    <t>8240-149822-D0106-442003-26101-1</t>
  </si>
  <si>
    <t>8240-149822-D0106-442003-26102-1</t>
  </si>
  <si>
    <t>8240-149822-D0106-442003-27201-1</t>
  </si>
  <si>
    <t>8240-149822-D0106-442003-29101-1</t>
  </si>
  <si>
    <t>8240-149822-D0106-442003-29201-1</t>
  </si>
  <si>
    <t>8240-149822-D0106-442003-29301-1</t>
  </si>
  <si>
    <t>8240-149822-D0106-442003-29401-1</t>
  </si>
  <si>
    <t>8240-149822-D0106-442003-29601-1</t>
  </si>
  <si>
    <t>8240-149822-D0106-442003-29801-1</t>
  </si>
  <si>
    <t>8240-149822-D0106-442003-29813-1</t>
  </si>
  <si>
    <t>8240-149822-D0106-442003-29815-1</t>
  </si>
  <si>
    <t>8240-149822-D0106-442003-29817-1</t>
  </si>
  <si>
    <t>8240-149822-D0106-442003-29821-1</t>
  </si>
  <si>
    <t>8240-149822-D0106-442003-31101-1</t>
  </si>
  <si>
    <t>8240-149822-D0106-442003-31201-1</t>
  </si>
  <si>
    <t>8240-149822-D0106-442003-31401-1</t>
  </si>
  <si>
    <t>8240-149822-D0106-442003-32101-1</t>
  </si>
  <si>
    <t>8240-149822-D0106-442003-33801-1</t>
  </si>
  <si>
    <t>8240-149822-D0106-442003-34701-1</t>
  </si>
  <si>
    <t>8240-149822-D0106-442003-35101-1</t>
  </si>
  <si>
    <t>8240-149822-D0106-442003-35501-1</t>
  </si>
  <si>
    <t>8240-149822-D0106-442003-35701-1</t>
  </si>
  <si>
    <t>8240-149822-D0106-442003-35702-1</t>
  </si>
  <si>
    <t>8240-149822-D0106-442003-37501-1</t>
  </si>
  <si>
    <t>8240-149822-D0106-442003-39501-1</t>
  </si>
  <si>
    <t>8240-149822-D0106-442003-51101-2</t>
  </si>
  <si>
    <t>8240-149822-D0106-442003-54101-2</t>
  </si>
  <si>
    <t>8240-149822-ST102-442004-11301-1</t>
  </si>
  <si>
    <t>8240-149822-ST102-442004-13201-1</t>
  </si>
  <si>
    <t>8240-149822-ST102-442004-13301-1</t>
  </si>
  <si>
    <t>8240-149822-ST102-442004-13401-1</t>
  </si>
  <si>
    <t>8240-149822-ST102-442004-14103-1</t>
  </si>
  <si>
    <t>8240-149822-ST102-442004-15101-1</t>
  </si>
  <si>
    <t>8240-149822-ST102-442004-17109-1</t>
  </si>
  <si>
    <t>8240-149822-ST102-442004-21802-1</t>
  </si>
  <si>
    <t>8240-149822-ST102-442004-22101-1</t>
  </si>
  <si>
    <t>8240-149822-ST102-442004-24601-1</t>
  </si>
  <si>
    <t>8240-149822-ST102-442004-25101-1</t>
  </si>
  <si>
    <t>8240-149822-ST102-442004-26101-1</t>
  </si>
  <si>
    <t>8240-149822-ST102-442004-27201-1</t>
  </si>
  <si>
    <t>8240-149822-ST102-442004-29823-1</t>
  </si>
  <si>
    <t>8240-149822-ST102-442004-31101-1</t>
  </si>
  <si>
    <t>8240-149822-ST102-442004-31401-1</t>
  </si>
  <si>
    <t>8240-149822-ST102-442004-33801-1</t>
  </si>
  <si>
    <t>8240-149822-ST102-442004-35501-1</t>
  </si>
  <si>
    <t>8240-149822-ST102-442004-37501-1</t>
  </si>
  <si>
    <t>8240-149822-ST102-442004-37901-1</t>
  </si>
  <si>
    <t>8250</t>
  </si>
  <si>
    <t>PRESUPUESTO DE EGRESOS DEVENGADO</t>
  </si>
  <si>
    <t>8250-149822-C2201-442003-29813-1</t>
  </si>
  <si>
    <t>8250-149822-C2201-442003-35702-1</t>
  </si>
  <si>
    <t>8250-149822-D0105-442002-11301-1</t>
  </si>
  <si>
    <t>8250-149822-D0105-442002-12201-1</t>
  </si>
  <si>
    <t>8250-149822-D0105-442002-12301-1</t>
  </si>
  <si>
    <t>8250-149822-D0105-442002-13201-1</t>
  </si>
  <si>
    <t>8250-149822-D0105-442002-13202-1</t>
  </si>
  <si>
    <t>8250-149822-D0105-442002-13301-1</t>
  </si>
  <si>
    <t>8250-149822-D0105-442002-13302-1</t>
  </si>
  <si>
    <t>8250-149822-D0105-442002-13401-1</t>
  </si>
  <si>
    <t>8250-149822-D0105-442002-14103-1</t>
  </si>
  <si>
    <t>8250-149822-D0105-442002-15101-1</t>
  </si>
  <si>
    <t>8250-149822-D0105-442002-15201-1</t>
  </si>
  <si>
    <t>8250-149822-D0105-442002-17109-1</t>
  </si>
  <si>
    <t>8250-149822-D0105-442002-21101-1</t>
  </si>
  <si>
    <t>8250-149822-D0105-442002-21201-1</t>
  </si>
  <si>
    <t>8250-149822-D0105-442002-22101-1</t>
  </si>
  <si>
    <t>8250-149822-D0105-442002-26101-1</t>
  </si>
  <si>
    <t>8250-149822-D0105-442002-29101-1</t>
  </si>
  <si>
    <t>8250-149822-D0105-442002-29811-1</t>
  </si>
  <si>
    <t>8250-149822-D0105-442002-29812-1</t>
  </si>
  <si>
    <t>8250-149822-D0105-442002-31401-1</t>
  </si>
  <si>
    <t>8250-149822-D0105-442002-33801-1</t>
  </si>
  <si>
    <t>8250-149822-D0105-442002-35501-1</t>
  </si>
  <si>
    <t>8250-149822-D0105-442002-35701-1</t>
  </si>
  <si>
    <t>8250-149822-D0106-442001-11301-1</t>
  </si>
  <si>
    <t>8250-149822-D0106-442001-12201-1</t>
  </si>
  <si>
    <t>8250-149822-D0106-442001-12301-1</t>
  </si>
  <si>
    <t>8250-149822-D0106-442001-13201-1</t>
  </si>
  <si>
    <t>8250-149822-D0106-442001-13202-1</t>
  </si>
  <si>
    <t>8250-149822-D0106-442001-13301-1</t>
  </si>
  <si>
    <t>8250-149822-D0106-442001-13302-1</t>
  </si>
  <si>
    <t>8250-149822-D0106-442001-13401-1</t>
  </si>
  <si>
    <t>8250-149822-D0106-442001-14103-1</t>
  </si>
  <si>
    <t>8250-149822-D0106-442001-15101-1</t>
  </si>
  <si>
    <t>8250-149822-D0106-442001-15201-1</t>
  </si>
  <si>
    <t>8250-149822-D0106-442001-17109-1</t>
  </si>
  <si>
    <t>8250-149822-D0106-442001-21101-1</t>
  </si>
  <si>
    <t>8250-149822-D0106-442001-21201-1</t>
  </si>
  <si>
    <t>8250-149822-D0106-442001-21601-1</t>
  </si>
  <si>
    <t>8250-149822-D0106-442001-22101-1</t>
  </si>
  <si>
    <t>8250-149822-D0106-442001-26101-1</t>
  </si>
  <si>
    <t>8250-149822-D0106-442001-29401-1</t>
  </si>
  <si>
    <t>8250-149822-D0106-442001-31101-1</t>
  </si>
  <si>
    <t>8250-149822-D0106-442001-31201-1</t>
  </si>
  <si>
    <t>8250-149822-D0106-442001-31401-1</t>
  </si>
  <si>
    <t>8250-149822-D0106-442001-31901-1</t>
  </si>
  <si>
    <t>8250-149822-D0106-442001-33101-1</t>
  </si>
  <si>
    <t>8250-149822-D0106-442001-33801-1</t>
  </si>
  <si>
    <t>8250-149822-D0106-442001-34101-1</t>
  </si>
  <si>
    <t>8250-149822-D0106-442001-35101-1</t>
  </si>
  <si>
    <t>8250-149822-D0106-442001-35201-1</t>
  </si>
  <si>
    <t>8250-149822-D0106-442001-35501-1</t>
  </si>
  <si>
    <t>8250-149822-D0106-442001-35601-1</t>
  </si>
  <si>
    <t>8250-149822-D0106-442001-35901-1</t>
  </si>
  <si>
    <t>8250-149822-D0106-442001-36201-1</t>
  </si>
  <si>
    <t>8250-149822-D0106-442001-37501-1</t>
  </si>
  <si>
    <t>8250-149822-D0106-442001-37901-1</t>
  </si>
  <si>
    <t>8250-149822-D0106-442001-38504-1</t>
  </si>
  <si>
    <t>8250-149822-D0106-442001-39901-1</t>
  </si>
  <si>
    <t>8250-149822-D0106-442001-42102-1</t>
  </si>
  <si>
    <t>8250-149822-D0106-442001-42103-1</t>
  </si>
  <si>
    <t>8250-149822-D0106-442001-51901-2</t>
  </si>
  <si>
    <t>8250-149822-D0106-442003-11301-1</t>
  </si>
  <si>
    <t>8250-149822-D0106-442003-12201-1</t>
  </si>
  <si>
    <t>8250-149822-D0106-442003-13201-1</t>
  </si>
  <si>
    <t>8250-149822-D0106-442003-13202-1</t>
  </si>
  <si>
    <t>8250-149822-D0106-442003-13301-1</t>
  </si>
  <si>
    <t>8250-149822-D0106-442003-13302-1</t>
  </si>
  <si>
    <t>8250-149822-D0106-442003-13401-1</t>
  </si>
  <si>
    <t>8250-149822-D0106-442003-14103-1</t>
  </si>
  <si>
    <t>8250-149822-D0106-442003-15101-1</t>
  </si>
  <si>
    <t>8250-149822-D0106-442003-17109-1</t>
  </si>
  <si>
    <t>8250-149822-D0106-442003-21601-1</t>
  </si>
  <si>
    <t>8250-149822-D0106-442003-22101-1</t>
  </si>
  <si>
    <t>8250-149822-D0106-442003-24201-1</t>
  </si>
  <si>
    <t>8250-149822-D0106-442003-24601-1</t>
  </si>
  <si>
    <t>8250-149822-D0106-442003-24901-1</t>
  </si>
  <si>
    <t>8250-149822-D0106-442003-24925-1</t>
  </si>
  <si>
    <t>8250-149822-D0106-442003-25901-1</t>
  </si>
  <si>
    <t>8250-149822-D0106-442003-26101-1</t>
  </si>
  <si>
    <t>8250-149822-D0106-442003-26102-1</t>
  </si>
  <si>
    <t>8250-149822-D0106-442003-27201-1</t>
  </si>
  <si>
    <t>8250-149822-D0106-442003-29101-1</t>
  </si>
  <si>
    <t>8250-149822-D0106-442003-29201-1</t>
  </si>
  <si>
    <t>8250-149822-D0106-442003-29601-1</t>
  </si>
  <si>
    <t>8250-149822-D0106-442003-29801-1</t>
  </si>
  <si>
    <t>8250-149822-D0106-442003-29813-1</t>
  </si>
  <si>
    <t>8250-149822-D0106-442003-29815-1</t>
  </si>
  <si>
    <t>8250-149822-D0106-442003-29817-1</t>
  </si>
  <si>
    <t>8250-149822-D0106-442003-29821-1</t>
  </si>
  <si>
    <t>8250-149822-D0106-442003-31101-1</t>
  </si>
  <si>
    <t>8250-149822-D0106-442003-31201-1</t>
  </si>
  <si>
    <t>8250-149822-D0106-442003-31401-1</t>
  </si>
  <si>
    <t>8250-149822-D0106-442003-32101-1</t>
  </si>
  <si>
    <t>8250-149822-D0106-442003-33801-1</t>
  </si>
  <si>
    <t>8250-149822-D0106-442003-35101-1</t>
  </si>
  <si>
    <t>8250-149822-D0106-442003-35501-1</t>
  </si>
  <si>
    <t>8250-149822-D0106-442003-35701-1</t>
  </si>
  <si>
    <t>8250-149822-D0106-442003-35702-1</t>
  </si>
  <si>
    <t>8250-149822-D0106-442003-37501-1</t>
  </si>
  <si>
    <t>8250-149822-D0106-442003-39501-1</t>
  </si>
  <si>
    <t>8250-149822-ST102-442004-11301-1</t>
  </si>
  <si>
    <t>8250-149822-ST102-442004-13201-1</t>
  </si>
  <si>
    <t>8250-149822-ST102-442004-13301-1</t>
  </si>
  <si>
    <t>8250-149822-ST102-442004-13401-1</t>
  </si>
  <si>
    <t>8250-149822-ST102-442004-14103-1</t>
  </si>
  <si>
    <t>8250-149822-ST102-442004-15101-1</t>
  </si>
  <si>
    <t>8250-149822-ST102-442004-17109-1</t>
  </si>
  <si>
    <t>8250-149822-ST102-442004-21802-1</t>
  </si>
  <si>
    <t>8250-149822-ST102-442004-22101-1</t>
  </si>
  <si>
    <t>8250-149822-ST102-442004-24601-1</t>
  </si>
  <si>
    <t>8250-149822-ST102-442004-25101-1</t>
  </si>
  <si>
    <t>8250-149822-ST102-442004-26101-1</t>
  </si>
  <si>
    <t>8250-149822-ST102-442004-27201-1</t>
  </si>
  <si>
    <t>8250-149822-ST102-442004-29823-1</t>
  </si>
  <si>
    <t>8250-149822-ST102-442004-31101-1</t>
  </si>
  <si>
    <t>8250-149822-ST102-442004-31401-1</t>
  </si>
  <si>
    <t>8250-149822-ST102-442004-33801-1</t>
  </si>
  <si>
    <t>8250-149822-ST102-442004-35501-1</t>
  </si>
  <si>
    <t>8250-149822-ST102-442004-37501-1</t>
  </si>
  <si>
    <t>8250-149822-ST102-442004-37901-1</t>
  </si>
  <si>
    <t>8260</t>
  </si>
  <si>
    <t>PRESUPUESTO DE EGRESOS EJERCIDO</t>
  </si>
  <si>
    <t>8260-149822-D0105-442002-11301-1</t>
  </si>
  <si>
    <t>8260-149822-D0105-442002-12201-1</t>
  </si>
  <si>
    <t>8260-149822-D0105-442002-12301-1</t>
  </si>
  <si>
    <t>8260-149822-D0105-442002-13201-1</t>
  </si>
  <si>
    <t>8260-149822-D0105-442002-13202-1</t>
  </si>
  <si>
    <t>8260-149822-D0105-442002-13301-1</t>
  </si>
  <si>
    <t>8260-149822-D0105-442002-13302-1</t>
  </si>
  <si>
    <t>8260-149822-D0105-442002-13401-1</t>
  </si>
  <si>
    <t>8260-149822-D0105-442002-15101-1</t>
  </si>
  <si>
    <t>8260-149822-D0105-442002-15201-1</t>
  </si>
  <si>
    <t>8260-149822-D0105-442002-22101-1</t>
  </si>
  <si>
    <t>8260-149822-D0105-442002-31401-1</t>
  </si>
  <si>
    <t>8260-149822-D0106-442001-11301-1</t>
  </si>
  <si>
    <t>8260-149822-D0106-442001-12201-1</t>
  </si>
  <si>
    <t>8260-149822-D0106-442001-12301-1</t>
  </si>
  <si>
    <t>8260-149822-D0106-442001-13201-1</t>
  </si>
  <si>
    <t>8260-149822-D0106-442001-13202-1</t>
  </si>
  <si>
    <t>8260-149822-D0106-442001-13301-1</t>
  </si>
  <si>
    <t>8260-149822-D0106-442001-13302-1</t>
  </si>
  <si>
    <t>8260-149822-D0106-442001-13401-1</t>
  </si>
  <si>
    <t>8260-149822-D0106-442001-15101-1</t>
  </si>
  <si>
    <t>8260-149822-D0106-442001-15201-1</t>
  </si>
  <si>
    <t>8260-149822-D0106-442001-22101-1</t>
  </si>
  <si>
    <t>8260-149822-D0106-442001-31401-1</t>
  </si>
  <si>
    <t>8260-149822-D0106-442001-33101-1</t>
  </si>
  <si>
    <t>8260-149822-D0106-442001-34101-1</t>
  </si>
  <si>
    <t>8260-149822-D0106-442001-37501-1</t>
  </si>
  <si>
    <t>8260-149822-D0106-442001-37901-1</t>
  </si>
  <si>
    <t>8260-149822-D0106-442001-38504-1</t>
  </si>
  <si>
    <t>8260-149822-D0106-442003-11301-1</t>
  </si>
  <si>
    <t>8260-149822-D0106-442003-12201-1</t>
  </si>
  <si>
    <t>8260-149822-D0106-442003-13201-1</t>
  </si>
  <si>
    <t>8260-149822-D0106-442003-13202-1</t>
  </si>
  <si>
    <t>8260-149822-D0106-442003-13301-1</t>
  </si>
  <si>
    <t>8260-149822-D0106-442003-13302-1</t>
  </si>
  <si>
    <t>8260-149822-D0106-442003-13401-1</t>
  </si>
  <si>
    <t>8260-149822-D0106-442003-15101-1</t>
  </si>
  <si>
    <t>8260-149822-D0106-442003-22101-1</t>
  </si>
  <si>
    <t>8260-149822-D0106-442003-31401-1</t>
  </si>
  <si>
    <t>8260-149822-D0106-442003-32101-1</t>
  </si>
  <si>
    <t>8260-149822-D0106-442003-35101-1</t>
  </si>
  <si>
    <t>8260-149822-D0106-442003-35701-1</t>
  </si>
  <si>
    <t>8260-149822-D0106-442003-37501-1</t>
  </si>
  <si>
    <t>8260-149822-D0106-442003-39501-1</t>
  </si>
  <si>
    <t>8260-149822-ST102-442004-11301-1</t>
  </si>
  <si>
    <t>8260-149822-ST102-442004-13301-1</t>
  </si>
  <si>
    <t>8260-149822-ST102-442004-13401-1</t>
  </si>
  <si>
    <t>8260-149822-ST102-442004-15101-1</t>
  </si>
  <si>
    <t>8260-149822-ST102-442004-22101-1</t>
  </si>
  <si>
    <t>8260-149822-ST102-442004-31401-1</t>
  </si>
  <si>
    <t>8260-149822-ST102-442004-37501-1</t>
  </si>
  <si>
    <t>8260-149822-ST102-442004-37901-1</t>
  </si>
  <si>
    <t>8270</t>
  </si>
  <si>
    <t>PRESUPUESTO DE EGRESOS PAGADO</t>
  </si>
  <si>
    <t>8270-149822-D0105-442002-11301-1</t>
  </si>
  <si>
    <t>8270-149822-D0105-442002-12201-1</t>
  </si>
  <si>
    <t>8270-149822-D0105-442002-12301-1</t>
  </si>
  <si>
    <t>8270-149822-D0105-442002-13201-1</t>
  </si>
  <si>
    <t>8270-149822-D0105-442002-13202-1</t>
  </si>
  <si>
    <t>8270-149822-D0105-442002-13301-1</t>
  </si>
  <si>
    <t>8270-149822-D0105-442002-13302-1</t>
  </si>
  <si>
    <t>8270-149822-D0105-442002-13401-1</t>
  </si>
  <si>
    <t>8270-149822-D0105-442002-15101-1</t>
  </si>
  <si>
    <t>8270-149822-D0105-442002-15201-1</t>
  </si>
  <si>
    <t>8270-149822-D0105-442002-22101-1</t>
  </si>
  <si>
    <t>8270-149822-D0105-442002-31401-1</t>
  </si>
  <si>
    <t>8270-149822-D0106-442001-11301-1</t>
  </si>
  <si>
    <t>8270-149822-D0106-442001-12201-1</t>
  </si>
  <si>
    <t>8270-149822-D0106-442001-12301-1</t>
  </si>
  <si>
    <t>8270-149822-D0106-442001-13201-1</t>
  </si>
  <si>
    <t>8270-149822-D0106-442001-13202-1</t>
  </si>
  <si>
    <t>8270-149822-D0106-442001-13301-1</t>
  </si>
  <si>
    <t>8270-149822-D0106-442001-13302-1</t>
  </si>
  <si>
    <t>8270-149822-D0106-442001-13401-1</t>
  </si>
  <si>
    <t>8270-149822-D0106-442001-15101-1</t>
  </si>
  <si>
    <t>8270-149822-D0106-442001-15201-1</t>
  </si>
  <si>
    <t>8270-149822-D0106-442001-22101-1</t>
  </si>
  <si>
    <t>8270-149822-D0106-442001-31401-1</t>
  </si>
  <si>
    <t>8270-149822-D0106-442001-33101-1</t>
  </si>
  <si>
    <t>8270-149822-D0106-442001-34101-1</t>
  </si>
  <si>
    <t>8270-149822-D0106-442001-37501-1</t>
  </si>
  <si>
    <t>8270-149822-D0106-442001-37901-1</t>
  </si>
  <si>
    <t>8270-149822-D0106-442001-38504-1</t>
  </si>
  <si>
    <t>8270-149822-D0106-442003-11301-1</t>
  </si>
  <si>
    <t>8270-149822-D0106-442003-12201-1</t>
  </si>
  <si>
    <t>8270-149822-D0106-442003-13201-1</t>
  </si>
  <si>
    <t>8270-149822-D0106-442003-13202-1</t>
  </si>
  <si>
    <t>8270-149822-D0106-442003-13301-1</t>
  </si>
  <si>
    <t>8270-149822-D0106-442003-13302-1</t>
  </si>
  <si>
    <t>8270-149822-D0106-442003-13401-1</t>
  </si>
  <si>
    <t>8270-149822-D0106-442003-15101-1</t>
  </si>
  <si>
    <t>8270-149822-D0106-442003-22101-1</t>
  </si>
  <si>
    <t>8270-149822-D0106-442003-31401-1</t>
  </si>
  <si>
    <t>8270-149822-D0106-442003-32101-1</t>
  </si>
  <si>
    <t>8270-149822-D0106-442003-35101-1</t>
  </si>
  <si>
    <t>8270-149822-D0106-442003-35701-1</t>
  </si>
  <si>
    <t>8270-149822-D0106-442003-37501-1</t>
  </si>
  <si>
    <t>8270-149822-D0106-442003-39501-1</t>
  </si>
  <si>
    <t>8270-149822-ST102-442004-11301-1</t>
  </si>
  <si>
    <t>8270-149822-ST102-442004-13301-1</t>
  </si>
  <si>
    <t>8270-149822-ST102-442004-13401-1</t>
  </si>
  <si>
    <t>8270-149822-ST102-442004-15101-1</t>
  </si>
  <si>
    <t>8270-149822-ST102-442004-22101-1</t>
  </si>
  <si>
    <t>8270-149822-ST102-442004-31401-1</t>
  </si>
  <si>
    <t>8270-149822-ST102-442004-37501-1</t>
  </si>
  <si>
    <t>8270-149822-ST102-442004-37901-1</t>
  </si>
  <si>
    <t>ii) Resto de los Servicios</t>
  </si>
  <si>
    <t>i) Aportaciones y Derechos (5% JCAS)</t>
  </si>
  <si>
    <t xml:space="preserve">ii) DFEA Pagados </t>
  </si>
  <si>
    <t xml:space="preserve">      Saldo DFEA pendIente de pago</t>
  </si>
  <si>
    <t>No. habitantes según censo de INEGGI 2021</t>
  </si>
  <si>
    <t>INDICADORES MENSUALES JMAS CUAUHTEMOC</t>
  </si>
  <si>
    <t xml:space="preserve">               Industrial $   9 m3</t>
  </si>
  <si>
    <t xml:space="preserve">               Comercial $  1 m3</t>
  </si>
  <si>
    <t xml:space="preserve">              Domiciliaria $  7 m3</t>
  </si>
  <si>
    <t xml:space="preserve">No. de habitantes con servicio de agua potable </t>
  </si>
  <si>
    <t>1123-1-009</t>
  </si>
  <si>
    <t>SILVIA VIRGINIA ANDRADE QUIÑONES</t>
  </si>
  <si>
    <t>1123-1-024</t>
  </si>
  <si>
    <t>ALFREDO RODELAS MARTINEZ</t>
  </si>
  <si>
    <t>1123-1-065</t>
  </si>
  <si>
    <t>LUIS FEDERICO NAJERA AGUIRRE</t>
  </si>
  <si>
    <t>1123-1-095</t>
  </si>
  <si>
    <t>JORGE LUIS PRIETO RODRIGUEZ</t>
  </si>
  <si>
    <t>1123-1-145</t>
  </si>
  <si>
    <t>EDUARDO CAMACHO RAMIREZ</t>
  </si>
  <si>
    <t>1123-1-151</t>
  </si>
  <si>
    <t>JESUS ARNOLDO LUNA PEREZ</t>
  </si>
  <si>
    <t>1123-1-152</t>
  </si>
  <si>
    <t>JOSE GUADALUPE ROCHA MARTINEZ</t>
  </si>
  <si>
    <t>1123-1-153</t>
  </si>
  <si>
    <t>HUGO MARCIAL AGUILAR PEÑA</t>
  </si>
  <si>
    <t>1129-3-04</t>
  </si>
  <si>
    <t>IVA POR RECUPERAR 2022</t>
  </si>
  <si>
    <t>2112-1-000086</t>
  </si>
  <si>
    <t>FUSION AMBIENTAL, S. DE R.L. DE C.V.</t>
  </si>
  <si>
    <t>2112-1-000090</t>
  </si>
  <si>
    <t>GASES Y FIERRO, S.A. DE C.V.</t>
  </si>
  <si>
    <t>2112-1-000102</t>
  </si>
  <si>
    <t>GSG SUPPLIES, S. DE R.L. DE C.V.</t>
  </si>
  <si>
    <t>2112-1-000111</t>
  </si>
  <si>
    <t>HIDRATEK INDUSTRIAL S. DE R.L. DE C.V.</t>
  </si>
  <si>
    <t>2112-1-000113</t>
  </si>
  <si>
    <t xml:space="preserve">HIPOLITO MENDOZA SIGALA </t>
  </si>
  <si>
    <t>2112-1-000136</t>
  </si>
  <si>
    <t>ISELA FIGUEROA CAMUÑEZ</t>
  </si>
  <si>
    <t>2112-1-000144</t>
  </si>
  <si>
    <t>JIDOSHA INTERNACIONAL, S.A. DE C.V.</t>
  </si>
  <si>
    <t>2112-1-000159</t>
  </si>
  <si>
    <t>JUNTA MUNICIPAL DE AGUA Y SANEAMIENTO</t>
  </si>
  <si>
    <t>2112-1-000178</t>
  </si>
  <si>
    <t>MANUEL RODRIGUEZ CARRASCO</t>
  </si>
  <si>
    <t>2112-1-000180</t>
  </si>
  <si>
    <t>MAQUINARIA WIEBE KM 24, S.A. DE.C.V.</t>
  </si>
  <si>
    <t>2112-1-000187</t>
  </si>
  <si>
    <t>MARIBEL CORRAL PEÑA</t>
  </si>
  <si>
    <t>2112-1-000194</t>
  </si>
  <si>
    <t>MATERIALES DEL NORTE DE CUAUHTEMOC, S.A. DE C.V.</t>
  </si>
  <si>
    <t>2112-1-000204</t>
  </si>
  <si>
    <t>NUEVA WAL-MART  DE MEXICO, S.A. DE R.L. DE C.V.</t>
  </si>
  <si>
    <t>2112-1-000211</t>
  </si>
  <si>
    <t>PUBLICACIONES DEL CHUVISCAR, S.A. DE C.V.</t>
  </si>
  <si>
    <t>2112-1-000224</t>
  </si>
  <si>
    <t xml:space="preserve">RUBEN JOSE MARTINEZ MIRAMONTES </t>
  </si>
  <si>
    <t>2112-1-000239</t>
  </si>
  <si>
    <t>SISTEMA DE RIEGO PETERS, S.A. DE C.V.</t>
  </si>
  <si>
    <t>2112-1-000241</t>
  </si>
  <si>
    <t>SOLUCIONES DEL DESIERTO, S.A. DE C.V.</t>
  </si>
  <si>
    <t>2112-1-000262</t>
  </si>
  <si>
    <t>ING. FRANCISCO JAVIER AVITIA TALAMANTES</t>
  </si>
  <si>
    <t>2112-1-000279</t>
  </si>
  <si>
    <t>JUAN ALEXANDRO CARRILLO ARMENTA</t>
  </si>
  <si>
    <t>2112-1-000349</t>
  </si>
  <si>
    <t xml:space="preserve">LAS NUEVAS DELICIAS GASTRONOMICAS S DE RL DE CV </t>
  </si>
  <si>
    <t>2112-1-000351</t>
  </si>
  <si>
    <t xml:space="preserve">CADENA COMERCIAL OXXO, S.A. DE C.V. </t>
  </si>
  <si>
    <t>2112-1-000365</t>
  </si>
  <si>
    <t>JESUS FELIX PEREZ VILLARREAL</t>
  </si>
  <si>
    <t>2112-1-000368</t>
  </si>
  <si>
    <t xml:space="preserve">OPERADORA DE FRANQUICIAS SAILE, S.A.P.I. DE C.V. </t>
  </si>
  <si>
    <t>2112-1-000380</t>
  </si>
  <si>
    <t>LAS ESPADAS DE CHIHUAHUA S DE RL DE CV</t>
  </si>
  <si>
    <t>2112-1-000401</t>
  </si>
  <si>
    <t>RICOS TACOS DE LA 24</t>
  </si>
  <si>
    <t>2112-1-000432</t>
  </si>
  <si>
    <t>HUMBERTO ORTEGA MENDOZA</t>
  </si>
  <si>
    <t>2112-1-000466</t>
  </si>
  <si>
    <t xml:space="preserve">RESTAURANTES HAKUNA, S.A. DE C.V. </t>
  </si>
  <si>
    <t>2112-1-000546</t>
  </si>
  <si>
    <t>MARIA CONCEPCION GALVEZ COLMENARES</t>
  </si>
  <si>
    <t>2112-1-000559</t>
  </si>
  <si>
    <t>RUBEN VELAZCO FIERRO</t>
  </si>
  <si>
    <t>2112-1-000561</t>
  </si>
  <si>
    <t>MARIO ANTONIO HERNANDEZ MARTINEZ</t>
  </si>
  <si>
    <t>2112-1-000562</t>
  </si>
  <si>
    <t>RODOLFO VILLAGRAN VEGA</t>
  </si>
  <si>
    <t>2112-1-000563</t>
  </si>
  <si>
    <t xml:space="preserve">PORTAM NORMANDO ORTIZ BOJORQUEZ </t>
  </si>
  <si>
    <t>2112-1-000567</t>
  </si>
  <si>
    <t>NUVIA JUDITH RUIZ CABRERA</t>
  </si>
  <si>
    <t>2112-1-000569</t>
  </si>
  <si>
    <t>ABRAHAM PETERS THIESSEN</t>
  </si>
  <si>
    <t>2112-1-000570</t>
  </si>
  <si>
    <t>CIA. PERIODISTICA DEL SOL DE CHIHUAHUA, S.A. DE C.V.</t>
  </si>
  <si>
    <t>2112-1-000572</t>
  </si>
  <si>
    <t xml:space="preserve">TRACTOCAMIONES KENWORTH DE CHIHUAHUA, S.A. DE C.V. </t>
  </si>
  <si>
    <t>2112-1-000573</t>
  </si>
  <si>
    <t>LUIS ROBERTO MACYSHYN RASOR</t>
  </si>
  <si>
    <t>2112-1-000576</t>
  </si>
  <si>
    <t>JASAK, S.A.DE C.V.</t>
  </si>
  <si>
    <t>2112-1-000577</t>
  </si>
  <si>
    <t xml:space="preserve">DISTRIBUCION INTERCERAMIC, S.A. DE C. V. </t>
  </si>
  <si>
    <t>2112-1-000579</t>
  </si>
  <si>
    <t xml:space="preserve">LUIS  ANTONIO ANTILLON OLIVAS </t>
  </si>
  <si>
    <t>2112-1-21101</t>
  </si>
  <si>
    <t>2112-1-21601</t>
  </si>
  <si>
    <t>2112-1-22101</t>
  </si>
  <si>
    <t>2112-1-22301</t>
  </si>
  <si>
    <t>Utensilios para el servicio de alimentación</t>
  </si>
  <si>
    <t>2112-1-24201</t>
  </si>
  <si>
    <t>2112-1-24601</t>
  </si>
  <si>
    <t>2112-1-24901</t>
  </si>
  <si>
    <t>2112-1-25501</t>
  </si>
  <si>
    <t>Materiales, accesorios y suministros de laboratorio</t>
  </si>
  <si>
    <t>2112-1-26101</t>
  </si>
  <si>
    <t>2112-1-27201</t>
  </si>
  <si>
    <t>2112-1-29201</t>
  </si>
  <si>
    <t>2112-1-29401</t>
  </si>
  <si>
    <t>2112-1-29601</t>
  </si>
  <si>
    <t>2112-1-29801</t>
  </si>
  <si>
    <t>2112-1-29813</t>
  </si>
  <si>
    <t>2112-1-29817</t>
  </si>
  <si>
    <t>2112-1-29821</t>
  </si>
  <si>
    <t>2112-1-29823</t>
  </si>
  <si>
    <t>Otras efacciones y accesorios de Infraestructura de Saneamiento</t>
  </si>
  <si>
    <t>2112-1-29832</t>
  </si>
  <si>
    <t>Refacciones y accesorios de bombeo e instalaciones electricas</t>
  </si>
  <si>
    <t>2112-1-31401</t>
  </si>
  <si>
    <t>2112-1-34701</t>
  </si>
  <si>
    <t>Fletes y maniobras</t>
  </si>
  <si>
    <t>2112-1-35501</t>
  </si>
  <si>
    <t>2112-1-37501</t>
  </si>
  <si>
    <t>2112-1-38201</t>
  </si>
  <si>
    <t>Gastos de orden social y cultural</t>
  </si>
  <si>
    <t>2112-1-39901</t>
  </si>
  <si>
    <t>2191-067</t>
  </si>
  <si>
    <t>GILBERTO ABE RIOS</t>
  </si>
  <si>
    <t>2191-068</t>
  </si>
  <si>
    <t>ALAN DE LA PEÑA RODRIGUEZ</t>
  </si>
  <si>
    <t>2191-069</t>
  </si>
  <si>
    <t>SERGIO ENRIQUE FIERRO ORDONEZ</t>
  </si>
  <si>
    <t>4143-01-002-003-003</t>
  </si>
  <si>
    <t>Cuotas Saneamiento Industrial</t>
  </si>
  <si>
    <t>4143-01-004-007</t>
  </si>
  <si>
    <t>4173-02</t>
  </si>
  <si>
    <t>4173-02-002</t>
  </si>
  <si>
    <t>4173-03-005</t>
  </si>
  <si>
    <t>5114-14301</t>
  </si>
  <si>
    <t>Aportaciones al sistema para el retiro</t>
  </si>
  <si>
    <t>5121-21501</t>
  </si>
  <si>
    <t>Material impreso e información digital</t>
  </si>
  <si>
    <t>5122-22301</t>
  </si>
  <si>
    <t>5124-24701</t>
  </si>
  <si>
    <t>Artículos metálicos para la construcción</t>
  </si>
  <si>
    <t>5124-24801</t>
  </si>
  <si>
    <t>Materiales complementarios</t>
  </si>
  <si>
    <t>5124-24926</t>
  </si>
  <si>
    <t>Refacciones y accesorios de red de conducción</t>
  </si>
  <si>
    <t>5125-25501</t>
  </si>
  <si>
    <t>5129-29301</t>
  </si>
  <si>
    <t>Refacciones y accesorios menores de mobiliario y equipo de administración, educacional y recreativo</t>
  </si>
  <si>
    <t>5129-29816</t>
  </si>
  <si>
    <t>Refacciones y accesorios a sistemas de potabilización y purificación</t>
  </si>
  <si>
    <t>5129-29832</t>
  </si>
  <si>
    <t>5129-29901</t>
  </si>
  <si>
    <t>Refacciones y accesorios menores otros bienes muebles</t>
  </si>
  <si>
    <t>5131-31301</t>
  </si>
  <si>
    <t>Agua</t>
  </si>
  <si>
    <t>5133-33201</t>
  </si>
  <si>
    <t>Servicios de diseño, arquitectura, ingeniería y actividades relacionadas</t>
  </si>
  <si>
    <t>5133-33901</t>
  </si>
  <si>
    <t>Servicios profesionales, científicos y técnicos integrales</t>
  </si>
  <si>
    <t>5134-34701</t>
  </si>
  <si>
    <t>5138-38201</t>
  </si>
  <si>
    <t>8120-43-01-002-003-003</t>
  </si>
  <si>
    <t>8130</t>
  </si>
  <si>
    <t>MODIFICACIONES A LA LEY DE INGRESOS ESTIMADA</t>
  </si>
  <si>
    <t>8130-43</t>
  </si>
  <si>
    <t>8130-43-01</t>
  </si>
  <si>
    <t>8130-43-01-002</t>
  </si>
  <si>
    <t>8130-43-01-002-003</t>
  </si>
  <si>
    <t>8130-43-01-002-003-001</t>
  </si>
  <si>
    <t>8130-43-01-002-003-002</t>
  </si>
  <si>
    <t>8130-45</t>
  </si>
  <si>
    <t>8130-45-02</t>
  </si>
  <si>
    <t>8130-45-02-002</t>
  </si>
  <si>
    <t>8130-45-03</t>
  </si>
  <si>
    <t>8130-45-03-002</t>
  </si>
  <si>
    <t>8130-73</t>
  </si>
  <si>
    <t>8130-73-03</t>
  </si>
  <si>
    <t>8130-73-03-003</t>
  </si>
  <si>
    <t>8130-73-08</t>
  </si>
  <si>
    <t>8130-73-08-001</t>
  </si>
  <si>
    <t>8130-73-09</t>
  </si>
  <si>
    <t>8130-73-09-001</t>
  </si>
  <si>
    <t>8140-43-01-001-003</t>
  </si>
  <si>
    <t>8140-43-01-001-003-001</t>
  </si>
  <si>
    <t>8140-43-01-002-003-003</t>
  </si>
  <si>
    <t>8140-43-01-004-007</t>
  </si>
  <si>
    <t>8140-45-02-004</t>
  </si>
  <si>
    <t>8140-73-02</t>
  </si>
  <si>
    <t>8140-73-02-002</t>
  </si>
  <si>
    <t>8140-73-03-005</t>
  </si>
  <si>
    <t>8150-43-01-001-003</t>
  </si>
  <si>
    <t>8150-43-01-001-003-001</t>
  </si>
  <si>
    <t>8150-43-01-002-003-003</t>
  </si>
  <si>
    <t>8150-43-01-004-007</t>
  </si>
  <si>
    <t>8150-45-02-004</t>
  </si>
  <si>
    <t>8150-73-02</t>
  </si>
  <si>
    <t>8150-73-02-002</t>
  </si>
  <si>
    <t>8150-73-03-005</t>
  </si>
  <si>
    <t>8220-149822-C2202-442003-24926-2</t>
  </si>
  <si>
    <t>Refacciones y accesorios de red de conducción G. Capital</t>
  </si>
  <si>
    <t>8220-149822-C2202-442003-29832-2</t>
  </si>
  <si>
    <t>Refacciones y accesorios de bombeo e instalaciones electricas G. Capital</t>
  </si>
  <si>
    <t>8220-149822-C2203-442003-24101-1</t>
  </si>
  <si>
    <t>Productos minerales no metálicos G. Corriente</t>
  </si>
  <si>
    <t>8220-149822-C2203-442003-24201-1</t>
  </si>
  <si>
    <t>8220-149822-C2203-442003-24301-1</t>
  </si>
  <si>
    <t>Cal, yeso y productos de yeso G. Corriente</t>
  </si>
  <si>
    <t>8220-149822-C2203-442003-24701-1</t>
  </si>
  <si>
    <t>8220-149822-C2203-442003-24801-1</t>
  </si>
  <si>
    <t>8220-149822-C2203-442003-24901-1</t>
  </si>
  <si>
    <t>8220-149822-D0106-442003-15201-1</t>
  </si>
  <si>
    <t>8220-149822-D0106-442003-56701-2</t>
  </si>
  <si>
    <t>Herramientas y máquinas-herramienta G. Capital</t>
  </si>
  <si>
    <t>8220-149822-ST102-442004-31201-1</t>
  </si>
  <si>
    <t>8220-179522-C2204-442003-21101-1</t>
  </si>
  <si>
    <t>8220-179522-C2204-442003-24901-1</t>
  </si>
  <si>
    <t>8230-149822-C2202-442003-24926-2</t>
  </si>
  <si>
    <t>8230-149822-C2202-442003-29832-2</t>
  </si>
  <si>
    <t>8230-149822-C2203-442003-24101-1</t>
  </si>
  <si>
    <t>8230-149822-C2203-442003-24201-1</t>
  </si>
  <si>
    <t>8230-149822-C2203-442003-24301-1</t>
  </si>
  <si>
    <t>8230-149822-C2203-442003-24701-1</t>
  </si>
  <si>
    <t>8230-149822-C2203-442003-24801-1</t>
  </si>
  <si>
    <t>8230-149822-C2203-442003-24901-1</t>
  </si>
  <si>
    <t>8230-149822-D0105-442002-13301-1</t>
  </si>
  <si>
    <t>8230-149822-D0105-442002-13302-1</t>
  </si>
  <si>
    <t>8230-149822-D0105-442002-15201-1</t>
  </si>
  <si>
    <t>8230-149822-D0106-442001-13301-1</t>
  </si>
  <si>
    <t>8230-149822-D0106-442001-15201-1</t>
  </si>
  <si>
    <t>8230-149822-D0106-442001-33801-1</t>
  </si>
  <si>
    <t>8230-149822-D0106-442001-33901-1</t>
  </si>
  <si>
    <t>8230-149822-D0106-442003-13301-1</t>
  </si>
  <si>
    <t>8230-149822-D0106-442003-15201-1</t>
  </si>
  <si>
    <t>8230-149822-D0106-442003-24901-1</t>
  </si>
  <si>
    <t>8230-149822-D0106-442003-29817-1</t>
  </si>
  <si>
    <t>8230-149822-D0106-442003-29823-1</t>
  </si>
  <si>
    <t>8230-149822-D0106-442003-29832-1</t>
  </si>
  <si>
    <t>8230-149822-D0106-442003-33901-1</t>
  </si>
  <si>
    <t>8230-149822-D0106-442003-34501-1</t>
  </si>
  <si>
    <t>8230-149822-D0106-442003-39901-1</t>
  </si>
  <si>
    <t>8230-149822-D0106-442003-56701-2</t>
  </si>
  <si>
    <t>8230-149822-ST102-442004-24601-1</t>
  </si>
  <si>
    <t>8230-149822-ST102-442004-25101-1</t>
  </si>
  <si>
    <t>8230-149822-ST102-442004-29801-1</t>
  </si>
  <si>
    <t>8230-149822-ST102-442004-29821-1</t>
  </si>
  <si>
    <t>8230-149822-ST102-442004-31201-1</t>
  </si>
  <si>
    <t>8230-149822-ST102-442004-33901-1</t>
  </si>
  <si>
    <t>8230-149822-ST102-442004-37501-1</t>
  </si>
  <si>
    <t>8230-149822-ST102-442004-37901-1</t>
  </si>
  <si>
    <t>8230-179522-C2204-442003-21101-1</t>
  </si>
  <si>
    <t>8230-179522-C2204-442003-24901-1</t>
  </si>
  <si>
    <t>8240-149822-C2202-442003-24926-2</t>
  </si>
  <si>
    <t>8240-149822-C2202-442003-29832-2</t>
  </si>
  <si>
    <t>8240-149822-C2202-442003-35702-2</t>
  </si>
  <si>
    <t>8240-149822-C2203-442003-24201-1</t>
  </si>
  <si>
    <t>8240-149822-C2203-442003-24301-1</t>
  </si>
  <si>
    <t>8240-149822-C2203-442003-24701-1</t>
  </si>
  <si>
    <t>8240-149822-C2203-442003-24801-1</t>
  </si>
  <si>
    <t>8240-149822-C2203-442003-24901-1</t>
  </si>
  <si>
    <t>8240-149822-D0105-442002-14301-1</t>
  </si>
  <si>
    <t>8240-149822-D0105-442002-21601-1</t>
  </si>
  <si>
    <t>8240-149822-D0105-442002-27201-1</t>
  </si>
  <si>
    <t>8240-149822-D0105-442002-29201-1</t>
  </si>
  <si>
    <t>8240-149822-D0105-442002-29601-1</t>
  </si>
  <si>
    <t>8240-149822-D0105-442002-29815-1</t>
  </si>
  <si>
    <t>8240-149822-D0106-442001-14301-1</t>
  </si>
  <si>
    <t>8240-149822-D0106-442001-21501-1</t>
  </si>
  <si>
    <t>8240-149822-D0106-442001-22301-1</t>
  </si>
  <si>
    <t>8240-149822-D0106-442001-24601-1</t>
  </si>
  <si>
    <t>8240-149822-D0106-442001-27201-1</t>
  </si>
  <si>
    <t>8240-149822-D0106-442001-29101-1</t>
  </si>
  <si>
    <t>8240-149822-D0106-442001-29201-1</t>
  </si>
  <si>
    <t>8240-149822-D0106-442001-29301-1</t>
  </si>
  <si>
    <t>8240-149822-D0106-442001-29901-1</t>
  </si>
  <si>
    <t>8240-149822-D0106-442001-31301-1</t>
  </si>
  <si>
    <t>8240-149822-D0106-442001-33901-1</t>
  </si>
  <si>
    <t>8240-149822-D0106-442001-38201-1</t>
  </si>
  <si>
    <t>8240-149822-D0106-442003-14301-1</t>
  </si>
  <si>
    <t>8240-149822-D0106-442003-15201-1</t>
  </si>
  <si>
    <t>8240-149822-D0106-442003-25501-1</t>
  </si>
  <si>
    <t>8240-149822-D0106-442003-29811-1</t>
  </si>
  <si>
    <t>8240-149822-D0106-442003-29812-1</t>
  </si>
  <si>
    <t>8240-149822-D0106-442003-37901-1</t>
  </si>
  <si>
    <t>8240-149822-D0106-442003-39901-1</t>
  </si>
  <si>
    <t>8240-149822-D0106-442003-56701-2</t>
  </si>
  <si>
    <t>8240-149822-ST102-442004-12201-1</t>
  </si>
  <si>
    <t>8240-149822-ST102-442004-14301-1</t>
  </si>
  <si>
    <t>8240-149822-ST102-442004-29801-1</t>
  </si>
  <si>
    <t>8240-149822-ST102-442004-31201-1</t>
  </si>
  <si>
    <t>8240-149822-ST102-442004-33901-1</t>
  </si>
  <si>
    <t>8240-149822-ST102-442004-35701-1</t>
  </si>
  <si>
    <t>8240-179522-C2204-442003-24901-1</t>
  </si>
  <si>
    <t>8250-149822-C2202-442003-24926-2</t>
  </si>
  <si>
    <t>8250-149822-C2202-442003-29832-2</t>
  </si>
  <si>
    <t>8250-149822-C2203-442003-24201-1</t>
  </si>
  <si>
    <t>8250-149822-C2203-442003-24701-1</t>
  </si>
  <si>
    <t>8250-149822-C2203-442003-24801-1</t>
  </si>
  <si>
    <t>8250-149822-C2203-442003-24901-1</t>
  </si>
  <si>
    <t>8250-149822-D0105-442002-14301-1</t>
  </si>
  <si>
    <t>8250-149822-D0105-442002-21601-1</t>
  </si>
  <si>
    <t>8250-149822-D0105-442002-21802-1</t>
  </si>
  <si>
    <t>8250-149822-D0105-442002-27201-1</t>
  </si>
  <si>
    <t>8250-149822-D0105-442002-29201-1</t>
  </si>
  <si>
    <t>8250-149822-D0105-442002-29601-1</t>
  </si>
  <si>
    <t>8250-149822-D0105-442002-29815-1</t>
  </si>
  <si>
    <t>8250-149822-D0106-442001-14301-1</t>
  </si>
  <si>
    <t>8250-149822-D0106-442001-21501-1</t>
  </si>
  <si>
    <t>8250-149822-D0106-442001-22301-1</t>
  </si>
  <si>
    <t>8250-149822-D0106-442001-24601-1</t>
  </si>
  <si>
    <t>8250-149822-D0106-442001-27201-1</t>
  </si>
  <si>
    <t>8250-149822-D0106-442001-29101-1</t>
  </si>
  <si>
    <t>8250-149822-D0106-442001-29201-1</t>
  </si>
  <si>
    <t>8250-149822-D0106-442001-29301-1</t>
  </si>
  <si>
    <t>8250-149822-D0106-442001-29816-1</t>
  </si>
  <si>
    <t>8250-149822-D0106-442001-29901-1</t>
  </si>
  <si>
    <t>8250-149822-D0106-442001-31301-1</t>
  </si>
  <si>
    <t>8250-149822-D0106-442001-33201-1</t>
  </si>
  <si>
    <t>8250-149822-D0106-442001-33901-1</t>
  </si>
  <si>
    <t>8250-149822-D0106-442001-38201-1</t>
  </si>
  <si>
    <t>8250-149822-D0106-442003-14301-1</t>
  </si>
  <si>
    <t>8250-149822-D0106-442003-15201-1</t>
  </si>
  <si>
    <t>8250-149822-D0106-442003-21101-1</t>
  </si>
  <si>
    <t>8250-149822-D0106-442003-21802-1</t>
  </si>
  <si>
    <t>8250-149822-D0106-442003-25501-1</t>
  </si>
  <si>
    <t>8250-149822-D0106-442003-29301-1</t>
  </si>
  <si>
    <t>8250-149822-D0106-442003-29401-1</t>
  </si>
  <si>
    <t>8250-149822-D0106-442003-29812-1</t>
  </si>
  <si>
    <t>8250-149822-D0106-442003-34701-1</t>
  </si>
  <si>
    <t>8250-149822-D0106-442003-37901-1</t>
  </si>
  <si>
    <t>8250-149822-D0106-442003-39901-1</t>
  </si>
  <si>
    <t>8250-149822-D0106-442003-51101-2</t>
  </si>
  <si>
    <t>8250-149822-D0106-442003-56701-2</t>
  </si>
  <si>
    <t>8250-149822-ST102-442004-12201-1</t>
  </si>
  <si>
    <t>8250-149822-ST102-442004-14301-1</t>
  </si>
  <si>
    <t>8250-149822-ST102-442004-31201-1</t>
  </si>
  <si>
    <t>8250-149822-ST102-442004-33901-1</t>
  </si>
  <si>
    <t>8250-149822-ST102-442004-35701-1</t>
  </si>
  <si>
    <t>8250-179522-C2204-442003-24901-1</t>
  </si>
  <si>
    <t>8260-149822-C2201-442003-29813-1</t>
  </si>
  <si>
    <t>8260-149822-C2201-442003-35702-1</t>
  </si>
  <si>
    <t>8260-149822-C2202-442003-24926-2</t>
  </si>
  <si>
    <t>8260-149822-C2202-442003-29832-2</t>
  </si>
  <si>
    <t>8260-149822-C2203-442003-24201-1</t>
  </si>
  <si>
    <t>8260-149822-C2203-442003-24801-1</t>
  </si>
  <si>
    <t>8260-149822-C2203-442003-24901-1</t>
  </si>
  <si>
    <t>8260-149822-D0105-442002-14103-1</t>
  </si>
  <si>
    <t>8260-149822-D0105-442002-17109-1</t>
  </si>
  <si>
    <t>8260-149822-D0105-442002-21101-1</t>
  </si>
  <si>
    <t>8260-149822-D0105-442002-21601-1</t>
  </si>
  <si>
    <t>8260-149822-D0105-442002-26101-1</t>
  </si>
  <si>
    <t>8260-149822-D0105-442002-27201-1</t>
  </si>
  <si>
    <t>8260-149822-D0105-442002-29101-1</t>
  </si>
  <si>
    <t>8260-149822-D0105-442002-29812-1</t>
  </si>
  <si>
    <t>8260-149822-D0105-442002-35501-1</t>
  </si>
  <si>
    <t>8260-149822-D0105-442002-35701-1</t>
  </si>
  <si>
    <t>8260-149822-D0106-442001-14103-1</t>
  </si>
  <si>
    <t>8260-149822-D0106-442001-17109-1</t>
  </si>
  <si>
    <t>8260-149822-D0106-442001-21101-1</t>
  </si>
  <si>
    <t>8260-149822-D0106-442001-21501-1</t>
  </si>
  <si>
    <t>8260-149822-D0106-442001-22301-1</t>
  </si>
  <si>
    <t>8260-149822-D0106-442001-26101-1</t>
  </si>
  <si>
    <t>8260-149822-D0106-442001-27201-1</t>
  </si>
  <si>
    <t>8260-149822-D0106-442001-29201-1</t>
  </si>
  <si>
    <t>8260-149822-D0106-442001-29301-1</t>
  </si>
  <si>
    <t>8260-149822-D0106-442001-29401-1</t>
  </si>
  <si>
    <t>8260-149822-D0106-442001-31301-1</t>
  </si>
  <si>
    <t>8260-149822-D0106-442001-33901-1</t>
  </si>
  <si>
    <t>8260-149822-D0106-442001-35101-1</t>
  </si>
  <si>
    <t>8260-149822-D0106-442001-35501-1</t>
  </si>
  <si>
    <t>8260-149822-D0106-442001-36201-1</t>
  </si>
  <si>
    <t>8260-149822-D0106-442001-38201-1</t>
  </si>
  <si>
    <t>8260-149822-D0106-442001-39901-1</t>
  </si>
  <si>
    <t>8260-149822-D0106-442001-42102-1</t>
  </si>
  <si>
    <t>8260-149822-D0106-442003-14103-1</t>
  </si>
  <si>
    <t>8260-149822-D0106-442003-15201-1</t>
  </si>
  <si>
    <t>8260-149822-D0106-442003-17109-1</t>
  </si>
  <si>
    <t>8260-149822-D0106-442003-21101-1</t>
  </si>
  <si>
    <t>8260-149822-D0106-442003-24201-1</t>
  </si>
  <si>
    <t>8260-149822-D0106-442003-24601-1</t>
  </si>
  <si>
    <t>8260-149822-D0106-442003-24901-1</t>
  </si>
  <si>
    <t>8260-149822-D0106-442003-25501-1</t>
  </si>
  <si>
    <t>8260-149822-D0106-442003-26101-1</t>
  </si>
  <si>
    <t>8260-149822-D0106-442003-27201-1</t>
  </si>
  <si>
    <t>8260-149822-D0106-442003-29101-1</t>
  </si>
  <si>
    <t>8260-149822-D0106-442003-29201-1</t>
  </si>
  <si>
    <t>8260-149822-D0106-442003-29601-1</t>
  </si>
  <si>
    <t>8260-149822-D0106-442003-29801-1</t>
  </si>
  <si>
    <t>8260-149822-D0106-442003-29813-1</t>
  </si>
  <si>
    <t>8260-149822-D0106-442003-29815-1</t>
  </si>
  <si>
    <t>8260-149822-D0106-442003-29817-1</t>
  </si>
  <si>
    <t>8260-149822-D0106-442003-29821-1</t>
  </si>
  <si>
    <t>8260-149822-D0106-442003-31101-1</t>
  </si>
  <si>
    <t>8260-149822-D0106-442003-34701-1</t>
  </si>
  <si>
    <t>8260-149822-D0106-442003-35501-1</t>
  </si>
  <si>
    <t>8260-149822-D0106-442003-35702-1</t>
  </si>
  <si>
    <t>8260-149822-D0106-442003-37901-1</t>
  </si>
  <si>
    <t>8260-149822-D0106-442003-39901-1</t>
  </si>
  <si>
    <t>8260-149822-ST102-442004-12201-1</t>
  </si>
  <si>
    <t>8260-149822-ST102-442004-14103-1</t>
  </si>
  <si>
    <t>8260-149822-ST102-442004-17109-1</t>
  </si>
  <si>
    <t>8260-149822-ST102-442004-25101-1</t>
  </si>
  <si>
    <t>8260-149822-ST102-442004-26101-1</t>
  </si>
  <si>
    <t>8260-149822-ST102-442004-27201-1</t>
  </si>
  <si>
    <t>8260-149822-ST102-442004-29823-1</t>
  </si>
  <si>
    <t>8270-149822-C2201-442003-29813-1</t>
  </si>
  <si>
    <t>8270-149822-C2201-442003-35702-1</t>
  </si>
  <si>
    <t>8270-149822-C2202-442003-24926-2</t>
  </si>
  <si>
    <t>8270-149822-C2202-442003-29832-2</t>
  </si>
  <si>
    <t>8270-149822-C2203-442003-24201-1</t>
  </si>
  <si>
    <t>8270-149822-C2203-442003-24801-1</t>
  </si>
  <si>
    <t>8270-149822-C2203-442003-24901-1</t>
  </si>
  <si>
    <t>8270-149822-D0105-442002-14103-1</t>
  </si>
  <si>
    <t>8270-149822-D0105-442002-17109-1</t>
  </si>
  <si>
    <t>8270-149822-D0105-442002-21101-1</t>
  </si>
  <si>
    <t>8270-149822-D0105-442002-21601-1</t>
  </si>
  <si>
    <t>8270-149822-D0105-442002-26101-1</t>
  </si>
  <si>
    <t>8270-149822-D0105-442002-27201-1</t>
  </si>
  <si>
    <t>8270-149822-D0105-442002-29101-1</t>
  </si>
  <si>
    <t>8270-149822-D0105-442002-29812-1</t>
  </si>
  <si>
    <t>8270-149822-D0105-442002-35501-1</t>
  </si>
  <si>
    <t>8270-149822-D0105-442002-35701-1</t>
  </si>
  <si>
    <t>8270-149822-D0106-442001-14103-1</t>
  </si>
  <si>
    <t>8270-149822-D0106-442001-17109-1</t>
  </si>
  <si>
    <t>8270-149822-D0106-442001-21101-1</t>
  </si>
  <si>
    <t>8270-149822-D0106-442001-21501-1</t>
  </si>
  <si>
    <t>8270-149822-D0106-442001-22301-1</t>
  </si>
  <si>
    <t>8270-149822-D0106-442001-26101-1</t>
  </si>
  <si>
    <t>8270-149822-D0106-442001-27201-1</t>
  </si>
  <si>
    <t>8270-149822-D0106-442001-29201-1</t>
  </si>
  <si>
    <t>8270-149822-D0106-442001-29301-1</t>
  </si>
  <si>
    <t>8270-149822-D0106-442001-29401-1</t>
  </si>
  <si>
    <t>8270-149822-D0106-442001-31301-1</t>
  </si>
  <si>
    <t>8270-149822-D0106-442001-33901-1</t>
  </si>
  <si>
    <t>8270-149822-D0106-442001-35101-1</t>
  </si>
  <si>
    <t>8270-149822-D0106-442001-35501-1</t>
  </si>
  <si>
    <t>8270-149822-D0106-442001-36201-1</t>
  </si>
  <si>
    <t>8270-149822-D0106-442001-38201-1</t>
  </si>
  <si>
    <t>8270-149822-D0106-442001-39901-1</t>
  </si>
  <si>
    <t>8270-149822-D0106-442001-42102-1</t>
  </si>
  <si>
    <t>8270-149822-D0106-442003-14103-1</t>
  </si>
  <si>
    <t>8270-149822-D0106-442003-15201-1</t>
  </si>
  <si>
    <t>8270-149822-D0106-442003-17109-1</t>
  </si>
  <si>
    <t>8270-149822-D0106-442003-21101-1</t>
  </si>
  <si>
    <t>8270-149822-D0106-442003-24201-1</t>
  </si>
  <si>
    <t>8270-149822-D0106-442003-24601-1</t>
  </si>
  <si>
    <t>8270-149822-D0106-442003-24901-1</t>
  </si>
  <si>
    <t>8270-149822-D0106-442003-25501-1</t>
  </si>
  <si>
    <t>8270-149822-D0106-442003-26101-1</t>
  </si>
  <si>
    <t>8270-149822-D0106-442003-27201-1</t>
  </si>
  <si>
    <t>8270-149822-D0106-442003-29101-1</t>
  </si>
  <si>
    <t>8270-149822-D0106-442003-29201-1</t>
  </si>
  <si>
    <t>8270-149822-D0106-442003-29601-1</t>
  </si>
  <si>
    <t>8270-149822-D0106-442003-29801-1</t>
  </si>
  <si>
    <t>8270-149822-D0106-442003-29813-1</t>
  </si>
  <si>
    <t>8270-149822-D0106-442003-29815-1</t>
  </si>
  <si>
    <t>8270-149822-D0106-442003-29817-1</t>
  </si>
  <si>
    <t>8270-149822-D0106-442003-29821-1</t>
  </si>
  <si>
    <t>8270-149822-D0106-442003-31101-1</t>
  </si>
  <si>
    <t>8270-149822-D0106-442003-34701-1</t>
  </si>
  <si>
    <t>8270-149822-D0106-442003-35501-1</t>
  </si>
  <si>
    <t>8270-149822-D0106-442003-35702-1</t>
  </si>
  <si>
    <t>8270-149822-D0106-442003-37901-1</t>
  </si>
  <si>
    <t>8270-149822-D0106-442003-39901-1</t>
  </si>
  <si>
    <t>8270-149822-ST102-442004-12201-1</t>
  </si>
  <si>
    <t>8270-149822-ST102-442004-14103-1</t>
  </si>
  <si>
    <t>8270-149822-ST102-442004-17109-1</t>
  </si>
  <si>
    <t>8270-149822-ST102-442004-25101-1</t>
  </si>
  <si>
    <t>8270-149822-ST102-442004-26101-1</t>
  </si>
  <si>
    <t>8270-149822-ST102-442004-27201-1</t>
  </si>
  <si>
    <t>8270-149822-ST102-442004-29823-1</t>
  </si>
  <si>
    <t xml:space="preserve">     Gtos de obras pend. De enviar a obras en proceso</t>
  </si>
  <si>
    <t>4144-03-003</t>
  </si>
  <si>
    <t>Ingresos por proceco de Cobranza y ejecucion y ministro Industrial</t>
  </si>
  <si>
    <t>1122-91</t>
  </si>
  <si>
    <t>1123-1-010</t>
  </si>
  <si>
    <t>MARCO ANTONIO GUZMAN MORALES</t>
  </si>
  <si>
    <t>1123-1-014</t>
  </si>
  <si>
    <t>LUIS RAUL PORTILLO ECHAVARRIA</t>
  </si>
  <si>
    <t>1123-1-122</t>
  </si>
  <si>
    <t>EDGAR OMAR ORDOÑEZ BACASEHUA</t>
  </si>
  <si>
    <t>1123-1-154</t>
  </si>
  <si>
    <t>DEISSY NIKTHE VELAZCO MORENO</t>
  </si>
  <si>
    <t>1123-1-155</t>
  </si>
  <si>
    <t>PATRICIA RICO DE LA ROSA</t>
  </si>
  <si>
    <t>1123-1-156</t>
  </si>
  <si>
    <t>2111-4-14401</t>
  </si>
  <si>
    <t>Aportaciones para seguros</t>
  </si>
  <si>
    <t>2112-1-000003</t>
  </si>
  <si>
    <t>ABRAHAM RAMSES TRUJILLO PARRA</t>
  </si>
  <si>
    <t>2112-1-000013</t>
  </si>
  <si>
    <t>ANGELICA GONZALEZ RAMIREZ</t>
  </si>
  <si>
    <t>2112-1-000046</t>
  </si>
  <si>
    <t>DISTRIBUCIONES Y REPRESENTACIONES DEVAL, S.A. DE C.V.</t>
  </si>
  <si>
    <t>2112-1-000050</t>
  </si>
  <si>
    <t>DISTRIBUIDORES CANGURO, S.A. DE C.V.</t>
  </si>
  <si>
    <t>2112-1-000074</t>
  </si>
  <si>
    <t>EUROVAL INCORPORADA, S.A.</t>
  </si>
  <si>
    <t>2112-1-000093</t>
  </si>
  <si>
    <t>GLORIA OROZCO ZAMARRON</t>
  </si>
  <si>
    <t>2112-1-000158</t>
  </si>
  <si>
    <t>2112-1-000208</t>
  </si>
  <si>
    <t>OSCARCEL, S.A. DE C.V.</t>
  </si>
  <si>
    <t>2112-1-000212</t>
  </si>
  <si>
    <t>QUALITAS COMPAÑIA DE SEGUROS, S. A.  DE C.V.</t>
  </si>
  <si>
    <t>2112-1-000258</t>
  </si>
  <si>
    <t>DANIEL ALBERTO PEREZ GARCIA</t>
  </si>
  <si>
    <t>2112-1-000280</t>
  </si>
  <si>
    <t>RICARDO ALEJANDRO MERAZ MARIONI</t>
  </si>
  <si>
    <t>2112-1-000300</t>
  </si>
  <si>
    <t>OCTAVIO ULISES ARREDONDO RAMIREZ</t>
  </si>
  <si>
    <t>2112-1-000366</t>
  </si>
  <si>
    <t>ABRAHAM REMPEL HIEBERT</t>
  </si>
  <si>
    <t>2112-1-000426</t>
  </si>
  <si>
    <t>DISTRIBUIDORA DE MAQUINARIA DEL NORTE, S.A. DE C.V.</t>
  </si>
  <si>
    <t>2112-1-000430</t>
  </si>
  <si>
    <t>GUSTAVO ADOLFO ZOZAYA GARZA</t>
  </si>
  <si>
    <t>2112-1-000452</t>
  </si>
  <si>
    <t xml:space="preserve">JAIME ALFREDO RIOS MARQUEZ </t>
  </si>
  <si>
    <t>2112-1-000456</t>
  </si>
  <si>
    <t xml:space="preserve">PREMIUM RESTAURANT BRANDS, S. DE R.L. DE C.V. </t>
  </si>
  <si>
    <t>2112-1-000457</t>
  </si>
  <si>
    <t>ARMANDO GUADALUPE DURAN TREJO</t>
  </si>
  <si>
    <t>2112-1-000484</t>
  </si>
  <si>
    <t>ASESORIA Y EVALUACIONES DE PROYECTOS ELECTRICOS, S.A. DE C.V.</t>
  </si>
  <si>
    <t>2112-1-000508</t>
  </si>
  <si>
    <t>PROCESADORA JUVENTUD S DE RL DE CV</t>
  </si>
  <si>
    <t>2112-1-000571</t>
  </si>
  <si>
    <t xml:space="preserve">ALARMAS DIGITALES DE CUAUHTEMOC, S.A. DE C.V. </t>
  </si>
  <si>
    <t>2112-1-000578</t>
  </si>
  <si>
    <t>GILDARDO BATISTA GONZALEZ</t>
  </si>
  <si>
    <t>2112-1-000580</t>
  </si>
  <si>
    <t>BM PRODUCCIONES, S.A. DE C.V.</t>
  </si>
  <si>
    <t>2112-1-000584</t>
  </si>
  <si>
    <t>CESAR ANIBAL MORENO SALINAS</t>
  </si>
  <si>
    <t>2112-1-000585</t>
  </si>
  <si>
    <t>JACOB FROESE LOEWEN</t>
  </si>
  <si>
    <t>2112-1-000586</t>
  </si>
  <si>
    <t xml:space="preserve">HYDRWS DE MEXICO, S A DE C.V. </t>
  </si>
  <si>
    <t>2112-1-000587</t>
  </si>
  <si>
    <t xml:space="preserve">EDUARDO ARANA LOPEZ </t>
  </si>
  <si>
    <t>2112-1-000588</t>
  </si>
  <si>
    <t xml:space="preserve">MARGARITA SERRANO RODRIGUEZ </t>
  </si>
  <si>
    <t>2112-1-000589</t>
  </si>
  <si>
    <t>NOEL ALBERTO TERRAZAS ORDOÑEZ</t>
  </si>
  <si>
    <t>2112-1-000591</t>
  </si>
  <si>
    <t xml:space="preserve">OPERACIONES LITTCE, S.A. DE C.V. </t>
  </si>
  <si>
    <t>2112-1-000595</t>
  </si>
  <si>
    <t>JOSE DOLORES CHACON PIÑON</t>
  </si>
  <si>
    <t>2112-1-000596</t>
  </si>
  <si>
    <t xml:space="preserve">CARLOS ELIAS OLIVAS OLIVAS </t>
  </si>
  <si>
    <t>2112-1-21802</t>
  </si>
  <si>
    <t>2112-1-24801</t>
  </si>
  <si>
    <t>2112-1-25601</t>
  </si>
  <si>
    <t>Fibras sintéticas, hules, plásticos y derivados</t>
  </si>
  <si>
    <t>2112-1-29101</t>
  </si>
  <si>
    <t>2112-1-29824</t>
  </si>
  <si>
    <t>Otras refacciones y accesorios de Alcantarillado</t>
  </si>
  <si>
    <t>2112-1-31801</t>
  </si>
  <si>
    <t>Servicios postales y telegráficos</t>
  </si>
  <si>
    <t>2112-1-35702</t>
  </si>
  <si>
    <t>Reparación, mantenimiento y conservación de Infraestructura Hídrica</t>
  </si>
  <si>
    <t>2112-1-39601</t>
  </si>
  <si>
    <t>Otros gastos por responsabilidades</t>
  </si>
  <si>
    <t>2112-2-000144</t>
  </si>
  <si>
    <t>2191-018</t>
  </si>
  <si>
    <t>SOTO STORE</t>
  </si>
  <si>
    <t>2191-039</t>
  </si>
  <si>
    <t>SUPER LA FE</t>
  </si>
  <si>
    <t>2191-070</t>
  </si>
  <si>
    <t>ARTURO AMARO GAYTAN MANJARREZ</t>
  </si>
  <si>
    <t>2191-071</t>
  </si>
  <si>
    <t>2191-9</t>
  </si>
  <si>
    <t>SOBRANTE DE CAJEROS (1,2,3)</t>
  </si>
  <si>
    <t>4173-06-003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</si>
  <si>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</si>
  <si>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</si>
  <si>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4220</t>
  </si>
  <si>
    <t>TRANSFERENCIAS, ASIGNACIONES, SUBSIDIOS Y SUBVENCIONES, Y PENSIONES Y JUBILACIONES</t>
  </si>
  <si>
    <t>4221</t>
  </si>
  <si>
    <t>TRANSFERENCIAS Y ASIGNACIONES</t>
  </si>
  <si>
    <t>4221-03</t>
  </si>
  <si>
    <t>5114-14401</t>
  </si>
  <si>
    <t>5121-21401</t>
  </si>
  <si>
    <t>Materiales, útiles y equipos menores de tecnologías de la información y comunicaciones</t>
  </si>
  <si>
    <t>5124-24301</t>
  </si>
  <si>
    <t>Cal, yeso y productos de yeso</t>
  </si>
  <si>
    <t>5125-25601</t>
  </si>
  <si>
    <t>5129-29824</t>
  </si>
  <si>
    <t>5129-29831</t>
  </si>
  <si>
    <t>Refacciones y accesorios de cloración</t>
  </si>
  <si>
    <t>5131-31801</t>
  </si>
  <si>
    <t>5134-34501</t>
  </si>
  <si>
    <t>Seguro de bienes patrimoniales</t>
  </si>
  <si>
    <t>5136-36301</t>
  </si>
  <si>
    <t>Servicios de creatividad, preproducción y producción de publicidad, excepto Internet</t>
  </si>
  <si>
    <t>5139-39601</t>
  </si>
  <si>
    <t>8120-45-03-003</t>
  </si>
  <si>
    <t>8130-73-08-005</t>
  </si>
  <si>
    <t>8130-91</t>
  </si>
  <si>
    <t>8130-91-02</t>
  </si>
  <si>
    <t>8130-91-03</t>
  </si>
  <si>
    <t>8140-43-01-001-003-002</t>
  </si>
  <si>
    <t>8140-45-03-003</t>
  </si>
  <si>
    <t>8140-73-06-003</t>
  </si>
  <si>
    <t>8140-91</t>
  </si>
  <si>
    <t>8140-91-03</t>
  </si>
  <si>
    <t>8150-43-01-001-003-002</t>
  </si>
  <si>
    <t>8150-45-03-003</t>
  </si>
  <si>
    <t>8150-73-06-003</t>
  </si>
  <si>
    <t>8150-91</t>
  </si>
  <si>
    <t>8150-91-03</t>
  </si>
  <si>
    <t>8220-149822-C2203-442003-24601-1</t>
  </si>
  <si>
    <t>8220-149822-D0105-442002-21401-1</t>
  </si>
  <si>
    <t>8220-149822-D0105-442002-33201-1</t>
  </si>
  <si>
    <t>8220-149822-D0105-442002-56701-2</t>
  </si>
  <si>
    <t>8220-149822-D0106-442001-33301-1</t>
  </si>
  <si>
    <t>Servicios de consultoría administrativa, procesos, técnica y en tecnologías de la información G. Corriente</t>
  </si>
  <si>
    <t>8220-149822-D0106-442001-36301-1</t>
  </si>
  <si>
    <t>Servicios de creatividad, preproducción y producción de publicidad, excepto Internet G. Corriente</t>
  </si>
  <si>
    <t>8220-149822-D0106-442001-39601-1</t>
  </si>
  <si>
    <t>Otros gastos por responsabilidades G. Corriente</t>
  </si>
  <si>
    <t>8220-149822-D0106-442001-51501-2</t>
  </si>
  <si>
    <t>Equipo de cómputo y de tecnología de la información G. Capital</t>
  </si>
  <si>
    <t>8220-149822-D0106-442003-33201-1</t>
  </si>
  <si>
    <t>8220-149822-ST102-442004-34701-1</t>
  </si>
  <si>
    <t>8220-179522-C2204-442003-24901-2</t>
  </si>
  <si>
    <t>Otros materiales y artículos de construcción y reparación G. Capital</t>
  </si>
  <si>
    <t>8230-149822-C2203-442003-24601-1</t>
  </si>
  <si>
    <t>8230-149822-D0105-442002-21401-1</t>
  </si>
  <si>
    <t>8230-149822-D0105-442002-21802-1</t>
  </si>
  <si>
    <t>8230-149822-D0105-442002-29101-1</t>
  </si>
  <si>
    <t>8230-149822-D0105-442002-29812-1</t>
  </si>
  <si>
    <t>8230-149822-D0105-442002-33201-1</t>
  </si>
  <si>
    <t>8230-149822-D0105-442002-35701-1</t>
  </si>
  <si>
    <t>8230-149822-D0105-442002-56701-2</t>
  </si>
  <si>
    <t>8230-149822-D0106-442001-12201-1</t>
  </si>
  <si>
    <t>8230-149822-D0106-442001-21802-1</t>
  </si>
  <si>
    <t>8230-149822-D0106-442001-24701-1</t>
  </si>
  <si>
    <t>8230-149822-D0106-442001-24801-1</t>
  </si>
  <si>
    <t>8230-149822-D0106-442001-31901-1</t>
  </si>
  <si>
    <t>8230-149822-D0106-442001-33101-1</t>
  </si>
  <si>
    <t>8230-149822-D0106-442001-33201-1</t>
  </si>
  <si>
    <t>8230-149822-D0106-442001-33301-1</t>
  </si>
  <si>
    <t>8230-149822-D0106-442001-35101-1</t>
  </si>
  <si>
    <t>8230-149822-D0106-442001-35201-1</t>
  </si>
  <si>
    <t>8230-149822-D0106-442001-36101-1</t>
  </si>
  <si>
    <t>8230-149822-D0106-442001-36201-1</t>
  </si>
  <si>
    <t>8230-149822-D0106-442001-36301-1</t>
  </si>
  <si>
    <t>8230-149822-D0106-442001-38504-1</t>
  </si>
  <si>
    <t>8230-149822-D0106-442001-39501-1</t>
  </si>
  <si>
    <t>8230-149822-D0106-442001-39601-1</t>
  </si>
  <si>
    <t>8230-149822-D0106-442001-39901-1</t>
  </si>
  <si>
    <t>8230-149822-D0106-442001-51501-2</t>
  </si>
  <si>
    <t>8230-149822-D0106-442003-12201-1</t>
  </si>
  <si>
    <t>8230-149822-D0106-442003-24201-1</t>
  </si>
  <si>
    <t>8230-149822-D0106-442003-24601-1</t>
  </si>
  <si>
    <t>8230-149822-D0106-442003-24925-1</t>
  </si>
  <si>
    <t>8230-149822-D0106-442003-29401-1</t>
  </si>
  <si>
    <t>8230-149822-D0106-442003-29801-1</t>
  </si>
  <si>
    <t>8230-149822-D0106-442003-29821-1</t>
  </si>
  <si>
    <t>8230-149822-D0106-442003-29831-1</t>
  </si>
  <si>
    <t>8230-149822-D0106-442003-33201-1</t>
  </si>
  <si>
    <t>8230-149822-D0106-442003-35101-1</t>
  </si>
  <si>
    <t>8230-149822-ST102-442004-12201-1</t>
  </si>
  <si>
    <t>8230-149822-ST102-442004-29823-1</t>
  </si>
  <si>
    <t>8230-149822-ST102-442004-34701-1</t>
  </si>
  <si>
    <t>8230-179522-C2204-442003-24901-2</t>
  </si>
  <si>
    <t>8240-149822-C2203-442003-24101-1</t>
  </si>
  <si>
    <t>8240-149822-C2203-442003-24601-1</t>
  </si>
  <si>
    <t>8240-149822-D0105-442002-14401-1</t>
  </si>
  <si>
    <t>8240-149822-D0105-442002-21401-1</t>
  </si>
  <si>
    <t>8240-149822-D0105-442002-26102-1</t>
  </si>
  <si>
    <t>8240-149822-D0105-442002-29401-1</t>
  </si>
  <si>
    <t>8240-149822-D0105-442002-29801-1</t>
  </si>
  <si>
    <t>8240-149822-D0105-442002-31201-1</t>
  </si>
  <si>
    <t>8240-149822-D0105-442002-33201-1</t>
  </si>
  <si>
    <t>8240-149822-D0105-442002-34501-1</t>
  </si>
  <si>
    <t>8240-149822-D0105-442002-37501-1</t>
  </si>
  <si>
    <t>8240-149822-D0105-442002-37901-1</t>
  </si>
  <si>
    <t>8240-149822-D0105-442002-56701-2</t>
  </si>
  <si>
    <t>8240-149822-D0106-442001-14401-1</t>
  </si>
  <si>
    <t>8240-149822-D0106-442001-21401-1</t>
  </si>
  <si>
    <t>8240-149822-D0106-442001-21802-1</t>
  </si>
  <si>
    <t>8240-149822-D0106-442001-29601-1</t>
  </si>
  <si>
    <t>8240-149822-D0106-442001-31801-1</t>
  </si>
  <si>
    <t>8240-149822-D0106-442001-34501-1</t>
  </si>
  <si>
    <t>8240-149822-D0106-442001-36301-1</t>
  </si>
  <si>
    <t>8240-149822-D0106-442001-39601-1</t>
  </si>
  <si>
    <t>8240-149822-D0106-442001-51501-2</t>
  </si>
  <si>
    <t>8240-149822-D0106-442003-12301-1</t>
  </si>
  <si>
    <t>8240-149822-D0106-442003-14401-1</t>
  </si>
  <si>
    <t>8240-149822-D0106-442003-24701-1</t>
  </si>
  <si>
    <t>8240-149822-D0106-442003-25601-1</t>
  </si>
  <si>
    <t>8240-149822-D0106-442003-29831-1</t>
  </si>
  <si>
    <t>8240-149822-D0106-442003-31801-1</t>
  </si>
  <si>
    <t>8240-149822-D0106-442003-33201-1</t>
  </si>
  <si>
    <t>8240-149822-D0106-442003-33901-1</t>
  </si>
  <si>
    <t>8240-149822-D0106-442003-34501-1</t>
  </si>
  <si>
    <t>8240-149822-ST102-442004-14401-1</t>
  </si>
  <si>
    <t>8240-149822-ST102-442004-26102-1</t>
  </si>
  <si>
    <t>8240-149822-ST102-442004-29101-1</t>
  </si>
  <si>
    <t>8240-149822-ST102-442004-29824-1</t>
  </si>
  <si>
    <t>8240-149822-ST102-442004-34501-1</t>
  </si>
  <si>
    <t>8240-149822-ST102-442004-34701-1</t>
  </si>
  <si>
    <t>8240-149822-ST102-442004-35702-1</t>
  </si>
  <si>
    <t>8240-179522-C2204-442003-24901-2</t>
  </si>
  <si>
    <t>8250-149822-C2202-442003-35702-2</t>
  </si>
  <si>
    <t>8250-149822-C2203-442003-24301-1</t>
  </si>
  <si>
    <t>8250-149822-C2203-442003-24601-1</t>
  </si>
  <si>
    <t>8250-149822-D0105-442002-14401-1</t>
  </si>
  <si>
    <t>8250-149822-D0105-442002-21401-1</t>
  </si>
  <si>
    <t>8250-149822-D0105-442002-26102-1</t>
  </si>
  <si>
    <t>8250-149822-D0105-442002-29401-1</t>
  </si>
  <si>
    <t>8250-149822-D0105-442002-29801-1</t>
  </si>
  <si>
    <t>8250-149822-D0105-442002-31201-1</t>
  </si>
  <si>
    <t>8250-149822-D0105-442002-33201-1</t>
  </si>
  <si>
    <t>8250-149822-D0105-442002-34501-1</t>
  </si>
  <si>
    <t>8250-149822-D0105-442002-37501-1</t>
  </si>
  <si>
    <t>8250-149822-D0105-442002-37901-1</t>
  </si>
  <si>
    <t>8250-149822-D0105-442002-56701-2</t>
  </si>
  <si>
    <t>8250-149822-D0106-442001-14401-1</t>
  </si>
  <si>
    <t>8250-149822-D0106-442001-21401-1</t>
  </si>
  <si>
    <t>8250-149822-D0106-442001-21802-1</t>
  </si>
  <si>
    <t>8250-149822-D0106-442001-29601-1</t>
  </si>
  <si>
    <t>8250-149822-D0106-442001-31801-1</t>
  </si>
  <si>
    <t>8250-149822-D0106-442001-34501-1</t>
  </si>
  <si>
    <t>8250-149822-D0106-442001-36301-1</t>
  </si>
  <si>
    <t>8250-149822-D0106-442001-39601-1</t>
  </si>
  <si>
    <t>8250-149822-D0106-442003-12301-1</t>
  </si>
  <si>
    <t>8250-149822-D0106-442003-14401-1</t>
  </si>
  <si>
    <t>8250-149822-D0106-442003-24701-1</t>
  </si>
  <si>
    <t>8250-149822-D0106-442003-25601-1</t>
  </si>
  <si>
    <t>8250-149822-D0106-442003-29811-1</t>
  </si>
  <si>
    <t>8250-149822-D0106-442003-29831-1</t>
  </si>
  <si>
    <t>8250-149822-D0106-442003-31801-1</t>
  </si>
  <si>
    <t>8250-149822-D0106-442003-33201-1</t>
  </si>
  <si>
    <t>8250-149822-D0106-442003-33901-1</t>
  </si>
  <si>
    <t>8250-149822-D0106-442003-34501-1</t>
  </si>
  <si>
    <t>8250-149822-D0106-442003-54101-2</t>
  </si>
  <si>
    <t>8250-149822-ST102-442004-14401-1</t>
  </si>
  <si>
    <t>8250-149822-ST102-442004-26102-1</t>
  </si>
  <si>
    <t>8250-149822-ST102-442004-29101-1</t>
  </si>
  <si>
    <t>8250-149822-ST102-442004-29801-1</t>
  </si>
  <si>
    <t>8250-149822-ST102-442004-29824-1</t>
  </si>
  <si>
    <t>8250-149822-ST102-442004-34501-1</t>
  </si>
  <si>
    <t>8250-179522-C2204-442003-24901-2</t>
  </si>
  <si>
    <t>8260-149822-C2202-442003-35702-2</t>
  </si>
  <si>
    <t>8260-149822-C2203-442003-24701-1</t>
  </si>
  <si>
    <t>8260-149822-D0105-442002-14301-1</t>
  </si>
  <si>
    <t>8260-149822-D0105-442002-14401-1</t>
  </si>
  <si>
    <t>8260-149822-D0105-442002-21201-1</t>
  </si>
  <si>
    <t>8260-149822-D0105-442002-21802-1</t>
  </si>
  <si>
    <t>8260-149822-D0105-442002-29201-1</t>
  </si>
  <si>
    <t>8260-149822-D0105-442002-29401-1</t>
  </si>
  <si>
    <t>8260-149822-D0105-442002-29601-1</t>
  </si>
  <si>
    <t>8260-149822-D0105-442002-29811-1</t>
  </si>
  <si>
    <t>8260-149822-D0105-442002-29815-1</t>
  </si>
  <si>
    <t>8260-149822-D0105-442002-33801-1</t>
  </si>
  <si>
    <t>8260-149822-D0105-442002-34501-1</t>
  </si>
  <si>
    <t>8260-149822-D0105-442002-37501-1</t>
  </si>
  <si>
    <t>8260-149822-D0105-442002-37901-1</t>
  </si>
  <si>
    <t>8260-149822-D0105-442002-56701-2</t>
  </si>
  <si>
    <t>8260-149822-D0106-442001-14301-1</t>
  </si>
  <si>
    <t>8260-149822-D0106-442001-14401-1</t>
  </si>
  <si>
    <t>8260-149822-D0106-442001-21201-1</t>
  </si>
  <si>
    <t>8260-149822-D0106-442001-21601-1</t>
  </si>
  <si>
    <t>8260-149822-D0106-442001-24601-1</t>
  </si>
  <si>
    <t>8260-149822-D0106-442001-29101-1</t>
  </si>
  <si>
    <t>8260-149822-D0106-442001-29816-1</t>
  </si>
  <si>
    <t>8260-149822-D0106-442001-29901-1</t>
  </si>
  <si>
    <t>8260-149822-D0106-442001-31201-1</t>
  </si>
  <si>
    <t>8260-149822-D0106-442001-31801-1</t>
  </si>
  <si>
    <t>8260-149822-D0106-442001-31901-1</t>
  </si>
  <si>
    <t>8260-149822-D0106-442001-33201-1</t>
  </si>
  <si>
    <t>8260-149822-D0106-442001-33801-1</t>
  </si>
  <si>
    <t>8260-149822-D0106-442001-34501-1</t>
  </si>
  <si>
    <t>8260-149822-D0106-442001-35201-1</t>
  </si>
  <si>
    <t>8260-149822-D0106-442001-35601-1</t>
  </si>
  <si>
    <t>8260-149822-D0106-442001-35901-1</t>
  </si>
  <si>
    <t>8260-149822-D0106-442001-39601-1</t>
  </si>
  <si>
    <t>8260-149822-D0106-442001-51901-2</t>
  </si>
  <si>
    <t>8260-149822-D0106-442003-12301-1</t>
  </si>
  <si>
    <t>8260-149822-D0106-442003-14301-1</t>
  </si>
  <si>
    <t>8260-149822-D0106-442003-14401-1</t>
  </si>
  <si>
    <t>8260-149822-D0106-442003-21601-1</t>
  </si>
  <si>
    <t>8260-149822-D0106-442003-21802-1</t>
  </si>
  <si>
    <t>8260-149822-D0106-442003-24925-1</t>
  </si>
  <si>
    <t>8260-149822-D0106-442003-25601-1</t>
  </si>
  <si>
    <t>8260-149822-D0106-442003-25901-1</t>
  </si>
  <si>
    <t>8260-149822-D0106-442003-26102-1</t>
  </si>
  <si>
    <t>8260-149822-D0106-442003-29301-1</t>
  </si>
  <si>
    <t>8260-149822-D0106-442003-29401-1</t>
  </si>
  <si>
    <t>8260-149822-D0106-442003-29811-1</t>
  </si>
  <si>
    <t>8260-149822-D0106-442003-29812-1</t>
  </si>
  <si>
    <t>8260-149822-D0106-442003-31201-1</t>
  </si>
  <si>
    <t>8260-149822-D0106-442003-31801-1</t>
  </si>
  <si>
    <t>8260-149822-D0106-442003-33801-1</t>
  </si>
  <si>
    <t>8260-149822-D0106-442003-33901-1</t>
  </si>
  <si>
    <t>8260-149822-D0106-442003-34501-1</t>
  </si>
  <si>
    <t>8260-149822-D0106-442003-51101-2</t>
  </si>
  <si>
    <t>8260-149822-D0106-442003-54101-2</t>
  </si>
  <si>
    <t>8260-149822-D0106-442003-56701-2</t>
  </si>
  <si>
    <t>8260-149822-ST102-442004-14301-1</t>
  </si>
  <si>
    <t>8260-149822-ST102-442004-14401-1</t>
  </si>
  <si>
    <t>8260-149822-ST102-442004-21802-1</t>
  </si>
  <si>
    <t>8260-149822-ST102-442004-24601-1</t>
  </si>
  <si>
    <t>8260-149822-ST102-442004-29101-1</t>
  </si>
  <si>
    <t>8260-149822-ST102-442004-29801-1</t>
  </si>
  <si>
    <t>8260-149822-ST102-442004-29824-1</t>
  </si>
  <si>
    <t>8260-149822-ST102-442004-31201-1</t>
  </si>
  <si>
    <t>8260-149822-ST102-442004-33801-1</t>
  </si>
  <si>
    <t>8260-149822-ST102-442004-33901-1</t>
  </si>
  <si>
    <t>8260-149822-ST102-442004-34501-1</t>
  </si>
  <si>
    <t>8260-149822-ST102-442004-35501-1</t>
  </si>
  <si>
    <t>8260-149822-ST102-442004-35701-1</t>
  </si>
  <si>
    <t>8260-179522-C2204-442003-24901-1</t>
  </si>
  <si>
    <t>8260-179522-C2204-442003-24901-2</t>
  </si>
  <si>
    <t>8270-149822-C2202-442003-35702-2</t>
  </si>
  <si>
    <t>8270-149822-C2203-442003-24701-1</t>
  </si>
  <si>
    <t>8270-149822-D0105-442002-14301-1</t>
  </si>
  <si>
    <t>8270-149822-D0105-442002-14401-1</t>
  </si>
  <si>
    <t>8270-149822-D0105-442002-21201-1</t>
  </si>
  <si>
    <t>8270-149822-D0105-442002-21802-1</t>
  </si>
  <si>
    <t>8270-149822-D0105-442002-29201-1</t>
  </si>
  <si>
    <t>8270-149822-D0105-442002-29401-1</t>
  </si>
  <si>
    <t>8270-149822-D0105-442002-29601-1</t>
  </si>
  <si>
    <t>8270-149822-D0105-442002-29811-1</t>
  </si>
  <si>
    <t>8270-149822-D0105-442002-29815-1</t>
  </si>
  <si>
    <t>8270-149822-D0105-442002-33801-1</t>
  </si>
  <si>
    <t>8270-149822-D0105-442002-34501-1</t>
  </si>
  <si>
    <t>8270-149822-D0105-442002-37501-1</t>
  </si>
  <si>
    <t>8270-149822-D0105-442002-37901-1</t>
  </si>
  <si>
    <t>8270-149822-D0105-442002-56701-2</t>
  </si>
  <si>
    <t>8270-149822-D0106-442001-14301-1</t>
  </si>
  <si>
    <t>8270-149822-D0106-442001-14401-1</t>
  </si>
  <si>
    <t>8270-149822-D0106-442001-21201-1</t>
  </si>
  <si>
    <t>8270-149822-D0106-442001-21601-1</t>
  </si>
  <si>
    <t>8270-149822-D0106-442001-24601-1</t>
  </si>
  <si>
    <t>8270-149822-D0106-442001-29101-1</t>
  </si>
  <si>
    <t>8270-149822-D0106-442001-29816-1</t>
  </si>
  <si>
    <t>8270-149822-D0106-442001-29901-1</t>
  </si>
  <si>
    <t>8270-149822-D0106-442001-31201-1</t>
  </si>
  <si>
    <t>8270-149822-D0106-442001-31801-1</t>
  </si>
  <si>
    <t>8270-149822-D0106-442001-31901-1</t>
  </si>
  <si>
    <t>8270-149822-D0106-442001-33201-1</t>
  </si>
  <si>
    <t>8270-149822-D0106-442001-33801-1</t>
  </si>
  <si>
    <t>8270-149822-D0106-442001-34501-1</t>
  </si>
  <si>
    <t>8270-149822-D0106-442001-35201-1</t>
  </si>
  <si>
    <t>8270-149822-D0106-442001-35601-1</t>
  </si>
  <si>
    <t>8270-149822-D0106-442001-35901-1</t>
  </si>
  <si>
    <t>8270-149822-D0106-442001-39601-1</t>
  </si>
  <si>
    <t>8270-149822-D0106-442001-51901-2</t>
  </si>
  <si>
    <t>8270-149822-D0106-442003-12301-1</t>
  </si>
  <si>
    <t>8270-149822-D0106-442003-14301-1</t>
  </si>
  <si>
    <t>8270-149822-D0106-442003-14401-1</t>
  </si>
  <si>
    <t>8270-149822-D0106-442003-21601-1</t>
  </si>
  <si>
    <t>8270-149822-D0106-442003-21802-1</t>
  </si>
  <si>
    <t>8270-149822-D0106-442003-24925-1</t>
  </si>
  <si>
    <t>8270-149822-D0106-442003-25601-1</t>
  </si>
  <si>
    <t>8270-149822-D0106-442003-25901-1</t>
  </si>
  <si>
    <t>8270-149822-D0106-442003-26102-1</t>
  </si>
  <si>
    <t>8270-149822-D0106-442003-29301-1</t>
  </si>
  <si>
    <t>8270-149822-D0106-442003-29401-1</t>
  </si>
  <si>
    <t>8270-149822-D0106-442003-29811-1</t>
  </si>
  <si>
    <t>8270-149822-D0106-442003-29812-1</t>
  </si>
  <si>
    <t>8270-149822-D0106-442003-31201-1</t>
  </si>
  <si>
    <t>8270-149822-D0106-442003-31801-1</t>
  </si>
  <si>
    <t>8270-149822-D0106-442003-33801-1</t>
  </si>
  <si>
    <t>8270-149822-D0106-442003-33901-1</t>
  </si>
  <si>
    <t>8270-149822-D0106-442003-34501-1</t>
  </si>
  <si>
    <t>8270-149822-D0106-442003-51101-2</t>
  </si>
  <si>
    <t>8270-149822-D0106-442003-54101-2</t>
  </si>
  <si>
    <t>8270-149822-D0106-442003-56701-2</t>
  </si>
  <si>
    <t>8270-149822-ST102-442004-14301-1</t>
  </si>
  <si>
    <t>8270-149822-ST102-442004-14401-1</t>
  </si>
  <si>
    <t>8270-149822-ST102-442004-21802-1</t>
  </si>
  <si>
    <t>8270-149822-ST102-442004-24601-1</t>
  </si>
  <si>
    <t>8270-149822-ST102-442004-29101-1</t>
  </si>
  <si>
    <t>8270-149822-ST102-442004-29801-1</t>
  </si>
  <si>
    <t>8270-149822-ST102-442004-29824-1</t>
  </si>
  <si>
    <t>8270-149822-ST102-442004-31201-1</t>
  </si>
  <si>
    <t>8270-149822-ST102-442004-33801-1</t>
  </si>
  <si>
    <t>8270-149822-ST102-442004-33901-1</t>
  </si>
  <si>
    <t>8270-149822-ST102-442004-34501-1</t>
  </si>
  <si>
    <t>8270-149822-ST102-442004-35501-1</t>
  </si>
  <si>
    <t>8270-149822-ST102-442004-35701-1</t>
  </si>
  <si>
    <t>8270-179522-C2204-442003-24901-1</t>
  </si>
  <si>
    <t>8270-179522-C2204-442003-24901-2</t>
  </si>
  <si>
    <t>1123-1-016</t>
  </si>
  <si>
    <t>CANDIDA CARDENAS AVITIA</t>
  </si>
  <si>
    <t>1123-1-035</t>
  </si>
  <si>
    <t>JUAN GABRIEL LOPEZ ORTIZ</t>
  </si>
  <si>
    <t>1123-1-157</t>
  </si>
  <si>
    <t>ALEJANDRO FIERRO TREVIZO</t>
  </si>
  <si>
    <t>1123-1-158</t>
  </si>
  <si>
    <t>SALVADOR MERINO BLANCO</t>
  </si>
  <si>
    <t>2111-5-15916</t>
  </si>
  <si>
    <t>Eventos Sociales al personal</t>
  </si>
  <si>
    <t>2112-1-000037</t>
  </si>
  <si>
    <t>COMERCIAL PAZ HERMANOS, S.A. DE C.V.</t>
  </si>
  <si>
    <t>2112-1-000052</t>
  </si>
  <si>
    <t>EDGAR ESTRADA GONZALEZ</t>
  </si>
  <si>
    <t>2112-1-000131</t>
  </si>
  <si>
    <t>INSUMOS Y HERRAMIENTAS DEL NORTE, S.A. DE C.V.</t>
  </si>
  <si>
    <t>2112-1-000137</t>
  </si>
  <si>
    <t>JACOB ENNS WALL</t>
  </si>
  <si>
    <t>2112-1-000168</t>
  </si>
  <si>
    <t>LLANTAS Y REFACCIONES AGRICOLAS, S.A. DE C.V.</t>
  </si>
  <si>
    <t>2112-1-000236</t>
  </si>
  <si>
    <t>SISTEMAS DE RIEGO CUAUHTEMOC, S.P.R. DE R.L. DE C.V.</t>
  </si>
  <si>
    <t>2112-1-000271</t>
  </si>
  <si>
    <t xml:space="preserve">TUBERIAS Y VALVULAS DEL NOROESTE, S.A DE C.V. </t>
  </si>
  <si>
    <t>2112-1-000297</t>
  </si>
  <si>
    <t>MARIO RONQUILLO LEDEZMA</t>
  </si>
  <si>
    <t>2112-1-000319</t>
  </si>
  <si>
    <t>UNION AGRICOLA REGIONAL DE FRUTICULTORES DEL ESTADO DE CHIHUAHUA</t>
  </si>
  <si>
    <t>2112-1-000327</t>
  </si>
  <si>
    <t>PERLA LIZETH ANCHONDO CASTILLO</t>
  </si>
  <si>
    <t>2112-1-000350</t>
  </si>
  <si>
    <t>ALMA ONDINA MONTES BARRERA</t>
  </si>
  <si>
    <t>2112-1-000357</t>
  </si>
  <si>
    <t>GRISDALY  MORENO RUBIO</t>
  </si>
  <si>
    <t>2112-1-000369</t>
  </si>
  <si>
    <t xml:space="preserve">GALS RESTAURANTES, S.A. DE C.V. </t>
  </si>
  <si>
    <t>2112-1-000458</t>
  </si>
  <si>
    <t>JESUS ANTONIO TERRAZAS ORDOÑEZ</t>
  </si>
  <si>
    <t>2112-1-000470</t>
  </si>
  <si>
    <t>JOSE RABADAN DEL REAL</t>
  </si>
  <si>
    <t>2112-1-000590</t>
  </si>
  <si>
    <t>MATHASA , S.A. DE C.V.</t>
  </si>
  <si>
    <t>2112-1-000597</t>
  </si>
  <si>
    <t>ALFREDO GUILLEN GARCIA</t>
  </si>
  <si>
    <t>2112-1-000598</t>
  </si>
  <si>
    <t>DANIEL LOEWEN PENNER</t>
  </si>
  <si>
    <t>2112-1-000602</t>
  </si>
  <si>
    <t xml:space="preserve">FRANQUICIA LOS ARBOLITOS NORTE, S,A, DE C,V, </t>
  </si>
  <si>
    <t>2112-1-000603</t>
  </si>
  <si>
    <t>JOSE MANUEL GRAJALES MENDEZ</t>
  </si>
  <si>
    <t>2112-1-000604</t>
  </si>
  <si>
    <t xml:space="preserve">HOTELES VIRO, S.A. DE C.V. </t>
  </si>
  <si>
    <t>2112-1-000605</t>
  </si>
  <si>
    <t xml:space="preserve">ALIMENTOS DEL CIELO, S.A. DE C.V. </t>
  </si>
  <si>
    <t>2112-1-000606</t>
  </si>
  <si>
    <t xml:space="preserve">ELABORADORA ALIMENTICIA DE MONTERREY , S.A. DE C.V. </t>
  </si>
  <si>
    <t>2112-1-000607</t>
  </si>
  <si>
    <t>CROMOS Y REFACCIONES, S.A. DE C.V</t>
  </si>
  <si>
    <t>2112-1-000608</t>
  </si>
  <si>
    <t>RENEE LIALIANA REYES AREVALO</t>
  </si>
  <si>
    <t>2112-1-000609</t>
  </si>
  <si>
    <t xml:space="preserve">PAMPAS DO SUL CHIHUAHUA, S.A. DE C.V. </t>
  </si>
  <si>
    <t>2112-1-000610</t>
  </si>
  <si>
    <t>SERGIO VARGAS GOMEZ</t>
  </si>
  <si>
    <t>2112-1-000611</t>
  </si>
  <si>
    <t>FERNANDO CUESTA CROSBY</t>
  </si>
  <si>
    <t>2112-1-24701</t>
  </si>
  <si>
    <t>2112-1-25901</t>
  </si>
  <si>
    <t>2112-1-35701</t>
  </si>
  <si>
    <t>2191-072</t>
  </si>
  <si>
    <t>EDWIN NICOLAS RODRIGUEZ PONCE DE LEON</t>
  </si>
  <si>
    <t>2191-073</t>
  </si>
  <si>
    <t>ARTUTO ESTRADA ORTEGA</t>
  </si>
  <si>
    <t>2191-074</t>
  </si>
  <si>
    <t>INSTITUTO MEXICANO DEL SEGURO SOCIAL</t>
  </si>
  <si>
    <t>2191-075</t>
  </si>
  <si>
    <t>ULISES PAREDES OROZCO</t>
  </si>
  <si>
    <t>2191-076</t>
  </si>
  <si>
    <t>JULIAN CARDENAS GARCIA</t>
  </si>
  <si>
    <t>2191-077</t>
  </si>
  <si>
    <t>MAZZ MINI MARKET</t>
  </si>
  <si>
    <t>2191-10</t>
  </si>
  <si>
    <t>APLICACION EVO (BANAMEX)</t>
  </si>
  <si>
    <t>4144-01-019</t>
  </si>
  <si>
    <t>4173-08-003</t>
  </si>
  <si>
    <t>5115-15916</t>
  </si>
  <si>
    <t>EVENTOS SOCIALES AL PERSONAL</t>
  </si>
  <si>
    <t>5124-24101</t>
  </si>
  <si>
    <t>Productos minerales no metálicos</t>
  </si>
  <si>
    <t>5127-27101</t>
  </si>
  <si>
    <t>Vestuario y uniformes</t>
  </si>
  <si>
    <t>5131-31501</t>
  </si>
  <si>
    <t>Telefonía celular</t>
  </si>
  <si>
    <t>5135-35301</t>
  </si>
  <si>
    <t>Instalación, reparación y mantenimiento de equipo de cómputo y tecnologías de la información</t>
  </si>
  <si>
    <t>8130-51</t>
  </si>
  <si>
    <t>8130-51-01</t>
  </si>
  <si>
    <t>8130-51-01-001</t>
  </si>
  <si>
    <t>8130-73-08-007</t>
  </si>
  <si>
    <t>8130-73-08-007-03</t>
  </si>
  <si>
    <t>8140-45-01-019</t>
  </si>
  <si>
    <t>8140-73-08-003</t>
  </si>
  <si>
    <t>8150-45-01-019</t>
  </si>
  <si>
    <t>8150-73-08-003</t>
  </si>
  <si>
    <t>8220-149822-C2203-442003-35101-1</t>
  </si>
  <si>
    <t>8220-149822-C2205-442003-24601-1</t>
  </si>
  <si>
    <t>8220-149822-C2205-442003-29813-1</t>
  </si>
  <si>
    <t>8220-149822-D0105-442002-15916-1</t>
  </si>
  <si>
    <t>EVENTOS SOCIALES AL PERSONAL G. Corriente</t>
  </si>
  <si>
    <t>8220-149822-D0105-442002-24901-1</t>
  </si>
  <si>
    <t>8220-149822-D0105-442002-39901-1</t>
  </si>
  <si>
    <t>8220-149822-D0106-442001-15916-1</t>
  </si>
  <si>
    <t>8220-149822-D0106-442001-31501-1</t>
  </si>
  <si>
    <t>Telefonía celular G. Corriente</t>
  </si>
  <si>
    <t>8220-149822-D0106-442003-15916-1</t>
  </si>
  <si>
    <t>8220-149822-D0106-442003-42101-1</t>
  </si>
  <si>
    <t>Transferencias otorgadas a organismos entidades paraestatales no empresariales y no financieras G. Corriente</t>
  </si>
  <si>
    <t>8220-149822-D0106-442003-56301-2</t>
  </si>
  <si>
    <t>Maquinaria y equipo de construcción G. Capital</t>
  </si>
  <si>
    <t>8220-149822-ST102-442004-15916-1</t>
  </si>
  <si>
    <t>8230-149822-C2203-442003-35101-1</t>
  </si>
  <si>
    <t>8230-149822-C2205-442003-24601-1</t>
  </si>
  <si>
    <t>8230-149822-C2205-442003-29813-1</t>
  </si>
  <si>
    <t>8230-149822-D0105-442002-12201-1</t>
  </si>
  <si>
    <t>8230-149822-D0105-442002-14401-1</t>
  </si>
  <si>
    <t>8230-149822-D0105-442002-15916-1</t>
  </si>
  <si>
    <t>8230-149822-D0105-442002-24801-1</t>
  </si>
  <si>
    <t>8230-149822-D0105-442002-24901-1</t>
  </si>
  <si>
    <t>8230-149822-D0105-442002-35101-1</t>
  </si>
  <si>
    <t>8230-149822-D0105-442002-39901-1</t>
  </si>
  <si>
    <t>8230-149822-D0106-442001-13302-1</t>
  </si>
  <si>
    <t>8230-149822-D0106-442001-14401-1</t>
  </si>
  <si>
    <t>8230-149822-D0106-442001-15916-1</t>
  </si>
  <si>
    <t>8230-149822-D0106-442001-21101-1</t>
  </si>
  <si>
    <t>8230-149822-D0106-442001-29401-1</t>
  </si>
  <si>
    <t>8230-149822-D0106-442001-31501-1</t>
  </si>
  <si>
    <t>8230-149822-D0106-442001-31701-1</t>
  </si>
  <si>
    <t>8230-149822-D0106-442001-33401-1</t>
  </si>
  <si>
    <t>8230-149822-D0106-442001-42102-1</t>
  </si>
  <si>
    <t>8230-149822-D0106-442003-14401-1</t>
  </si>
  <si>
    <t>8230-149822-D0106-442003-15916-1</t>
  </si>
  <si>
    <t>8230-149822-D0106-442003-21101-1</t>
  </si>
  <si>
    <t>8230-149822-D0106-442003-24923-1</t>
  </si>
  <si>
    <t>8230-149822-D0106-442003-29815-1</t>
  </si>
  <si>
    <t>8230-149822-D0106-442003-35501-1</t>
  </si>
  <si>
    <t>8230-149822-D0106-442003-35701-1</t>
  </si>
  <si>
    <t>8230-149822-D0106-442003-35703-1</t>
  </si>
  <si>
    <t>8230-149822-D0106-442003-42101-1</t>
  </si>
  <si>
    <t>8230-149822-D0106-442003-56301-2</t>
  </si>
  <si>
    <t>8230-149822-ST102-442004-14401-1</t>
  </si>
  <si>
    <t>8230-149822-ST102-442004-15916-1</t>
  </si>
  <si>
    <t>8240-149822-C2203-442003-35101-1</t>
  </si>
  <si>
    <t>8240-149822-C2205-442003-29813-1</t>
  </si>
  <si>
    <t>8240-149822-D0105-442002-15916-1</t>
  </si>
  <si>
    <t>8240-149822-D0105-442002-24901-1</t>
  </si>
  <si>
    <t>8240-149822-D0105-442002-29821-1</t>
  </si>
  <si>
    <t>8240-149822-D0105-442002-39901-1</t>
  </si>
  <si>
    <t>8240-149822-D0106-442001-15916-1</t>
  </si>
  <si>
    <t>8240-149822-D0106-442001-24901-1</t>
  </si>
  <si>
    <t>8240-149822-D0106-442001-27101-1</t>
  </si>
  <si>
    <t>8240-149822-D0106-442001-31501-1</t>
  </si>
  <si>
    <t>8240-149822-D0106-442001-35301-1</t>
  </si>
  <si>
    <t>8240-149822-D0106-442003-15916-1</t>
  </si>
  <si>
    <t>8240-149822-D0106-442003-56301-2</t>
  </si>
  <si>
    <t>8250-149822-C2203-442003-24101-1</t>
  </si>
  <si>
    <t>8250-149822-C2203-442003-35101-1</t>
  </si>
  <si>
    <t>8250-149822-D0105-442002-15916-1</t>
  </si>
  <si>
    <t>8250-149822-D0105-442002-24901-1</t>
  </si>
  <si>
    <t>8250-149822-D0105-442002-29821-1</t>
  </si>
  <si>
    <t>8250-149822-D0105-442002-39901-1</t>
  </si>
  <si>
    <t>8250-149822-D0106-442001-15916-1</t>
  </si>
  <si>
    <t>8250-149822-D0106-442001-24901-1</t>
  </si>
  <si>
    <t>8250-149822-D0106-442001-27101-1</t>
  </si>
  <si>
    <t>8250-149822-D0106-442001-31501-1</t>
  </si>
  <si>
    <t>8250-149822-D0106-442001-35301-1</t>
  </si>
  <si>
    <t>8250-149822-D0106-442001-51501-2</t>
  </si>
  <si>
    <t>8250-149822-D0106-442003-15916-1</t>
  </si>
  <si>
    <t>8250-149822-D0106-442003-56301-2</t>
  </si>
  <si>
    <t>8250-149822-ST102-442004-34701-1</t>
  </si>
  <si>
    <t>8260-149822-C2203-442003-24101-1</t>
  </si>
  <si>
    <t>8260-149822-C2203-442003-35101-1</t>
  </si>
  <si>
    <t>8260-149822-D0105-442002-15916-1</t>
  </si>
  <si>
    <t>8260-149822-D0105-442002-29801-1</t>
  </si>
  <si>
    <t>8260-149822-D0105-442002-31201-1</t>
  </si>
  <si>
    <t>8260-149822-D0105-442002-33201-1</t>
  </si>
  <si>
    <t>8260-149822-D0105-442002-39901-1</t>
  </si>
  <si>
    <t>8260-149822-D0106-442001-15916-1</t>
  </si>
  <si>
    <t>8260-149822-D0106-442001-21401-1</t>
  </si>
  <si>
    <t>8260-149822-D0106-442001-24901-1</t>
  </si>
  <si>
    <t>8260-149822-D0106-442001-29601-1</t>
  </si>
  <si>
    <t>8260-149822-D0106-442001-35301-1</t>
  </si>
  <si>
    <t>8260-149822-D0106-442001-36301-1</t>
  </si>
  <si>
    <t>8260-149822-D0106-442001-42103-1</t>
  </si>
  <si>
    <t>8260-149822-D0106-442003-15916-1</t>
  </si>
  <si>
    <t>8260-149822-D0106-442003-24701-1</t>
  </si>
  <si>
    <t>8260-149822-D0106-442003-33201-1</t>
  </si>
  <si>
    <t>8260-149822-ST102-442004-26102-1</t>
  </si>
  <si>
    <t>8270-149822-C2203-442003-24101-1</t>
  </si>
  <si>
    <t>8270-149822-C2203-442003-35101-1</t>
  </si>
  <si>
    <t>8270-149822-D0105-442002-15916-1</t>
  </si>
  <si>
    <t>8270-149822-D0105-442002-29801-1</t>
  </si>
  <si>
    <t>8270-149822-D0105-442002-31201-1</t>
  </si>
  <si>
    <t>8270-149822-D0105-442002-33201-1</t>
  </si>
  <si>
    <t>8270-149822-D0105-442002-39901-1</t>
  </si>
  <si>
    <t>8270-149822-D0106-442001-15916-1</t>
  </si>
  <si>
    <t>8270-149822-D0106-442001-21401-1</t>
  </si>
  <si>
    <t>8270-149822-D0106-442001-24901-1</t>
  </si>
  <si>
    <t>8270-149822-D0106-442001-29601-1</t>
  </si>
  <si>
    <t>8270-149822-D0106-442001-35301-1</t>
  </si>
  <si>
    <t>8270-149822-D0106-442001-36301-1</t>
  </si>
  <si>
    <t>8270-149822-D0106-442001-42103-1</t>
  </si>
  <si>
    <t>8270-149822-D0106-442003-15916-1</t>
  </si>
  <si>
    <t>8270-149822-D0106-442003-24701-1</t>
  </si>
  <si>
    <t>8270-149822-D0106-442003-33201-1</t>
  </si>
  <si>
    <t>8270-149822-ST102-442004-26102-1</t>
  </si>
  <si>
    <t>4144-01-001</t>
  </si>
  <si>
    <t>1123-1-159</t>
  </si>
  <si>
    <t>SALVADOR ALONZO CENTENO</t>
  </si>
  <si>
    <t>1123-1-160</t>
  </si>
  <si>
    <t>HECTOR ALAN SAEZ CHAVEZ</t>
  </si>
  <si>
    <t>1123-1-161</t>
  </si>
  <si>
    <t>LOURDES LIZETH BLANCO PEREZ</t>
  </si>
  <si>
    <t>2112-1-000019</t>
  </si>
  <si>
    <t>AUTOTRANSPORTES DE CARGA TRESGUERRAS S. A. DE C.V.</t>
  </si>
  <si>
    <t>2112-1-000209</t>
  </si>
  <si>
    <t>PREFABRICADOS INDUSTRIALES DEL NOROESTE, S.A. DE C</t>
  </si>
  <si>
    <t>2112-1-000222</t>
  </si>
  <si>
    <t>RUBEN BUSTAMANTE BELTRAN</t>
  </si>
  <si>
    <t>2112-1-000326</t>
  </si>
  <si>
    <t>ANIBAL FABIO OCHOA FLORES</t>
  </si>
  <si>
    <t>2112-1-000406</t>
  </si>
  <si>
    <t>DALIA ESTHER DURAN SANDOVAL</t>
  </si>
  <si>
    <t>2112-1-000414</t>
  </si>
  <si>
    <t xml:space="preserve">PROMOTORA DE RESTAURANTES DEL NORTE, S.A. DE C.V. </t>
  </si>
  <si>
    <t>2112-1-000542</t>
  </si>
  <si>
    <t xml:space="preserve">HM RESTAURANTES, S.A. DE C.V. </t>
  </si>
  <si>
    <t>2112-1-000548</t>
  </si>
  <si>
    <t>ENRIQUE ALVAREZ TERRAZAS</t>
  </si>
  <si>
    <t>2112-1-000551</t>
  </si>
  <si>
    <t>BENJAMIN PETERS LOEWEN</t>
  </si>
  <si>
    <t>2112-1-000612</t>
  </si>
  <si>
    <t>EQUIPOS Y SISTEMAS PARA MEDIR Y TRATAR AGUA, S.A. DE C.V.</t>
  </si>
  <si>
    <t>2112-1-000613</t>
  </si>
  <si>
    <t>DANIEL JIMENEZ GUTIERREZ</t>
  </si>
  <si>
    <t>2112-1-000615</t>
  </si>
  <si>
    <t>ALIMENTOS Y BEBIDAS B&amp;A, S.A. E C.V.</t>
  </si>
  <si>
    <t>2112-1-000616</t>
  </si>
  <si>
    <t>SEXTA ZONA BEISBOL AC</t>
  </si>
  <si>
    <t>2112-1-000617</t>
  </si>
  <si>
    <t xml:space="preserve">LAS ESPADAS REJON, S.A. DE C.V. </t>
  </si>
  <si>
    <t>2112-1-000621</t>
  </si>
  <si>
    <t>EDGAR URIAN PAREDEZ MENDOZA</t>
  </si>
  <si>
    <t>2112-1-26102</t>
  </si>
  <si>
    <t>2112-1-29814</t>
  </si>
  <si>
    <t>Refacciones y accesorios de almacenamiento y regulación</t>
  </si>
  <si>
    <t>2112-1-29815</t>
  </si>
  <si>
    <t>2112-1-29901</t>
  </si>
  <si>
    <t>2112-1-39501</t>
  </si>
  <si>
    <t>2191-034</t>
  </si>
  <si>
    <t>QUESOS Y CARNES OCAMPO</t>
  </si>
  <si>
    <t>2191-078</t>
  </si>
  <si>
    <t>MINI OXO</t>
  </si>
  <si>
    <t>2191-079</t>
  </si>
  <si>
    <t>2191-8</t>
  </si>
  <si>
    <t>CARGO POR REDONDEO</t>
  </si>
  <si>
    <t>5129-29814</t>
  </si>
  <si>
    <t>8130-43-01-004</t>
  </si>
  <si>
    <t>8130-43-01-004-004</t>
  </si>
  <si>
    <t>8130-73-06</t>
  </si>
  <si>
    <t>8130-73-06-001</t>
  </si>
  <si>
    <t>8130-73-08-003</t>
  </si>
  <si>
    <t>8140-45-01-001</t>
  </si>
  <si>
    <t>8150-45-01-001</t>
  </si>
  <si>
    <t>8220-149822-C2203-442003-24901-2</t>
  </si>
  <si>
    <t>8220-149822-C2203-442003-29813-2</t>
  </si>
  <si>
    <t>Refacciones y accesorios de fuentes de abastecimiento G. Capital</t>
  </si>
  <si>
    <t>8220-149822-C2205-442003-24601-2</t>
  </si>
  <si>
    <t>Material eléctrico y electrónico G. Capital</t>
  </si>
  <si>
    <t>8220-149822-C2205-442003-24701-1</t>
  </si>
  <si>
    <t>8220-149822-C2205-442003-24901-1</t>
  </si>
  <si>
    <t>8220-149822-C2205-442003-29813-2</t>
  </si>
  <si>
    <t>8220-149822-C2205-442003-29817-1</t>
  </si>
  <si>
    <t>8220-149822-C2205-442003-29831-1</t>
  </si>
  <si>
    <t>8220-149822-C2205-442003-35702-1</t>
  </si>
  <si>
    <t>8220-149822-D0105-442002-34701-1</t>
  </si>
  <si>
    <t>8220-149822-D0106-442001-29815-1</t>
  </si>
  <si>
    <t>8220-149822-D0106-442001-29817-1</t>
  </si>
  <si>
    <t>8220-149822-D0106-442001-32201-1</t>
  </si>
  <si>
    <t>Arrendamiento de edificios G. Corriente</t>
  </si>
  <si>
    <t>8220-149822-D0106-442003-21201-1</t>
  </si>
  <si>
    <t>8220-149822-D0106-442003-22301-1</t>
  </si>
  <si>
    <t>8220-149822-D0106-442003-33401-1</t>
  </si>
  <si>
    <t>8220-149822-D0106-442003-39601-1</t>
  </si>
  <si>
    <t>8220-149822-ST102-442004-29901-1</t>
  </si>
  <si>
    <t>8220-149822-ST102-442004-35703-1</t>
  </si>
  <si>
    <t>8220-257721-C2206-442003-62601-2</t>
  </si>
  <si>
    <t>Otras construcciones de ingeniería civil u obra pesada G. Capital</t>
  </si>
  <si>
    <t>8220-257721-C2207-442003-62301-2</t>
  </si>
  <si>
    <t>8220-257721-C2208-442004-62701-2</t>
  </si>
  <si>
    <t>Instalaciones y equipamiento en construcciones G. Capital</t>
  </si>
  <si>
    <t>8230-149822-C2203-442003-24901-2</t>
  </si>
  <si>
    <t>8230-149822-C2203-442003-29813-2</t>
  </si>
  <si>
    <t>8230-149822-C2205-442003-24601-2</t>
  </si>
  <si>
    <t>8230-149822-C2205-442003-24701-1</t>
  </si>
  <si>
    <t>8230-149822-C2205-442003-24901-1</t>
  </si>
  <si>
    <t>8230-149822-C2205-442003-29813-2</t>
  </si>
  <si>
    <t>8230-149822-C2205-442003-29817-1</t>
  </si>
  <si>
    <t>8230-149822-C2205-442003-29831-1</t>
  </si>
  <si>
    <t>8230-149822-C2205-442003-35702-1</t>
  </si>
  <si>
    <t>8230-149822-D0105-442002-27201-1</t>
  </si>
  <si>
    <t>8230-149822-D0105-442002-29201-1</t>
  </si>
  <si>
    <t>8230-149822-D0105-442002-31201-1</t>
  </si>
  <si>
    <t>8230-149822-D0105-442002-31401-1</t>
  </si>
  <si>
    <t>8230-149822-D0105-442002-33801-1</t>
  </si>
  <si>
    <t>8230-149822-D0105-442002-34701-1</t>
  </si>
  <si>
    <t>8230-149822-D0106-442001-12301-1</t>
  </si>
  <si>
    <t>8230-149822-D0106-442001-14201-1</t>
  </si>
  <si>
    <t>8230-149822-D0106-442001-21201-1</t>
  </si>
  <si>
    <t>8230-149822-D0106-442001-22101-1</t>
  </si>
  <si>
    <t>8230-149822-D0106-442001-24601-1</t>
  </si>
  <si>
    <t>8230-149822-D0106-442001-27201-1</t>
  </si>
  <si>
    <t>8230-149822-D0106-442001-29101-1</t>
  </si>
  <si>
    <t>8230-149822-D0106-442001-29201-1</t>
  </si>
  <si>
    <t>8230-149822-D0106-442001-29301-1</t>
  </si>
  <si>
    <t>8230-149822-D0106-442001-29601-1</t>
  </si>
  <si>
    <t>8230-149822-D0106-442001-29815-1</t>
  </si>
  <si>
    <t>8230-149822-D0106-442001-29817-1</t>
  </si>
  <si>
    <t>8230-149822-D0106-442001-32201-1</t>
  </si>
  <si>
    <t>8230-149822-D0106-442001-35301-1</t>
  </si>
  <si>
    <t>8230-149822-D0106-442001-35501-1</t>
  </si>
  <si>
    <t>8230-149822-D0106-442001-37901-1</t>
  </si>
  <si>
    <t>8230-149822-D0106-442001-38201-1</t>
  </si>
  <si>
    <t>8230-149822-D0106-442003-12301-1</t>
  </si>
  <si>
    <t>8230-149822-D0106-442003-13302-1</t>
  </si>
  <si>
    <t>8230-149822-D0106-442003-21201-1</t>
  </si>
  <si>
    <t>8230-149822-D0106-442003-21601-1</t>
  </si>
  <si>
    <t>8230-149822-D0106-442003-22101-1</t>
  </si>
  <si>
    <t>8230-149822-D0106-442003-22301-1</t>
  </si>
  <si>
    <t>8230-149822-D0106-442003-24701-1</t>
  </si>
  <si>
    <t>8230-149822-D0106-442003-24801-1</t>
  </si>
  <si>
    <t>8230-149822-D0106-442003-27201-1</t>
  </si>
  <si>
    <t>8230-149822-D0106-442003-29301-1</t>
  </si>
  <si>
    <t>8230-149822-D0106-442003-29601-1</t>
  </si>
  <si>
    <t>8230-149822-D0106-442003-29824-1</t>
  </si>
  <si>
    <t>8230-149822-D0106-442003-32101-1</t>
  </si>
  <si>
    <t>8230-149822-D0106-442003-32601-1</t>
  </si>
  <si>
    <t>8230-149822-D0106-442003-33401-1</t>
  </si>
  <si>
    <t>8230-149822-D0106-442003-33801-1</t>
  </si>
  <si>
    <t>8230-149822-D0106-442003-37501-1</t>
  </si>
  <si>
    <t>8230-149822-D0106-442003-39501-1</t>
  </si>
  <si>
    <t>8230-149822-D0106-442003-39601-1</t>
  </si>
  <si>
    <t>8230-149822-D0106-442003-61301-2</t>
  </si>
  <si>
    <t>8230-149822-ST102-442004-26101-1</t>
  </si>
  <si>
    <t>8230-149822-ST102-442004-26102-1</t>
  </si>
  <si>
    <t>8230-149822-ST102-442004-29901-1</t>
  </si>
  <si>
    <t>8230-149822-ST102-442004-35701-1</t>
  </si>
  <si>
    <t>8230-149822-ST102-442004-35702-1</t>
  </si>
  <si>
    <t>8230-149822-ST102-442004-35703-1</t>
  </si>
  <si>
    <t>8230-257721-C2206-442003-62601-2</t>
  </si>
  <si>
    <t>8230-257721-C2207-442003-62301-2</t>
  </si>
  <si>
    <t>8230-257721-C2208-442004-62701-2</t>
  </si>
  <si>
    <t>8240-149822-C2203-442003-24901-2</t>
  </si>
  <si>
    <t>8240-149822-C2203-442003-29813-2</t>
  </si>
  <si>
    <t>8240-149822-C2205-442003-24601-1</t>
  </si>
  <si>
    <t>8240-149822-C2205-442003-24701-1</t>
  </si>
  <si>
    <t>8240-149822-C2205-442003-24901-1</t>
  </si>
  <si>
    <t>8240-149822-C2205-442003-29817-1</t>
  </si>
  <si>
    <t>8240-149822-C2205-442003-29831-1</t>
  </si>
  <si>
    <t>8240-149822-D0105-442002-24601-1</t>
  </si>
  <si>
    <t>8240-149822-D0105-442002-34701-1</t>
  </si>
  <si>
    <t>8240-149822-D0105-442002-35101-1</t>
  </si>
  <si>
    <t>8240-149822-D0106-442001-29815-1</t>
  </si>
  <si>
    <t>8240-149822-D0106-442001-29817-1</t>
  </si>
  <si>
    <t>8240-149822-D0106-442001-32201-1</t>
  </si>
  <si>
    <t>8240-149822-D0106-442001-39501-1</t>
  </si>
  <si>
    <t>8240-149822-D0106-442003-21201-1</t>
  </si>
  <si>
    <t>8240-149822-D0106-442003-22301-1</t>
  </si>
  <si>
    <t>8240-149822-D0106-442003-29814-1</t>
  </si>
  <si>
    <t>8240-149822-D0106-442003-29824-1</t>
  </si>
  <si>
    <t>8240-149822-D0106-442003-33401-1</t>
  </si>
  <si>
    <t>8240-149822-D0106-442003-39601-1</t>
  </si>
  <si>
    <t>8240-149822-ST102-442004-15916-1</t>
  </si>
  <si>
    <t>8240-149822-ST102-442004-21601-1</t>
  </si>
  <si>
    <t>8240-149822-ST102-442004-29901-1</t>
  </si>
  <si>
    <t>8240-149822-ST102-442004-35703-1</t>
  </si>
  <si>
    <t>8250-149822-C2203-442003-24901-2</t>
  </si>
  <si>
    <t>8250-149822-C2203-442003-29813-2</t>
  </si>
  <si>
    <t>8250-149822-C2205-442003-24601-1</t>
  </si>
  <si>
    <t>8250-149822-C2205-442003-24701-1</t>
  </si>
  <si>
    <t>8250-149822-C2205-442003-24901-1</t>
  </si>
  <si>
    <t>8250-149822-C2205-442003-29813-1</t>
  </si>
  <si>
    <t>8250-149822-C2205-442003-29817-1</t>
  </si>
  <si>
    <t>8250-149822-C2205-442003-29831-1</t>
  </si>
  <si>
    <t>8250-149822-D0105-442002-24601-1</t>
  </si>
  <si>
    <t>8250-149822-D0105-442002-34701-1</t>
  </si>
  <si>
    <t>8250-149822-D0105-442002-35101-1</t>
  </si>
  <si>
    <t>8250-149822-D0106-442001-29815-1</t>
  </si>
  <si>
    <t>8250-149822-D0106-442001-29817-1</t>
  </si>
  <si>
    <t>8250-149822-D0106-442001-39501-1</t>
  </si>
  <si>
    <t>8250-149822-D0106-442003-21201-1</t>
  </si>
  <si>
    <t>8250-149822-D0106-442003-22301-1</t>
  </si>
  <si>
    <t>8250-149822-D0106-442003-29814-1</t>
  </si>
  <si>
    <t>8250-149822-D0106-442003-29824-1</t>
  </si>
  <si>
    <t>8250-149822-D0106-442003-39601-1</t>
  </si>
  <si>
    <t>8250-149822-ST102-442004-15916-1</t>
  </si>
  <si>
    <t>8250-149822-ST102-442004-21601-1</t>
  </si>
  <si>
    <t>8250-149822-ST102-442004-29901-1</t>
  </si>
  <si>
    <t>8250-149822-ST102-442004-35702-1</t>
  </si>
  <si>
    <t>8260-149822-C2203-442003-24301-1</t>
  </si>
  <si>
    <t>8260-149822-C2203-442003-24601-1</t>
  </si>
  <si>
    <t>8260-149822-C2203-442003-24901-2</t>
  </si>
  <si>
    <t>8260-149822-C2203-442003-29813-2</t>
  </si>
  <si>
    <t>8260-149822-C2205-442003-29813-1</t>
  </si>
  <si>
    <t>8260-149822-D0105-442002-21401-1</t>
  </si>
  <si>
    <t>8260-149822-D0105-442002-24901-1</t>
  </si>
  <si>
    <t>8260-149822-D0105-442002-26102-1</t>
  </si>
  <si>
    <t>8260-149822-D0105-442002-29821-1</t>
  </si>
  <si>
    <t>8260-149822-D0105-442002-34701-1</t>
  </si>
  <si>
    <t>8260-149822-D0106-442001-21802-1</t>
  </si>
  <si>
    <t>8260-149822-D0106-442001-27101-1</t>
  </si>
  <si>
    <t>8260-149822-D0106-442001-31101-1</t>
  </si>
  <si>
    <t>8260-149822-D0106-442001-39501-1</t>
  </si>
  <si>
    <t>8260-149822-D0106-442001-51501-2</t>
  </si>
  <si>
    <t>8260-149822-D0106-442003-22301-1</t>
  </si>
  <si>
    <t>8260-149822-D0106-442003-29814-1</t>
  </si>
  <si>
    <t>8260-149822-D0106-442003-29831-1</t>
  </si>
  <si>
    <t>8260-149822-D0106-442003-39601-1</t>
  </si>
  <si>
    <t>8260-149822-ST102-442004-15916-1</t>
  </si>
  <si>
    <t>8260-149822-ST102-442004-21601-1</t>
  </si>
  <si>
    <t>8260-149822-ST102-442004-29901-1</t>
  </si>
  <si>
    <t>8260-149822-ST102-442004-31101-1</t>
  </si>
  <si>
    <t>8260-149822-ST102-442004-34701-1</t>
  </si>
  <si>
    <t>8270-149822-C2203-442003-24301-1</t>
  </si>
  <si>
    <t>8270-149822-C2203-442003-24601-1</t>
  </si>
  <si>
    <t>8270-149822-C2203-442003-24901-2</t>
  </si>
  <si>
    <t>8270-149822-C2203-442003-29813-2</t>
  </si>
  <si>
    <t>8270-149822-C2205-442003-29813-1</t>
  </si>
  <si>
    <t>8270-149822-D0105-442002-21401-1</t>
  </si>
  <si>
    <t>8270-149822-D0105-442002-24901-1</t>
  </si>
  <si>
    <t>8270-149822-D0105-442002-26102-1</t>
  </si>
  <si>
    <t>8270-149822-D0105-442002-29821-1</t>
  </si>
  <si>
    <t>8270-149822-D0105-442002-34701-1</t>
  </si>
  <si>
    <t>8270-149822-D0106-442001-21802-1</t>
  </si>
  <si>
    <t>8270-149822-D0106-442001-27101-1</t>
  </si>
  <si>
    <t>8270-149822-D0106-442001-31101-1</t>
  </si>
  <si>
    <t>8270-149822-D0106-442001-39501-1</t>
  </si>
  <si>
    <t>8270-149822-D0106-442001-51501-2</t>
  </si>
  <si>
    <t>8270-149822-D0106-442003-22301-1</t>
  </si>
  <si>
    <t>8270-149822-D0106-442003-29814-1</t>
  </si>
  <si>
    <t>8270-149822-D0106-442003-29831-1</t>
  </si>
  <si>
    <t>8270-149822-D0106-442003-39601-1</t>
  </si>
  <si>
    <t>8270-149822-ST102-442004-15916-1</t>
  </si>
  <si>
    <t>8270-149822-ST102-442004-21601-1</t>
  </si>
  <si>
    <t>8270-149822-ST102-442004-29901-1</t>
  </si>
  <si>
    <t>8270-149822-ST102-442004-31101-1</t>
  </si>
  <si>
    <t>8270-149822-ST102-442004-34701-1</t>
  </si>
  <si>
    <t>1122-79</t>
  </si>
  <si>
    <t>Otros Ingresos</t>
  </si>
  <si>
    <t>1122-79-99</t>
  </si>
  <si>
    <t>1122-79-99-10</t>
  </si>
  <si>
    <t>Otros ingresos Patrimoniales, Maquinaria, Otros Equipos y Herramientas</t>
  </si>
  <si>
    <t>1123-1-021</t>
  </si>
  <si>
    <t>MIRIAM ELIZABETH CASTAÑON DIAZ</t>
  </si>
  <si>
    <t>1123-1-087</t>
  </si>
  <si>
    <t>RAMONA ISELA CARRASCO GONZALEZ</t>
  </si>
  <si>
    <t>1123-1-163</t>
  </si>
  <si>
    <t>KARLA ERIVES GONZLEZ</t>
  </si>
  <si>
    <t>2112-1-000038</t>
  </si>
  <si>
    <t>COMERCIALIZADORA  AUTOMOTRIZ Y AGRICOLA DE CUAUHTEMOC, S.A DE C.V</t>
  </si>
  <si>
    <t>2112-1-000095</t>
  </si>
  <si>
    <t>2112-1-000167</t>
  </si>
  <si>
    <t>IVAN HUMBERTO SANTILLANES ALLANDE</t>
  </si>
  <si>
    <t>2112-1-000198</t>
  </si>
  <si>
    <t>MICROPESE, S. A. DE C.V.</t>
  </si>
  <si>
    <t>2112-1-000286</t>
  </si>
  <si>
    <t>ERIK GUADALUPE  SAENZ PEINADO</t>
  </si>
  <si>
    <t>2112-1-000464</t>
  </si>
  <si>
    <t>PEDRO TADEO ORTIZ CHAVEZ</t>
  </si>
  <si>
    <t>2112-1-000522</t>
  </si>
  <si>
    <t>AARON GUENTHER WIELER</t>
  </si>
  <si>
    <t>2112-1-000535</t>
  </si>
  <si>
    <t xml:space="preserve">GRUPO EMPRESARIAL DE ALIMENTOS Y ENTRETENIMIENTO DEL NORTE S </t>
  </si>
  <si>
    <t>2112-1-000624</t>
  </si>
  <si>
    <t>TOTEMSCO, S.A. DE C.V.</t>
  </si>
  <si>
    <t>2112-1-000625</t>
  </si>
  <si>
    <t>WILHELM THIESSEN WIEBE</t>
  </si>
  <si>
    <t>2112-1-000626</t>
  </si>
  <si>
    <t>2112-1-000627</t>
  </si>
  <si>
    <t>EVELIN GALINDO QUIÑONES</t>
  </si>
  <si>
    <t>2112-1-000628</t>
  </si>
  <si>
    <t>JORGE VILLA QUEZADA</t>
  </si>
  <si>
    <t>2112-1-000630</t>
  </si>
  <si>
    <t>SEBASTIAN ARELLANO RIOS</t>
  </si>
  <si>
    <t>2112-1-000631</t>
  </si>
  <si>
    <t xml:space="preserve">SERVICIOS RESTAURANTEROS JUVENTUD </t>
  </si>
  <si>
    <t>2112-1-000632</t>
  </si>
  <si>
    <t>CHARTWELL INMOBILIARIA DE JUAREZ, S. DE R.L. DE C.V.</t>
  </si>
  <si>
    <t>2112-1-000633</t>
  </si>
  <si>
    <t>ARACELY RIOS VILLALOBOS</t>
  </si>
  <si>
    <t>2112-1-000634</t>
  </si>
  <si>
    <t>JORGE ALBERTO QUINTANA MUÑOZ</t>
  </si>
  <si>
    <t>2112-1-000635</t>
  </si>
  <si>
    <t xml:space="preserve">HM FOODS PACIFICO, S.A. DE C.V. </t>
  </si>
  <si>
    <t>2112-1-000637</t>
  </si>
  <si>
    <t xml:space="preserve">RIGASI S DE RL DE CV </t>
  </si>
  <si>
    <t>2112-1-24929</t>
  </si>
  <si>
    <t>Refacciones y accesorios de alcantarillado</t>
  </si>
  <si>
    <t>2112-1-29301</t>
  </si>
  <si>
    <t>2112-1-29831</t>
  </si>
  <si>
    <t>2112-1-37901</t>
  </si>
  <si>
    <t>2112-1-39201</t>
  </si>
  <si>
    <t>Impuestos y derechos</t>
  </si>
  <si>
    <t>2112-2-000240</t>
  </si>
  <si>
    <t>SISTEMAS Y PRODUCTOS DEL NORTE, S.A. DE C.V.</t>
  </si>
  <si>
    <t>2112-2-000629</t>
  </si>
  <si>
    <t>ABRAHAM FEHR WIELER</t>
  </si>
  <si>
    <t>2191-080</t>
  </si>
  <si>
    <t>EFREN ERVEY FIERRO CHAVEZ</t>
  </si>
  <si>
    <t>4144-01-008</t>
  </si>
  <si>
    <t>4144-01-018</t>
  </si>
  <si>
    <t>Arrendamiento de edificios</t>
  </si>
  <si>
    <t>5132-32301</t>
  </si>
  <si>
    <t>Arrendamiento de mobiliario y equipo de administración, educacional y recreativo</t>
  </si>
  <si>
    <t>5132-32601</t>
  </si>
  <si>
    <t>Arrendamiento de maquinaria, otros equipos y herramientas</t>
  </si>
  <si>
    <t>5133-33401</t>
  </si>
  <si>
    <t>Servicios de capacitación</t>
  </si>
  <si>
    <t>5135-35703</t>
  </si>
  <si>
    <t>Instalación, mantenimiento y conservación de equipo de Infraestructura de Alcantarillado y Saneamiento</t>
  </si>
  <si>
    <t>5139-39201</t>
  </si>
  <si>
    <t>8130-43-01-001</t>
  </si>
  <si>
    <t>8130-43-01-001-001</t>
  </si>
  <si>
    <t>8130-43-01-001-001-003</t>
  </si>
  <si>
    <t>8130-43-01-002-001</t>
  </si>
  <si>
    <t>8130-43-01-002-001-004</t>
  </si>
  <si>
    <t>8130-43-01-002-002</t>
  </si>
  <si>
    <t>8130-43-01-002-002-004</t>
  </si>
  <si>
    <t>8140-45-01-008</t>
  </si>
  <si>
    <t>8140-45-01-018</t>
  </si>
  <si>
    <t>8150-45-01-008</t>
  </si>
  <si>
    <t>8150-45-01-018</t>
  </si>
  <si>
    <t>8220-149822-D0105-442002-39201-1</t>
  </si>
  <si>
    <t>Impuestos y derechos G. Corriente</t>
  </si>
  <si>
    <t>8220-149822-D0105-442002-51501-2</t>
  </si>
  <si>
    <t>8220-149822-D0106-442001-32301-1</t>
  </si>
  <si>
    <t>8220-149822-D0106-442001-34701-1</t>
  </si>
  <si>
    <t>8220-149822-D0106-442001-39201-1</t>
  </si>
  <si>
    <t>8220-149822-D0106-442001-51101-2</t>
  </si>
  <si>
    <t>8220-149822-D0106-442003-27101-1</t>
  </si>
  <si>
    <t>8220-179522-C2209-442003-24929-1</t>
  </si>
  <si>
    <t>8220-179522-C2209-442003-24929-2</t>
  </si>
  <si>
    <t>Refacciones y accesorios de alcantarillado G. Capital</t>
  </si>
  <si>
    <t>8220-179522-C2210-442004-24901-2</t>
  </si>
  <si>
    <t>8220-179522-D0106-442001-51901-2</t>
  </si>
  <si>
    <t>8230-149822-D0105-442002-11301-1</t>
  </si>
  <si>
    <t>8230-149822-D0105-442002-29811-1</t>
  </si>
  <si>
    <t>8230-149822-D0105-442002-29815-1</t>
  </si>
  <si>
    <t>8230-149822-D0105-442002-35501-1</t>
  </si>
  <si>
    <t>8230-149822-D0105-442002-37501-1</t>
  </si>
  <si>
    <t>8230-149822-D0105-442002-39201-1</t>
  </si>
  <si>
    <t>8230-149822-D0105-442002-51501-2</t>
  </si>
  <si>
    <t>8230-149822-D0106-442001-11301-1</t>
  </si>
  <si>
    <t>8230-149822-D0106-442001-13201-1</t>
  </si>
  <si>
    <t>8230-149822-D0106-442001-14301-1</t>
  </si>
  <si>
    <t>8230-149822-D0106-442001-22301-1</t>
  </si>
  <si>
    <t>8230-149822-D0106-442001-24901-1</t>
  </si>
  <si>
    <t>8230-149822-D0106-442001-26101-1</t>
  </si>
  <si>
    <t>8230-149822-D0106-442001-32301-1</t>
  </si>
  <si>
    <t>8230-149822-D0106-442001-34701-1</t>
  </si>
  <si>
    <t>8230-149822-D0106-442001-35601-1</t>
  </si>
  <si>
    <t>8230-149822-D0106-442001-37501-1</t>
  </si>
  <si>
    <t>8230-149822-D0106-442001-39201-1</t>
  </si>
  <si>
    <t>8230-149822-D0106-442001-51101-2</t>
  </si>
  <si>
    <t>8230-149822-D0106-442003-11301-1</t>
  </si>
  <si>
    <t>8230-149822-D0106-442003-14201-1</t>
  </si>
  <si>
    <t>8230-149822-D0106-442003-24929-1</t>
  </si>
  <si>
    <t>8230-149822-D0106-442003-26102-1</t>
  </si>
  <si>
    <t>8230-149822-D0106-442003-27101-1</t>
  </si>
  <si>
    <t>8230-149822-D0106-442003-29101-1</t>
  </si>
  <si>
    <t>8230-149822-D0106-442003-29201-1</t>
  </si>
  <si>
    <t>8230-149822-D0106-442003-29812-1</t>
  </si>
  <si>
    <t>8230-149822-D0106-442003-37901-1</t>
  </si>
  <si>
    <t>8230-149822-D0106-442003-54101-2</t>
  </si>
  <si>
    <t>8230-149822-ST102-442004-11301-1</t>
  </si>
  <si>
    <t>8230-149822-ST102-442004-13201-1</t>
  </si>
  <si>
    <t>8230-149822-ST102-442004-13301-1</t>
  </si>
  <si>
    <t>8230-149822-ST102-442004-24901-1</t>
  </si>
  <si>
    <t>8230-149822-ST102-442004-27201-1</t>
  </si>
  <si>
    <t>8230-149822-ST102-442004-29601-1</t>
  </si>
  <si>
    <t>8230-149822-ST102-442004-29824-1</t>
  </si>
  <si>
    <t>8230-149822-ST102-442004-33801-1</t>
  </si>
  <si>
    <t>8230-149822-ST102-442004-35501-1</t>
  </si>
  <si>
    <t>8230-149822-ST102-442004-35601-1</t>
  </si>
  <si>
    <t>8230-179522-C2209-442003-24929-1</t>
  </si>
  <si>
    <t>8230-179522-C2209-442003-24929-2</t>
  </si>
  <si>
    <t>8230-179522-C2210-442004-24901-2</t>
  </si>
  <si>
    <t>8230-179522-D0106-442001-51901-2</t>
  </si>
  <si>
    <t>8240-149822-D0105-442002-51501-2</t>
  </si>
  <si>
    <t>8240-149822-D0106-442001-32301-1</t>
  </si>
  <si>
    <t>8240-149822-D0106-442001-33401-1</t>
  </si>
  <si>
    <t>8240-149822-D0106-442001-34701-1</t>
  </si>
  <si>
    <t>8240-149822-D0106-442001-39201-1</t>
  </si>
  <si>
    <t>8240-149822-D0106-442001-51101-2</t>
  </si>
  <si>
    <t>8240-149822-D0106-442003-27101-1</t>
  </si>
  <si>
    <t>8240-149822-D0106-442003-32601-1</t>
  </si>
  <si>
    <t>8240-179522-C2209-442003-24929-1</t>
  </si>
  <si>
    <t>8240-179522-C2209-442003-24929-2</t>
  </si>
  <si>
    <t>8240-179522-C2210-442004-24901-2</t>
  </si>
  <si>
    <t>8250-149822-D0105-442002-51501-2</t>
  </si>
  <si>
    <t>8250-149822-D0106-442001-32201-1</t>
  </si>
  <si>
    <t>8250-149822-D0106-442001-32301-1</t>
  </si>
  <si>
    <t>8250-149822-D0106-442001-33401-1</t>
  </si>
  <si>
    <t>8250-149822-D0106-442001-34701-1</t>
  </si>
  <si>
    <t>8250-149822-D0106-442001-39201-1</t>
  </si>
  <si>
    <t>8250-149822-D0106-442001-51101-2</t>
  </si>
  <si>
    <t>8250-149822-D0106-442003-32601-1</t>
  </si>
  <si>
    <t>8250-149822-D0106-442003-33401-1</t>
  </si>
  <si>
    <t>8250-149822-ST102-442004-35703-1</t>
  </si>
  <si>
    <t>8250-179522-C2209-442003-24929-1</t>
  </si>
  <si>
    <t>8250-179522-C2209-442003-24929-2</t>
  </si>
  <si>
    <t>8250-179522-C2210-442004-24901-2</t>
  </si>
  <si>
    <t>8260-149822-C2205-442003-24601-1</t>
  </si>
  <si>
    <t>8260-149822-C2205-442003-24701-1</t>
  </si>
  <si>
    <t>8260-149822-C2205-442003-24901-1</t>
  </si>
  <si>
    <t>8260-149822-C2205-442003-29817-1</t>
  </si>
  <si>
    <t>8260-149822-C2205-442003-29831-1</t>
  </si>
  <si>
    <t>8260-149822-D0105-442002-24601-1</t>
  </si>
  <si>
    <t>8260-149822-D0105-442002-35101-1</t>
  </si>
  <si>
    <t>8260-149822-D0106-442001-29815-1</t>
  </si>
  <si>
    <t>8260-149822-D0106-442001-29817-1</t>
  </si>
  <si>
    <t>8260-149822-D0106-442001-31501-1</t>
  </si>
  <si>
    <t>8260-149822-D0106-442001-32201-1</t>
  </si>
  <si>
    <t>8260-149822-D0106-442001-33401-1</t>
  </si>
  <si>
    <t>8260-149822-D0106-442001-34701-1</t>
  </si>
  <si>
    <t>8260-149822-D0106-442001-39201-1</t>
  </si>
  <si>
    <t>8260-149822-D0106-442003-21201-1</t>
  </si>
  <si>
    <t>8260-149822-D0106-442003-29824-1</t>
  </si>
  <si>
    <t>8260-149822-D0106-442003-32601-1</t>
  </si>
  <si>
    <t>8260-149822-D0106-442003-56301-2</t>
  </si>
  <si>
    <t>8260-149822-ST102-442004-35702-1</t>
  </si>
  <si>
    <t>8260-179522-C2209-442003-24929-1</t>
  </si>
  <si>
    <t>8260-179522-C2209-442003-24929-2</t>
  </si>
  <si>
    <t>8260-179522-C2210-442004-24901-2</t>
  </si>
  <si>
    <t>8270-149822-C2205-442003-24601-1</t>
  </si>
  <si>
    <t>8270-149822-C2205-442003-24701-1</t>
  </si>
  <si>
    <t>8270-149822-C2205-442003-24901-1</t>
  </si>
  <si>
    <t>8270-149822-C2205-442003-29817-1</t>
  </si>
  <si>
    <t>8270-149822-C2205-442003-29831-1</t>
  </si>
  <si>
    <t>8270-149822-D0105-442002-24601-1</t>
  </si>
  <si>
    <t>8270-149822-D0105-442002-35101-1</t>
  </si>
  <si>
    <t>8270-149822-D0106-442001-29815-1</t>
  </si>
  <si>
    <t>8270-149822-D0106-442001-29817-1</t>
  </si>
  <si>
    <t>8270-149822-D0106-442001-31501-1</t>
  </si>
  <si>
    <t>8270-149822-D0106-442001-32201-1</t>
  </si>
  <si>
    <t>8270-149822-D0106-442001-33401-1</t>
  </si>
  <si>
    <t>8270-149822-D0106-442001-34701-1</t>
  </si>
  <si>
    <t>8270-149822-D0106-442001-39201-1</t>
  </si>
  <si>
    <t>8270-149822-D0106-442003-21201-1</t>
  </si>
  <si>
    <t>8270-149822-D0106-442003-29824-1</t>
  </si>
  <si>
    <t>8270-149822-D0106-442003-32601-1</t>
  </si>
  <si>
    <t>8270-149822-D0106-442003-56301-2</t>
  </si>
  <si>
    <t>8270-149822-ST102-442004-35702-1</t>
  </si>
  <si>
    <t>8270-179522-C2209-442003-24929-1</t>
  </si>
  <si>
    <t>8270-179522-C2209-442003-24929-2</t>
  </si>
  <si>
    <t>8270-179522-C2210-442004-24901-2</t>
  </si>
  <si>
    <t>1123-1-042</t>
  </si>
  <si>
    <t>FELIPE ONTIVEROS TECLA</t>
  </si>
  <si>
    <t>1123-1-047</t>
  </si>
  <si>
    <t>JUAN MANUEL SAM LEE GRANADOS</t>
  </si>
  <si>
    <t>2112-1-000075</t>
  </si>
  <si>
    <t>FANY ALEJANDRA DE LA ROSA DOMINGUEZ</t>
  </si>
  <si>
    <t>2112-1-000115</t>
  </si>
  <si>
    <t>IMPULSA INGENIERIA, S.A. DE C.V.</t>
  </si>
  <si>
    <t>2112-1-000134</t>
  </si>
  <si>
    <t>IRMA OLIVIA VALVERDE FLORES</t>
  </si>
  <si>
    <t>2112-1-000255</t>
  </si>
  <si>
    <t>ZULAMITH RUSSEK CORRAL</t>
  </si>
  <si>
    <t>2112-1-000409</t>
  </si>
  <si>
    <t xml:space="preserve">MARIA IMELDA SOLEDAD TREJO RUIZ </t>
  </si>
  <si>
    <t>2112-1-000539</t>
  </si>
  <si>
    <t xml:space="preserve">COSTCO DE MEXICO, S.A. DE C.V. </t>
  </si>
  <si>
    <t>2112-1-000552</t>
  </si>
  <si>
    <t xml:space="preserve">PABIMA, S.A DE C.V. </t>
  </si>
  <si>
    <t>2112-1-000618</t>
  </si>
  <si>
    <t>MARCOS ANTONIO MARQUEZ PORTILLO</t>
  </si>
  <si>
    <t>EDGAR OBIEL PEREZ LUGO</t>
  </si>
  <si>
    <t>2112-1-000639</t>
  </si>
  <si>
    <t xml:space="preserve">ALEJANDRO BALDERRAMA DIAZ </t>
  </si>
  <si>
    <t>2112-1-000640</t>
  </si>
  <si>
    <t>BLAS NOEL CARRILLO RAMOS</t>
  </si>
  <si>
    <t>2112-1-000641</t>
  </si>
  <si>
    <t xml:space="preserve">OPERADORADORA MUCHACHO ALEGRE </t>
  </si>
  <si>
    <t>2112-1-000644</t>
  </si>
  <si>
    <t xml:space="preserve">RESTAURANTE EL PAPALOTE. S.A. DE C.V. </t>
  </si>
  <si>
    <t>2112-1-000646</t>
  </si>
  <si>
    <t>MARCOS ANTONIO ESCARCEGA MACIAS</t>
  </si>
  <si>
    <t>2112-1-000647</t>
  </si>
  <si>
    <t>DOMINIO LOBO, S.A. DE C.V.</t>
  </si>
  <si>
    <t>2112-1-31101</t>
  </si>
  <si>
    <t>Energía eléctrica</t>
  </si>
  <si>
    <t>2191-051</t>
  </si>
  <si>
    <t>2191-081</t>
  </si>
  <si>
    <t>DEISSY NIKHE VELAZCO MORENO</t>
  </si>
  <si>
    <t>2191-082</t>
  </si>
  <si>
    <t>KARLA ERIVES GONZALEZ</t>
  </si>
  <si>
    <t>2191-083</t>
  </si>
  <si>
    <t>BRAYAN EDUARDO MORALES FELIX</t>
  </si>
  <si>
    <t>2191-084</t>
  </si>
  <si>
    <t>ABARROTES HERRERA</t>
  </si>
  <si>
    <t>2191-085</t>
  </si>
  <si>
    <t>2191-086</t>
  </si>
  <si>
    <t>EMMANUEL RUBEN ERIVES ZUÑIGA</t>
  </si>
  <si>
    <t>2191-087</t>
  </si>
  <si>
    <t>4173-08-007-07</t>
  </si>
  <si>
    <t>DEVOLUCION DE IVA SEPTIEMBRE 2015.</t>
  </si>
  <si>
    <t>5114-14201</t>
  </si>
  <si>
    <t>8120-73-08-007-07</t>
  </si>
  <si>
    <t>8130-43-01-001-002</t>
  </si>
  <si>
    <t>8130-43-01-001-002-003</t>
  </si>
  <si>
    <t>8130-43-01-002-002-001</t>
  </si>
  <si>
    <t>8130-43-01-003</t>
  </si>
  <si>
    <t>8130-43-01-003-001</t>
  </si>
  <si>
    <t>8130-43-01-003-001-003</t>
  </si>
  <si>
    <t>8140-73-08-007-07</t>
  </si>
  <si>
    <t>8150-73-08-007-07</t>
  </si>
  <si>
    <t>8220-149822-C2212-442002-24924-1</t>
  </si>
  <si>
    <t>8220-149822-D0105-442002-22301-1</t>
  </si>
  <si>
    <t>8220-149822-D0106-442001-29821-1</t>
  </si>
  <si>
    <t>8220-149822-D0106-442001-59101-2</t>
  </si>
  <si>
    <t>Software G. Capital</t>
  </si>
  <si>
    <t>8220-149822-D0106-442003-21501-1</t>
  </si>
  <si>
    <t>8220-149822-D0106-442003-33301-1</t>
  </si>
  <si>
    <t>8220-149822-ST102-442004-12301-1</t>
  </si>
  <si>
    <t>8230-149822-C2212-442002-24924-1</t>
  </si>
  <si>
    <t>8230-149822-D0105-442002-21201-1</t>
  </si>
  <si>
    <t>8230-149822-D0105-442002-22101-1</t>
  </si>
  <si>
    <t>8230-149822-D0105-442002-22301-1</t>
  </si>
  <si>
    <t>8230-149822-D0105-442002-26101-1</t>
  </si>
  <si>
    <t>8230-149822-D0105-442002-29601-1</t>
  </si>
  <si>
    <t>8230-149822-D0105-442002-29801-1</t>
  </si>
  <si>
    <t>8230-149822-D0106-442001-21401-1</t>
  </si>
  <si>
    <t>8230-149822-D0106-442001-21501-1</t>
  </si>
  <si>
    <t>8230-149822-D0106-442001-21601-1</t>
  </si>
  <si>
    <t>8230-149822-D0106-442001-25401-1</t>
  </si>
  <si>
    <t>8230-149822-D0106-442001-29821-1</t>
  </si>
  <si>
    <t>8230-149822-D0106-442001-59101-2</t>
  </si>
  <si>
    <t>8230-149822-D0106-442003-13201-1</t>
  </si>
  <si>
    <t>8230-149822-D0106-442003-21501-1</t>
  </si>
  <si>
    <t>8230-149822-D0106-442003-26101-1</t>
  </si>
  <si>
    <t>8230-149822-D0106-442003-33301-1</t>
  </si>
  <si>
    <t>8230-149822-ST102-442004-12301-1</t>
  </si>
  <si>
    <t>8230-149822-ST102-442004-14201-1</t>
  </si>
  <si>
    <t>8240-149822-C2212-442002-24924-1</t>
  </si>
  <si>
    <t>8240-149822-D0105-442002-14201-1</t>
  </si>
  <si>
    <t>8240-149822-D0105-442002-22301-1</t>
  </si>
  <si>
    <t>8240-149822-D0106-442001-14201-1</t>
  </si>
  <si>
    <t>8240-149822-D0106-442001-24801-1</t>
  </si>
  <si>
    <t>8240-149822-D0106-442003-14201-1</t>
  </si>
  <si>
    <t>8240-149822-D0106-442003-21501-1</t>
  </si>
  <si>
    <t>8240-149822-D0106-442003-24801-1</t>
  </si>
  <si>
    <t>8240-149822-D0106-442003-33301-1</t>
  </si>
  <si>
    <t>8240-149822-ST102-442004-13202-1</t>
  </si>
  <si>
    <t>8240-149822-ST102-442004-14201-1</t>
  </si>
  <si>
    <t>8240-149822-ST102-442004-29601-1</t>
  </si>
  <si>
    <t>8240-149822-ST102-442004-29821-1</t>
  </si>
  <si>
    <t>8250-149822-D0105-442002-14201-1</t>
  </si>
  <si>
    <t>8250-149822-D0105-442002-22301-1</t>
  </si>
  <si>
    <t>8250-149822-D0106-442001-14201-1</t>
  </si>
  <si>
    <t>8250-149822-D0106-442003-14201-1</t>
  </si>
  <si>
    <t>8250-149822-D0106-442003-21501-1</t>
  </si>
  <si>
    <t>8250-149822-D0106-442003-24801-1</t>
  </si>
  <si>
    <t>8250-149822-D0106-442003-27101-1</t>
  </si>
  <si>
    <t>8250-149822-ST102-442004-13202-1</t>
  </si>
  <si>
    <t>8250-149822-ST102-442004-14201-1</t>
  </si>
  <si>
    <t>8250-149822-ST102-442004-29601-1</t>
  </si>
  <si>
    <t>8250-149822-ST102-442004-29821-1</t>
  </si>
  <si>
    <t>8260-149822-D0105-442002-51501-2</t>
  </si>
  <si>
    <t>8260-149822-D0106-442001-32301-1</t>
  </si>
  <si>
    <t>8260-149822-D0106-442001-51101-2</t>
  </si>
  <si>
    <t>8260-149822-D0106-442003-27101-1</t>
  </si>
  <si>
    <t>8260-149822-D0106-442003-33401-1</t>
  </si>
  <si>
    <t>8260-149822-ST102-442004-13202-1</t>
  </si>
  <si>
    <t>8260-149822-ST102-442004-29821-1</t>
  </si>
  <si>
    <t>8260-149822-ST102-442004-35703-1</t>
  </si>
  <si>
    <t>8270-149822-D0105-442002-51501-2</t>
  </si>
  <si>
    <t>8270-149822-D0106-442001-32301-1</t>
  </si>
  <si>
    <t>8270-149822-D0106-442001-51101-2</t>
  </si>
  <si>
    <t>8270-149822-D0106-442003-27101-1</t>
  </si>
  <si>
    <t>8270-149822-D0106-442003-33401-1</t>
  </si>
  <si>
    <t>8270-149822-ST102-442004-13202-1</t>
  </si>
  <si>
    <t>8270-149822-ST102-442004-29821-1</t>
  </si>
  <si>
    <t>8270-149822-ST102-442004-35703-1</t>
  </si>
  <si>
    <t>1111-2-03</t>
  </si>
  <si>
    <t>ALICIA CARAVEO MACIAS</t>
  </si>
  <si>
    <t>1111-2-11</t>
  </si>
  <si>
    <t>ANA LAURA ZARAZUA DIAZ</t>
  </si>
  <si>
    <t>1123-1-113</t>
  </si>
  <si>
    <t>JORGE ALEJANDRO HERNANDEZ PARRA</t>
  </si>
  <si>
    <t>1123-1-16</t>
  </si>
  <si>
    <t>GLADYS CECILIA MARQUEZ GALAVIZ</t>
  </si>
  <si>
    <t>1123-1-164</t>
  </si>
  <si>
    <t>EVA GUILLERMINA GILL TORRES</t>
  </si>
  <si>
    <t>1123-1-165</t>
  </si>
  <si>
    <t>2112-1-000039</t>
  </si>
  <si>
    <t>COMERCIALIZADORA DE NEUMATICOS TARAHUMARA S.A. DE</t>
  </si>
  <si>
    <t>2112-1-000190</t>
  </si>
  <si>
    <t>MARIO RENE PORTILLO GONZALEZ</t>
  </si>
  <si>
    <t>2112-1-000206</t>
  </si>
  <si>
    <t>NYDIA RAMIREZ BALDERRAMA (FERRETODO)</t>
  </si>
  <si>
    <t>2112-1-000230</t>
  </si>
  <si>
    <t>SEGUROS AFIRME, S.A. DE C.V AFIRME GRUPO FINANCIERO</t>
  </si>
  <si>
    <t>2112-1-000237</t>
  </si>
  <si>
    <t>SISTEMAS DE RIEGO DEL NORTE, S.A. DE C.V.</t>
  </si>
  <si>
    <t>2112-1-000240</t>
  </si>
  <si>
    <t>2112-1-000252</t>
  </si>
  <si>
    <t>WINGU NETWORKS, S.A. DE C.V.</t>
  </si>
  <si>
    <t>2112-1-000274</t>
  </si>
  <si>
    <t>2112-1-000315</t>
  </si>
  <si>
    <t>KEVIN EDUARDO SANCHEZ CASTILLO</t>
  </si>
  <si>
    <t>2112-1-000398</t>
  </si>
  <si>
    <t>2112-1-000405</t>
  </si>
  <si>
    <t>TACOS Y CORTES CHIHUA</t>
  </si>
  <si>
    <t>2112-1-000421</t>
  </si>
  <si>
    <t>CUSITEC, S.A  DE C.V.</t>
  </si>
  <si>
    <t>2112-1-000523</t>
  </si>
  <si>
    <t>2112-1-000638</t>
  </si>
  <si>
    <t xml:space="preserve">PEDRO DURAN VAZQUEZ </t>
  </si>
  <si>
    <t>2112-1-000643</t>
  </si>
  <si>
    <t>ORLANDO ACOSTA FLORES</t>
  </si>
  <si>
    <t>2112-1-000648</t>
  </si>
  <si>
    <t>RAPIDOS EL ROSAL DE CUAUHTEMOC S. DE R.L. DE C.V.</t>
  </si>
  <si>
    <t>2112-1-000649</t>
  </si>
  <si>
    <t>BALAM ALAN PALMA ANAYA</t>
  </si>
  <si>
    <t>2112-1-000650</t>
  </si>
  <si>
    <t>HECTOR HUGO GUEREQUE SOLIS</t>
  </si>
  <si>
    <t>2112-1-000651</t>
  </si>
  <si>
    <t xml:space="preserve">IMPULSORA PROMORA DEL NORTE, S.A. DE C.V. </t>
  </si>
  <si>
    <t>2112-1-000652</t>
  </si>
  <si>
    <t>EMPREDIMIENTOS MARKT SAPI, S.A. DE C.V.</t>
  </si>
  <si>
    <t>2112-1-000655</t>
  </si>
  <si>
    <t xml:space="preserve">MARIO ALBERTO GUTIERREZ OROZCO </t>
  </si>
  <si>
    <t>2112-1-000656</t>
  </si>
  <si>
    <t>MAQUINARIA, REFACCIONES  Y SOLUCIONES DE MEXICO, S.A. DE C.V.</t>
  </si>
  <si>
    <t>2112-1-000657</t>
  </si>
  <si>
    <t>YLIANA ANDREA HUERTAS RUIZ</t>
  </si>
  <si>
    <t>MARIA CONCEPCION RODRIGUEZ LOPEZ</t>
  </si>
  <si>
    <t>2112-1-000659</t>
  </si>
  <si>
    <t>AARON CARAVEO MARTINEZ</t>
  </si>
  <si>
    <t>2112-1-25301</t>
  </si>
  <si>
    <t>Medicinas y productos farmacéuticos</t>
  </si>
  <si>
    <t>Servicios de acceso de Internet, redes y procesamiento de información</t>
  </si>
  <si>
    <t>Arrendamiento de equipo de transporte</t>
  </si>
  <si>
    <t>2112-1-33401</t>
  </si>
  <si>
    <t>2112-1-34501</t>
  </si>
  <si>
    <t>2112-2-000072</t>
  </si>
  <si>
    <t>2112-2-000626</t>
  </si>
  <si>
    <t>2112-2-000658</t>
  </si>
  <si>
    <t>2112-2-51101</t>
  </si>
  <si>
    <t>Muebles de oficina y estantería</t>
  </si>
  <si>
    <t>2112-2-51501</t>
  </si>
  <si>
    <t>Equipo de cómputo y de tecnología de la información</t>
  </si>
  <si>
    <t>2112-2-56401</t>
  </si>
  <si>
    <t>2117-1-009-009</t>
  </si>
  <si>
    <t>SERGIO ENRIQUE FIERRO ORDOÑEZ</t>
  </si>
  <si>
    <t>2191-088</t>
  </si>
  <si>
    <t>MONSERRAT CERVANTES GONZALEZ</t>
  </si>
  <si>
    <t>Reposición de Pavimento</t>
  </si>
  <si>
    <t>Alterar la medicion registrada en los medidores</t>
  </si>
  <si>
    <t>5131-31701</t>
  </si>
  <si>
    <t>5133-33301</t>
  </si>
  <si>
    <t>Servicios de consultoria administrativa, procesos, técnica y en tecnologías de la información</t>
  </si>
  <si>
    <t>5138-38301</t>
  </si>
  <si>
    <t>Congresos y convenciones</t>
  </si>
  <si>
    <t>8130-43-01-001-001-001</t>
  </si>
  <si>
    <t>8130-43-01-001-001-002</t>
  </si>
  <si>
    <t>8130-43-01-001-001-004</t>
  </si>
  <si>
    <t>8130-43-01-001-002-002</t>
  </si>
  <si>
    <t>8130-43-01-001-002-004</t>
  </si>
  <si>
    <t>8130-43-01-002-001-001</t>
  </si>
  <si>
    <t>8130-43-01-002-001-002</t>
  </si>
  <si>
    <t>8130-43-01-002-001-003</t>
  </si>
  <si>
    <t>8130-43-01-002-002-002</t>
  </si>
  <si>
    <t>8130-43-01-004-001</t>
  </si>
  <si>
    <t>8130-73-06-005</t>
  </si>
  <si>
    <t>8150-43-01-002-005</t>
  </si>
  <si>
    <t>8150-43-01-002-005-001</t>
  </si>
  <si>
    <t>8150-43-01-004-009</t>
  </si>
  <si>
    <t>8150-45-01-002</t>
  </si>
  <si>
    <t>Congresos y convenciones G. Corriente</t>
  </si>
  <si>
    <t>Sistemas de aire acondicionado, calefacción y de refrigeración industrial y comercial G. Capital</t>
  </si>
  <si>
    <t>8220-149822-C2205-442003-26102-1</t>
  </si>
  <si>
    <t>8220-149822-C2205-442003-29811-1</t>
  </si>
  <si>
    <t>8220-149822-C2205-442003-29815-1</t>
  </si>
  <si>
    <t>8220-149822-C2213-442003-29817-1</t>
  </si>
  <si>
    <t>8220-149822-C2214-442003-38201-1</t>
  </si>
  <si>
    <t>8220-149822-D0106-442001-38301-1</t>
  </si>
  <si>
    <t>8220-149822-D0106-442001-56401-2</t>
  </si>
  <si>
    <t>8220-149822-D0106-442003-25301-1</t>
  </si>
  <si>
    <t>8220-149822-D0106-442003-51501-2</t>
  </si>
  <si>
    <t>8220-149822-D0106-442003-51901-2</t>
  </si>
  <si>
    <t>8230-149822-C2205-442003-26102-1</t>
  </si>
  <si>
    <t>8230-149822-C2205-442003-29811-1</t>
  </si>
  <si>
    <t>8230-149822-C2205-442003-29815-1</t>
  </si>
  <si>
    <t>8230-149822-C2213-442003-29817-1</t>
  </si>
  <si>
    <t>8230-149822-C2214-442003-38201-1</t>
  </si>
  <si>
    <t>8230-149822-D0105-442002-12301-1</t>
  </si>
  <si>
    <t>8230-149822-D0105-442002-14103-1</t>
  </si>
  <si>
    <t>8230-149822-D0105-442002-14201-1</t>
  </si>
  <si>
    <t>8230-149822-D0105-442002-21101-1</t>
  </si>
  <si>
    <t>8230-149822-D0105-442002-24601-1</t>
  </si>
  <si>
    <t>8230-149822-D0105-442002-29821-1</t>
  </si>
  <si>
    <t>8230-149822-D0105-442002-34501-1</t>
  </si>
  <si>
    <t>8230-149822-D0105-442002-37901-1</t>
  </si>
  <si>
    <t>8230-149822-D0106-442001-13202-1</t>
  </si>
  <si>
    <t>8230-149822-D0106-442001-13401-1</t>
  </si>
  <si>
    <t>8230-149822-D0106-442001-14103-1</t>
  </si>
  <si>
    <t>8230-149822-D0106-442001-15101-1</t>
  </si>
  <si>
    <t>8230-149822-D0106-442001-27101-1</t>
  </si>
  <si>
    <t>8230-149822-D0106-442001-31201-1</t>
  </si>
  <si>
    <t>8230-149822-D0106-442001-31401-1</t>
  </si>
  <si>
    <t>8230-149822-D0106-442001-34101-1</t>
  </si>
  <si>
    <t>8230-149822-D0106-442001-34401-1</t>
  </si>
  <si>
    <t>8230-149822-D0106-442001-38301-1</t>
  </si>
  <si>
    <t>8230-149822-D0106-442001-56401-2</t>
  </si>
  <si>
    <t>8230-149822-D0106-442003-13202-1</t>
  </si>
  <si>
    <t>8230-149822-D0106-442003-14103-1</t>
  </si>
  <si>
    <t>8230-149822-D0106-442003-21802-1</t>
  </si>
  <si>
    <t>8230-149822-D0106-442003-25301-1</t>
  </si>
  <si>
    <t>8230-149822-D0106-442003-25501-1</t>
  </si>
  <si>
    <t>8230-149822-D0106-442003-25601-1</t>
  </si>
  <si>
    <t>8230-149822-D0106-442003-25901-1</t>
  </si>
  <si>
    <t>8230-149822-D0106-442003-29811-1</t>
  </si>
  <si>
    <t>8230-149822-D0106-442003-51501-2</t>
  </si>
  <si>
    <t>8230-149822-D0106-442003-51901-2</t>
  </si>
  <si>
    <t>8230-149822-ST102-442004-13401-1</t>
  </si>
  <si>
    <t>8230-149822-ST102-442004-31101-1</t>
  </si>
  <si>
    <t>8240-149822-C2205-442003-26102-1</t>
  </si>
  <si>
    <t>8240-149822-C2205-442003-29811-1</t>
  </si>
  <si>
    <t>8240-149822-C2205-442003-29815-1</t>
  </si>
  <si>
    <t>8240-149822-C2213-442003-29817-1</t>
  </si>
  <si>
    <t>8240-149822-C2214-442003-38201-1</t>
  </si>
  <si>
    <t>8240-149822-D0105-442002-24701-1</t>
  </si>
  <si>
    <t>8240-149822-D0106-442001-31701-1</t>
  </si>
  <si>
    <t>8240-149822-D0106-442001-33301-1</t>
  </si>
  <si>
    <t>8240-149822-D0106-442001-38301-1</t>
  </si>
  <si>
    <t>8240-149822-D0106-442001-56401-2</t>
  </si>
  <si>
    <t>8240-149822-D0106-442003-25301-1</t>
  </si>
  <si>
    <t>8240-149822-D0106-442003-51501-2</t>
  </si>
  <si>
    <t>8240-149822-ST102-442004-29201-1</t>
  </si>
  <si>
    <t>8250-149822-C2205-442003-26102-1</t>
  </si>
  <si>
    <t>8250-149822-C2205-442003-29811-1</t>
  </si>
  <si>
    <t>8250-149822-C2205-442003-29815-1</t>
  </si>
  <si>
    <t>8250-149822-C2212-442002-24924-1</t>
  </si>
  <si>
    <t>8250-149822-C2213-442003-29817-1</t>
  </si>
  <si>
    <t>8250-149822-C2214-442003-38201-1</t>
  </si>
  <si>
    <t>8250-149822-D0105-442002-24701-1</t>
  </si>
  <si>
    <t>8250-149822-D0106-442001-24801-1</t>
  </si>
  <si>
    <t>8250-149822-D0106-442001-31701-1</t>
  </si>
  <si>
    <t>8250-149822-D0106-442001-33301-1</t>
  </si>
  <si>
    <t>8250-149822-D0106-442001-38301-1</t>
  </si>
  <si>
    <t>8250-149822-D0106-442001-56401-2</t>
  </si>
  <si>
    <t>8250-149822-D0106-442003-25301-1</t>
  </si>
  <si>
    <t>8250-149822-D0106-442003-51501-2</t>
  </si>
  <si>
    <t>8250-149822-ST102-442004-29201-1</t>
  </si>
  <si>
    <t>8260-149822-C2205-442003-26102-1</t>
  </si>
  <si>
    <t>8260-149822-C2205-442003-29811-1</t>
  </si>
  <si>
    <t>8260-149822-C2205-442003-29815-1</t>
  </si>
  <si>
    <t>8260-149822-C2212-442002-24924-1</t>
  </si>
  <si>
    <t>8260-149822-C2213-442003-29817-1</t>
  </si>
  <si>
    <t>8260-149822-C2214-442003-38201-1</t>
  </si>
  <si>
    <t>8260-149822-D0105-442002-14201-1</t>
  </si>
  <si>
    <t>8260-149822-D0105-442002-22301-1</t>
  </si>
  <si>
    <t>8260-149822-D0105-442002-24701-1</t>
  </si>
  <si>
    <t>8260-149822-D0106-442001-14201-1</t>
  </si>
  <si>
    <t>8260-149822-D0106-442001-24801-1</t>
  </si>
  <si>
    <t>8260-149822-D0106-442001-31701-1</t>
  </si>
  <si>
    <t>8260-149822-D0106-442001-33301-1</t>
  </si>
  <si>
    <t>8260-149822-D0106-442001-38301-1</t>
  </si>
  <si>
    <t>8260-149822-D0106-442001-56401-2</t>
  </si>
  <si>
    <t>8260-149822-D0106-442003-14201-1</t>
  </si>
  <si>
    <t>8260-149822-D0106-442003-21501-1</t>
  </si>
  <si>
    <t>8260-149822-D0106-442003-24801-1</t>
  </si>
  <si>
    <t>8260-149822-D0106-442003-25301-1</t>
  </si>
  <si>
    <t>8260-149822-D0106-442003-51501-2</t>
  </si>
  <si>
    <t>8260-149822-ST102-442004-14201-1</t>
  </si>
  <si>
    <t>8260-149822-ST102-442004-29201-1</t>
  </si>
  <si>
    <t>8260-149822-ST102-442004-29601-1</t>
  </si>
  <si>
    <t>8270-149822-C2205-442003-26102-1</t>
  </si>
  <si>
    <t>8270-149822-C2205-442003-29811-1</t>
  </si>
  <si>
    <t>8270-149822-C2205-442003-29815-1</t>
  </si>
  <si>
    <t>8270-149822-C2212-442002-24924-1</t>
  </si>
  <si>
    <t>8270-149822-C2213-442003-29817-1</t>
  </si>
  <si>
    <t>8270-149822-C2214-442003-38201-1</t>
  </si>
  <si>
    <t>8270-149822-D0105-442002-14201-1</t>
  </si>
  <si>
    <t>8270-149822-D0105-442002-22301-1</t>
  </si>
  <si>
    <t>8270-149822-D0105-442002-24701-1</t>
  </si>
  <si>
    <t>8270-149822-D0106-442001-14201-1</t>
  </si>
  <si>
    <t>8270-149822-D0106-442001-24801-1</t>
  </si>
  <si>
    <t>8270-149822-D0106-442001-31701-1</t>
  </si>
  <si>
    <t>8270-149822-D0106-442001-33301-1</t>
  </si>
  <si>
    <t>8270-149822-D0106-442001-38301-1</t>
  </si>
  <si>
    <t>8270-149822-D0106-442001-56401-2</t>
  </si>
  <si>
    <t>8270-149822-D0106-442003-14201-1</t>
  </si>
  <si>
    <t>8270-149822-D0106-442003-21501-1</t>
  </si>
  <si>
    <t>8270-149822-D0106-442003-24801-1</t>
  </si>
  <si>
    <t>8270-149822-D0106-442003-25301-1</t>
  </si>
  <si>
    <t>8270-149822-D0106-442003-51501-2</t>
  </si>
  <si>
    <t>8270-149822-ST102-442004-14201-1</t>
  </si>
  <si>
    <t>8270-149822-ST102-442004-29201-1</t>
  </si>
  <si>
    <t>8270-149822-ST102-442004-29601-1</t>
  </si>
  <si>
    <t>1111-2-12</t>
  </si>
  <si>
    <t>BRENDA YAHARIA MELENO ERIVES</t>
  </si>
  <si>
    <t>1123-1-166</t>
  </si>
  <si>
    <t>JONATHAN URIEL ARAGONEZ QUEZADA</t>
  </si>
  <si>
    <t>1123-1-167</t>
  </si>
  <si>
    <t>REYNA ESMERALDA ESPINO PALMA</t>
  </si>
  <si>
    <t>2112-1-000661</t>
  </si>
  <si>
    <t>MANUEL ROBERTO SANCHEZ AMADOR</t>
  </si>
  <si>
    <t>2112-1-000662</t>
  </si>
  <si>
    <t>MARIO ESCARCEGA OLIVAS</t>
  </si>
  <si>
    <t>2112-1-000664</t>
  </si>
  <si>
    <t>TALLERES Y TORNOS INDUSTRIALES DE CHIHUAHUA, S.A. DE C.V.</t>
  </si>
  <si>
    <t>2112-1-000668</t>
  </si>
  <si>
    <t>GRUPO RESTAURANTERO COSTA LINDA SCP DE B Y S RL DE CV</t>
  </si>
  <si>
    <t>2112-1-000670</t>
  </si>
  <si>
    <t>RICARDO RAMIREZ OLIVAS</t>
  </si>
  <si>
    <t>2112-1-000672</t>
  </si>
  <si>
    <t>EDGAR ALBERTO TERRAZAS CHAVEZ</t>
  </si>
  <si>
    <t>2112-1-000673</t>
  </si>
  <si>
    <t xml:space="preserve">AGANETA FRIESEN THIESSEN </t>
  </si>
  <si>
    <t>2112-1-000674</t>
  </si>
  <si>
    <t xml:space="preserve">OPERADORA T3S, S.A. DE C.V. </t>
  </si>
  <si>
    <t>2112-1-000675</t>
  </si>
  <si>
    <t xml:space="preserve">INMOBILIARIA CARDOS S.A. DE C.V. </t>
  </si>
  <si>
    <t>2112-1-000676</t>
  </si>
  <si>
    <t xml:space="preserve">MIGUEL ANGEL LOERA SALDAÑA </t>
  </si>
  <si>
    <t>2112-1-000678</t>
  </si>
  <si>
    <t xml:space="preserve">CORPORATIVO GAVIOTAS, S.A. DE C.V. </t>
  </si>
  <si>
    <t>2112-1-000679</t>
  </si>
  <si>
    <t xml:space="preserve">CESAR LUCERO LOPEZ </t>
  </si>
  <si>
    <t>2112-1-000681</t>
  </si>
  <si>
    <t>OPERADORA DE ALIMENTOS GICH S DE RL DE CV</t>
  </si>
  <si>
    <t>2112-1-000682</t>
  </si>
  <si>
    <t xml:space="preserve">SYMA JUAREZ, S.A. DE C.V. </t>
  </si>
  <si>
    <t>2112-1-000683</t>
  </si>
  <si>
    <t>PROPOLIALIMENTOS S DE RL DE CV</t>
  </si>
  <si>
    <t>2112-1-000684</t>
  </si>
  <si>
    <t xml:space="preserve">AUTO PRONTO, S.A. DE C.V. </t>
  </si>
  <si>
    <t>2112-1-27101</t>
  </si>
  <si>
    <t>2112-1-33301</t>
  </si>
  <si>
    <t>Servicios de consultoría administrativa, procesos, técnica y en tecnologías de la información</t>
  </si>
  <si>
    <t>2191-090</t>
  </si>
  <si>
    <t>CANACO</t>
  </si>
  <si>
    <t>5124-24924</t>
  </si>
  <si>
    <t>5125-25301</t>
  </si>
  <si>
    <t>5127-27301</t>
  </si>
  <si>
    <t>ARTICULOS DEPORTIVOS</t>
  </si>
  <si>
    <t>5132-32501</t>
  </si>
  <si>
    <t>8220-149822-C2213-442003-24601-1</t>
  </si>
  <si>
    <t>8220-149822-C2214-442003-21101-1</t>
  </si>
  <si>
    <t>8220-149822-C2214-442003-22101-1</t>
  </si>
  <si>
    <t>8220-149822-C2214-442003-22301-1</t>
  </si>
  <si>
    <t>8220-149822-C2214-442003-27101-1</t>
  </si>
  <si>
    <t>8220-149822-C2214-442003-33401-1</t>
  </si>
  <si>
    <t>8220-149822-CU025-442003-24601-1</t>
  </si>
  <si>
    <t>8220-149822-D0105-442002-27101-1</t>
  </si>
  <si>
    <t>8220-149822-D0106-442001-27301-1</t>
  </si>
  <si>
    <t>Artículos deportivos G. Corriente</t>
  </si>
  <si>
    <t>8220-149822-D0106-442001-32501-1</t>
  </si>
  <si>
    <t>Arrendamiento de equipo de transporte G. Corriente</t>
  </si>
  <si>
    <t>8220-149822-D0106-442003-24926-1</t>
  </si>
  <si>
    <t>Refacciones y accesorios de red de conducción G. Corriente</t>
  </si>
  <si>
    <t>8230-149822-C2213-442003-24601-1</t>
  </si>
  <si>
    <t>8230-149822-C2214-442003-21101-1</t>
  </si>
  <si>
    <t>8230-149822-C2214-442003-22101-1</t>
  </si>
  <si>
    <t>8230-149822-C2214-442003-22301-1</t>
  </si>
  <si>
    <t>8230-149822-C2214-442003-27101-1</t>
  </si>
  <si>
    <t>8230-149822-C2214-442003-33401-1</t>
  </si>
  <si>
    <t>8230-149822-CU025-442003-24601-1</t>
  </si>
  <si>
    <t>8230-149822-D0105-442002-27101-1</t>
  </si>
  <si>
    <t>8230-149822-D0106-442001-27301-1</t>
  </si>
  <si>
    <t>8230-149822-D0106-442001-32501-1</t>
  </si>
  <si>
    <t>8230-149822-D0106-442003-24926-1</t>
  </si>
  <si>
    <t>8240-149822-C2213-442003-24601-1</t>
  </si>
  <si>
    <t>8240-149822-C2214-442003-21101-1</t>
  </si>
  <si>
    <t>8240-149822-C2214-442003-22101-1</t>
  </si>
  <si>
    <t>8240-149822-C2214-442003-22301-1</t>
  </si>
  <si>
    <t>8240-149822-C2214-442003-27101-1</t>
  </si>
  <si>
    <t>8240-149822-C2214-442003-33401-1</t>
  </si>
  <si>
    <t>8240-149822-D0105-442002-27101-1</t>
  </si>
  <si>
    <t>8240-149822-D0106-442001-27301-1</t>
  </si>
  <si>
    <t>8240-149822-D0106-442001-32501-1</t>
  </si>
  <si>
    <t>8250-149822-C2213-442003-24601-1</t>
  </si>
  <si>
    <t>8250-149822-C2214-442003-21101-1</t>
  </si>
  <si>
    <t>8250-149822-C2214-442003-22101-1</t>
  </si>
  <si>
    <t>8250-149822-C2214-442003-22301-1</t>
  </si>
  <si>
    <t>8250-149822-C2214-442003-27101-1</t>
  </si>
  <si>
    <t>8250-149822-C2214-442003-33401-1</t>
  </si>
  <si>
    <t>8250-149822-D0105-442002-27101-1</t>
  </si>
  <si>
    <t>8250-149822-D0106-442001-27301-1</t>
  </si>
  <si>
    <t>8250-149822-D0106-442001-32501-1</t>
  </si>
  <si>
    <t>8260-149822-C2214-442003-21101-1</t>
  </si>
  <si>
    <t>8260-149822-C2214-442003-22101-1</t>
  </si>
  <si>
    <t>8260-149822-C2214-442003-22301-1</t>
  </si>
  <si>
    <t>8260-149822-C2214-442003-27101-1</t>
  </si>
  <si>
    <t>8260-149822-C2214-442003-33401-1</t>
  </si>
  <si>
    <t>8260-149822-D0106-442001-27301-1</t>
  </si>
  <si>
    <t>8260-149822-D0106-442001-32501-1</t>
  </si>
  <si>
    <t>8270-149822-C2214-442003-21101-1</t>
  </si>
  <si>
    <t>8270-149822-C2214-442003-22101-1</t>
  </si>
  <si>
    <t>8270-149822-C2214-442003-22301-1</t>
  </si>
  <si>
    <t>8270-149822-C2214-442003-27101-1</t>
  </si>
  <si>
    <t>8270-149822-C2214-442003-33401-1</t>
  </si>
  <si>
    <t>8270-149822-D0106-442001-27301-1</t>
  </si>
  <si>
    <t>8270-149822-D0106-442001-32501-1</t>
  </si>
  <si>
    <t>1123-1-001</t>
  </si>
  <si>
    <t>EFRAIN LEGARDA RAMIREZ</t>
  </si>
  <si>
    <t>1123-1-059</t>
  </si>
  <si>
    <t>ALVARO LOYA DIAZ</t>
  </si>
  <si>
    <t>1123-1-134</t>
  </si>
  <si>
    <t>1123-1-168</t>
  </si>
  <si>
    <t>ALI CESAR PEREZ CHACON</t>
  </si>
  <si>
    <t>1123-1-169</t>
  </si>
  <si>
    <t>*</t>
  </si>
  <si>
    <t>2112-1-000199</t>
  </si>
  <si>
    <t>MIGUEL ANGEL GONZALEZ QUEZADA</t>
  </si>
  <si>
    <t>2112-1-000246</t>
  </si>
  <si>
    <t>TIPS DECORACIONES DEL NOROESTE, S.A. DE.C.V</t>
  </si>
  <si>
    <t xml:space="preserve">CORDOVA INDUSTRIAL INTEGRADORES, S.A. DE C.V. </t>
  </si>
  <si>
    <t>2112-1-000345</t>
  </si>
  <si>
    <t>INSTITUTO PARA EL DESARROLLO TECNICO DE LAS HACIENDAS PUBLICAS ( INDETEC)</t>
  </si>
  <si>
    <t>2112-1-000505</t>
  </si>
  <si>
    <t>RANDOLPH UNGER PLETT</t>
  </si>
  <si>
    <t>2112-1-000514</t>
  </si>
  <si>
    <t xml:space="preserve">OPERADORA SSM SAPI, S.A. DE C.V. </t>
  </si>
  <si>
    <t>2112-1-000666</t>
  </si>
  <si>
    <t>BLADIMIR RABADAN DEL REAL</t>
  </si>
  <si>
    <t>2112-1-000680</t>
  </si>
  <si>
    <t>RODOLFO HUMBERTO MARTINEZ ESPINOZA</t>
  </si>
  <si>
    <t>2112-1-000685</t>
  </si>
  <si>
    <t>CEAL RESTAURANTE S.A DE C.V.</t>
  </si>
  <si>
    <t>2112-1-000688</t>
  </si>
  <si>
    <t xml:space="preserve">PAMELA POLANCO ENRIQUEZ </t>
  </si>
  <si>
    <t>2112-1-000689</t>
  </si>
  <si>
    <t xml:space="preserve">THE TEAHOUSE NATURA COMPANY, S.A. DE C.V. </t>
  </si>
  <si>
    <t>2112-1-000692</t>
  </si>
  <si>
    <t xml:space="preserve">ALONSO RIVERA LOYA </t>
  </si>
  <si>
    <t>2112-1-000693</t>
  </si>
  <si>
    <t xml:space="preserve">ADMINISTRADORA AHMAN, S.A. DE C,V, </t>
  </si>
  <si>
    <t>2112-1-000694</t>
  </si>
  <si>
    <t>COMITE ACTIVO DE LA CUENCA DE SANTIAGUILLO A.C.</t>
  </si>
  <si>
    <t>2112-1-000695</t>
  </si>
  <si>
    <t>GRUPO BIGOTES</t>
  </si>
  <si>
    <t>2112-1-000696</t>
  </si>
  <si>
    <t xml:space="preserve">CHICOS GORDOS </t>
  </si>
  <si>
    <t>2112-1-24923</t>
  </si>
  <si>
    <t>Fuentes de abastecimiento</t>
  </si>
  <si>
    <t>2112-1-29812</t>
  </si>
  <si>
    <t>2191-030</t>
  </si>
  <si>
    <t>MINI SUPER LA SIERRA</t>
  </si>
  <si>
    <t>2191-091</t>
  </si>
  <si>
    <t>4143-01-004-009</t>
  </si>
  <si>
    <t>4144-01-002</t>
  </si>
  <si>
    <t>5124-24923</t>
  </si>
  <si>
    <t>5132-32901</t>
  </si>
  <si>
    <t>Otros arrendamientos</t>
  </si>
  <si>
    <t>5136-36601</t>
  </si>
  <si>
    <t>Servicio de creación y difusión de contenido exclusivamente a través de internet</t>
  </si>
  <si>
    <t>8120-43-01-004-009</t>
  </si>
  <si>
    <t>8120-45-01-002</t>
  </si>
  <si>
    <t>8130-43-01-003-001-001</t>
  </si>
  <si>
    <t>8130-43-01-004-005</t>
  </si>
  <si>
    <t>8130-43-01-004-006</t>
  </si>
  <si>
    <t>8130-45-02-001</t>
  </si>
  <si>
    <t>8130-73-01</t>
  </si>
  <si>
    <t>8130-73-01-001</t>
  </si>
  <si>
    <t>8130-73-08-002</t>
  </si>
  <si>
    <t>8130-73-08-006</t>
  </si>
  <si>
    <t>8140-43-01-002-005</t>
  </si>
  <si>
    <t>8140-43-01-002-005-001</t>
  </si>
  <si>
    <t>8140-43-01-004-009</t>
  </si>
  <si>
    <t>8140-45-01-002</t>
  </si>
  <si>
    <t>8220-149822-C2211-442003-29815-2</t>
  </si>
  <si>
    <t>Refacciones y accesorios a red de distribución G. Capital</t>
  </si>
  <si>
    <t>8220-149822-C2213-442003-24701-1</t>
  </si>
  <si>
    <t>8220-149822-C2213-442003-24923-1</t>
  </si>
  <si>
    <t>8220-149822-C2213-442003-26102-1</t>
  </si>
  <si>
    <t>8220-149822-C2213-442003-29813-1</t>
  </si>
  <si>
    <t>8220-149822-C2213-442003-34701-1</t>
  </si>
  <si>
    <t>8220-149822-C2213-442003-35702-1</t>
  </si>
  <si>
    <t>8220-149822-C2213-442003-39901-1</t>
  </si>
  <si>
    <t>8220-149822-C2215-442003-35702-1</t>
  </si>
  <si>
    <t>8220-149822-CU025-442003-24601-2</t>
  </si>
  <si>
    <t>8220-149822-CU025-442003-29812-2</t>
  </si>
  <si>
    <t>Refacciones y accesorios a macro y micromediición G. Capital</t>
  </si>
  <si>
    <t>8220-149822-CU025-442003-29815-2</t>
  </si>
  <si>
    <t>8220-149822-CU025-442003-29817-2</t>
  </si>
  <si>
    <t>Refacciones y accesorios red de conducción G. Capital</t>
  </si>
  <si>
    <t>8220-149822-D0106-442001-32901-1</t>
  </si>
  <si>
    <t>8220-149822-D0106-442001-36601-1</t>
  </si>
  <si>
    <t>Servicio de creación y difusión de contenido exclusivamente a través de internet G. Corriente</t>
  </si>
  <si>
    <t>8230-149822-C2211-442003-29815-2</t>
  </si>
  <si>
    <t>8230-149822-C2213-442003-24701-1</t>
  </si>
  <si>
    <t>8230-149822-C2213-442003-24923-1</t>
  </si>
  <si>
    <t>8230-149822-C2213-442003-26102-1</t>
  </si>
  <si>
    <t>8230-149822-C2213-442003-29813-1</t>
  </si>
  <si>
    <t>8230-149822-C2213-442003-34701-1</t>
  </si>
  <si>
    <t>8230-149822-C2213-442003-35702-1</t>
  </si>
  <si>
    <t>8230-149822-C2213-442003-39901-1</t>
  </si>
  <si>
    <t>8230-149822-C2215-442003-35702-1</t>
  </si>
  <si>
    <t>8230-149822-CU025-442003-24601-2</t>
  </si>
  <si>
    <t>8230-149822-CU025-442003-29812-2</t>
  </si>
  <si>
    <t>8230-149822-CU025-442003-29815-2</t>
  </si>
  <si>
    <t>8230-149822-CU025-442003-29817-2</t>
  </si>
  <si>
    <t>8230-149822-D0106-442001-32901-1</t>
  </si>
  <si>
    <t>8230-149822-D0106-442001-36601-1</t>
  </si>
  <si>
    <t>8240-149822-C2211-442003-29815-2</t>
  </si>
  <si>
    <t>8240-149822-C2213-442003-24701-1</t>
  </si>
  <si>
    <t>8240-149822-C2213-442003-24923-1</t>
  </si>
  <si>
    <t>8240-149822-C2213-442003-26102-1</t>
  </si>
  <si>
    <t>8240-149822-C2213-442003-29813-1</t>
  </si>
  <si>
    <t>8240-149822-C2213-442003-34701-1</t>
  </si>
  <si>
    <t>8240-149822-C2213-442003-35702-1</t>
  </si>
  <si>
    <t>8240-149822-C2213-442003-39901-1</t>
  </si>
  <si>
    <t>8240-149822-CU025-442003-24601-1</t>
  </si>
  <si>
    <t>8240-149822-CU025-442003-24601-2</t>
  </si>
  <si>
    <t>8240-149822-CU025-442003-29812-2</t>
  </si>
  <si>
    <t>8240-149822-CU025-442003-29817-2</t>
  </si>
  <si>
    <t>8240-149822-D0106-442001-32901-1</t>
  </si>
  <si>
    <t>8240-149822-D0106-442001-36601-1</t>
  </si>
  <si>
    <t>8250-149822-C2211-442003-29815-2</t>
  </si>
  <si>
    <t>8250-149822-C2213-442003-24701-1</t>
  </si>
  <si>
    <t>8250-149822-C2213-442003-24923-1</t>
  </si>
  <si>
    <t>8250-149822-C2213-442003-26102-1</t>
  </si>
  <si>
    <t>8250-149822-C2213-442003-29813-1</t>
  </si>
  <si>
    <t>8250-149822-C2213-442003-34701-1</t>
  </si>
  <si>
    <t>8250-149822-C2213-442003-35702-1</t>
  </si>
  <si>
    <t>8250-149822-CU025-442003-24601-1</t>
  </si>
  <si>
    <t>8250-149822-CU025-442003-24601-2</t>
  </si>
  <si>
    <t>8250-149822-CU025-442003-29812-2</t>
  </si>
  <si>
    <t>8250-149822-CU025-442003-29817-2</t>
  </si>
  <si>
    <t>8250-149822-D0106-442001-32901-1</t>
  </si>
  <si>
    <t>8250-149822-D0106-442001-36601-1</t>
  </si>
  <si>
    <t>8260-149822-C2211-442003-29815-2</t>
  </si>
  <si>
    <t>8260-149822-C2213-442003-24601-1</t>
  </si>
  <si>
    <t>8260-149822-C2213-442003-24923-1</t>
  </si>
  <si>
    <t>8260-149822-C2213-442003-26102-1</t>
  </si>
  <si>
    <t>8260-149822-C2213-442003-29813-1</t>
  </si>
  <si>
    <t>8260-149822-C2213-442003-34701-1</t>
  </si>
  <si>
    <t>8260-149822-C2213-442003-35702-1</t>
  </si>
  <si>
    <t>8260-149822-CU025-442003-24601-1</t>
  </si>
  <si>
    <t>8260-149822-CU025-442003-24601-2</t>
  </si>
  <si>
    <t>8260-149822-CU025-442003-29812-2</t>
  </si>
  <si>
    <t>8260-149822-CU025-442003-29817-2</t>
  </si>
  <si>
    <t>8260-149822-D0105-442002-27101-1</t>
  </si>
  <si>
    <t>8260-149822-D0106-442001-32901-1</t>
  </si>
  <si>
    <t>8260-149822-D0106-442001-36601-1</t>
  </si>
  <si>
    <t>8270-149822-C2211-442003-29815-2</t>
  </si>
  <si>
    <t>8270-149822-C2213-442003-24601-1</t>
  </si>
  <si>
    <t>8270-149822-C2213-442003-24923-1</t>
  </si>
  <si>
    <t>8270-149822-C2213-442003-26102-1</t>
  </si>
  <si>
    <t>8270-149822-C2213-442003-29813-1</t>
  </si>
  <si>
    <t>8270-149822-C2213-442003-34701-1</t>
  </si>
  <si>
    <t>8270-149822-C2213-442003-35702-1</t>
  </si>
  <si>
    <t>8270-149822-CU025-442003-24601-1</t>
  </si>
  <si>
    <t>8270-149822-CU025-442003-24601-2</t>
  </si>
  <si>
    <t>8270-149822-CU025-442003-29812-2</t>
  </si>
  <si>
    <t>8270-149822-CU025-442003-29817-2</t>
  </si>
  <si>
    <t>8270-149822-D0105-442002-27101-1</t>
  </si>
  <si>
    <t>8270-149822-D0106-442001-32901-1</t>
  </si>
  <si>
    <t>8270-149822-D0106-442001-36601-1</t>
  </si>
  <si>
    <t>Calculo para la determinación de DFE por mes</t>
  </si>
  <si>
    <t>Aprovechamientos Patrimoniales, Equipo e Instrumental Médico y de Laboratorio</t>
  </si>
  <si>
    <t>Aprovechamientos Patrimoniales, Equipo de Transporte</t>
  </si>
  <si>
    <t>Aprovechamientos Patrimoniales, Equipo de Defensa y Seguridad</t>
  </si>
  <si>
    <t>Aprovechamientos Patrimoniales, Maquinaria, Otros Equipos y Herramientas</t>
  </si>
  <si>
    <t>Aprovechamientos Patrimoniales, Software</t>
  </si>
  <si>
    <t>Aprovechamientos Patrimoniales, Concesiones y Franquicias</t>
  </si>
  <si>
    <t>Aprovechamientos Patrimoniales, Licencias</t>
  </si>
  <si>
    <t>Aprovechamientos Patrimoniales, Otros Activos Intangibles</t>
  </si>
  <si>
    <t>1123-1-033</t>
  </si>
  <si>
    <t>LUZ MARIA GUEVARA FELIX</t>
  </si>
  <si>
    <t>1123-1-170</t>
  </si>
  <si>
    <t>1150</t>
  </si>
  <si>
    <t>1151</t>
  </si>
  <si>
    <t>ALMACÉN DE MATERIALES Y SUMINISTROS DE CONSUMO</t>
  </si>
  <si>
    <t>1151-3</t>
  </si>
  <si>
    <t>Materiales y Artículos de Construcción y de Reparación</t>
  </si>
  <si>
    <t>1151-3-02</t>
  </si>
  <si>
    <t>ALMACEN VIRTUAL</t>
  </si>
  <si>
    <t>1235-10</t>
  </si>
  <si>
    <t>1235-10-04</t>
  </si>
  <si>
    <t>EQUIPAMIENTO POZO 31</t>
  </si>
  <si>
    <t>1235-11-23</t>
  </si>
  <si>
    <t>A.P. SIMON BOLIVAR Y CALLE 1A.</t>
  </si>
  <si>
    <t>1235-14</t>
  </si>
  <si>
    <t>1235-14-10</t>
  </si>
  <si>
    <t>CALLE 120 PRESA LA AMISTAD</t>
  </si>
  <si>
    <t>1235-15</t>
  </si>
  <si>
    <t>TOMA DE AGUA TRATADA</t>
  </si>
  <si>
    <t>1235-15-06</t>
  </si>
  <si>
    <t>TOMA DE AGUA TRATADA AGRICOLA SAN ANTONIO (CARLOS MENA</t>
  </si>
  <si>
    <t>1235-15-07</t>
  </si>
  <si>
    <t>1235-16</t>
  </si>
  <si>
    <t>REBOMBEO DE POZOS</t>
  </si>
  <si>
    <t>1235-16-01</t>
  </si>
  <si>
    <t>REBOMBEO DEL 2 AL POZO 22A</t>
  </si>
  <si>
    <t>Equipos y Aparatos Audiovisuales</t>
  </si>
  <si>
    <t>Aparatos Deportivos</t>
  </si>
  <si>
    <t>Otro Mobiliario y Equipo Educacional y Recreativo</t>
  </si>
  <si>
    <t>Instrumental Médico y de Laboratorio</t>
  </si>
  <si>
    <t>Carrocerías y Remolques</t>
  </si>
  <si>
    <t>Equipo Aeroespacial</t>
  </si>
  <si>
    <t>Equipo Ferroviario</t>
  </si>
  <si>
    <t>Embarcaciones</t>
  </si>
  <si>
    <t>Otros Equipos de Transporte</t>
  </si>
  <si>
    <t>Maquinaria y Equipo Agropecuario</t>
  </si>
  <si>
    <t>Maquinaria y Equipo Industrial</t>
  </si>
  <si>
    <t>Maquinaria y equipo industrial</t>
  </si>
  <si>
    <t>Franquicias</t>
  </si>
  <si>
    <t>FRANCISCO JAVIER FELIX DE LA PEÑA</t>
  </si>
  <si>
    <t>2112-1-000081</t>
  </si>
  <si>
    <t>ING. JOSE ALFREDO MIGUEL ENRIQUEZ ALVARADO</t>
  </si>
  <si>
    <t>2112-1-000183</t>
  </si>
  <si>
    <t>MARCO ANTONIO TISCAREÑO MUÑOZ</t>
  </si>
  <si>
    <t>2112-1-000235</t>
  </si>
  <si>
    <t>SISTEMAS DE CONTROL ELECTRONICO, S.A. DE C.V.</t>
  </si>
  <si>
    <t>2112-1-000311</t>
  </si>
  <si>
    <t xml:space="preserve">ALMACEN  VIRTUAL </t>
  </si>
  <si>
    <t>2112-1-000330</t>
  </si>
  <si>
    <t xml:space="preserve">JAVIER HERNANDEZ MENDOZA </t>
  </si>
  <si>
    <t xml:space="preserve">ASOCIACION NACIONAL DE ENTIDADES DE AGUA Y SANEAMIENTO DE MEXICO </t>
  </si>
  <si>
    <t>2112-1-000446</t>
  </si>
  <si>
    <t xml:space="preserve">ALIMENTOS Y BEBIDAS DEL CENTRO DE CUU, S.A. DE C.V. </t>
  </si>
  <si>
    <t>2112-1-000526</t>
  </si>
  <si>
    <t xml:space="preserve">TACOS RAPIDOS, S.A. DE C.V. </t>
  </si>
  <si>
    <t>2112-1-000697</t>
  </si>
  <si>
    <t>ASOCIACION MEXICANA DE HIDRAULICA A. C.</t>
  </si>
  <si>
    <t>2112-1-000698</t>
  </si>
  <si>
    <t>EDIFICACIONES Y AVALUOS CORRAL, S.A. DE C.V.</t>
  </si>
  <si>
    <t>2112-1-000699</t>
  </si>
  <si>
    <t>CAMARA NACIONAL DE LA INDUSTRIA DE TRANSFORMACION</t>
  </si>
  <si>
    <t>2112-1-000700</t>
  </si>
  <si>
    <t>HEINRICH LETKEMAN BANMAN</t>
  </si>
  <si>
    <t>2112-1-000703</t>
  </si>
  <si>
    <t>CONSULTORES INTEGRALES EMPRESARIALES MARDOM, S.C.</t>
  </si>
  <si>
    <t>2112-1-000704</t>
  </si>
  <si>
    <t>JESUS MANUEL RODRIGUEZ RASCON</t>
  </si>
  <si>
    <t>2112-1-000705</t>
  </si>
  <si>
    <t xml:space="preserve">APPLEMEX, S.A. DE C.V. </t>
  </si>
  <si>
    <t>2112-1-000706</t>
  </si>
  <si>
    <t>GRUPO ACR TAQUERIAS, S.A. DE  C.V.</t>
  </si>
  <si>
    <t>2112-1-000707</t>
  </si>
  <si>
    <t>MIGUEL MORITA BRIBIESCAS</t>
  </si>
  <si>
    <t>2112-1-000708</t>
  </si>
  <si>
    <t>ERICK IVAN MENDOZA LOYA</t>
  </si>
  <si>
    <t>2112-1-000709</t>
  </si>
  <si>
    <t>MIGUEL OMAR OCAÑA ALVIDREZ</t>
  </si>
  <si>
    <t>2112-1-000710</t>
  </si>
  <si>
    <t>JORGE GARATE TIRADO (MARISCOS TORITO)</t>
  </si>
  <si>
    <t>2112-1-000711</t>
  </si>
  <si>
    <t xml:space="preserve">SERGIO CARVAJAL DIAZ </t>
  </si>
  <si>
    <t>2112-1-000712</t>
  </si>
  <si>
    <t xml:space="preserve">EL MUCHACHO ALEGRE EN LA PLAYA  SA DE CV </t>
  </si>
  <si>
    <t>2112-1-000713</t>
  </si>
  <si>
    <t xml:space="preserve">PASTELERIA PANAMA DE MAZATLAN </t>
  </si>
  <si>
    <t>2112-1-000714</t>
  </si>
  <si>
    <t xml:space="preserve">OPERADORA PACIFIC PALACE SA DE CV </t>
  </si>
  <si>
    <t>2112-1-000715</t>
  </si>
  <si>
    <t xml:space="preserve">UFO EXPERIENCIAS SIN LIMITES SA DE CV </t>
  </si>
  <si>
    <t>2112-1-000716</t>
  </si>
  <si>
    <t>ICR</t>
  </si>
  <si>
    <t>2112-1-000717</t>
  </si>
  <si>
    <t>LEONSO ARAMBURO OSUNA</t>
  </si>
  <si>
    <t>2112-1-000718</t>
  </si>
  <si>
    <t>AEROENLACES NACIONALES</t>
  </si>
  <si>
    <t>2112-1-000719</t>
  </si>
  <si>
    <t xml:space="preserve">AEROCOMIDAS, SA DE CV </t>
  </si>
  <si>
    <t>2112-1-000720</t>
  </si>
  <si>
    <t xml:space="preserve">EVER GARCIA HERNANDEZ </t>
  </si>
  <si>
    <t>2112-1-000721</t>
  </si>
  <si>
    <t>MARIBEL ARIAS DE LA ROCHA</t>
  </si>
  <si>
    <t>2112-1-000722</t>
  </si>
  <si>
    <t xml:space="preserve">GRUPO RESTAURANTERO  CHAO </t>
  </si>
  <si>
    <t>2112-1-000723</t>
  </si>
  <si>
    <t xml:space="preserve">MILAGROS Y BENDICIONES, S.A. DE C.V. </t>
  </si>
  <si>
    <t>2112-1-000724</t>
  </si>
  <si>
    <t>FOOD EXPERIENCIAS</t>
  </si>
  <si>
    <t>2112-1-000725</t>
  </si>
  <si>
    <t xml:space="preserve">SANBORN HERMANOS, S.A. DE C.V. </t>
  </si>
  <si>
    <t>2112-1-000726</t>
  </si>
  <si>
    <t>HECTOR ARMANDO RONQUILLO MARTINEZ</t>
  </si>
  <si>
    <t>2112-1-000727</t>
  </si>
  <si>
    <t xml:space="preserve">OPERADORA TURISTICA EMPORIO REFORMA, S.A. DE C.V. </t>
  </si>
  <si>
    <t>2112-1-000728</t>
  </si>
  <si>
    <t xml:space="preserve">HOTELES ROMANO, S.A. DE C.V. </t>
  </si>
  <si>
    <t>2112-1-000729</t>
  </si>
  <si>
    <t xml:space="preserve">RESTAURANTE BAR EL RONQUILLO, S.A. DE C.V. </t>
  </si>
  <si>
    <t>2112-1-000730</t>
  </si>
  <si>
    <t xml:space="preserve">CM PANUCO, S.A. DE C.V. </t>
  </si>
  <si>
    <t>2112-1-000732</t>
  </si>
  <si>
    <t>GASOLINERA J.V. SA DE CV</t>
  </si>
  <si>
    <t>2112-1-000733</t>
  </si>
  <si>
    <t xml:space="preserve">SERVICIO KORIAN, S.A. DE C.V. </t>
  </si>
  <si>
    <t>2112-1-000734</t>
  </si>
  <si>
    <t xml:space="preserve">MUTISERVICIOS AUTOMOTRICES ARZA </t>
  </si>
  <si>
    <t>2112-1-000736</t>
  </si>
  <si>
    <t>SERVICOM DE LA COSTA DEL PACIFICO</t>
  </si>
  <si>
    <t>2112-1-000737</t>
  </si>
  <si>
    <t xml:space="preserve">SERVICIO EL CHINO, S.A. DE C.V. </t>
  </si>
  <si>
    <t>2112-1-000738</t>
  </si>
  <si>
    <t xml:space="preserve">ROSA ELIA SOTELO HERNANDEZ </t>
  </si>
  <si>
    <t>2112-1-32201</t>
  </si>
  <si>
    <t>2112-1-32501</t>
  </si>
  <si>
    <t>2112-1-35703</t>
  </si>
  <si>
    <t>Reparación, mantenimiento y conservación de equipo de Infraestructura de Alcantarillado y Saneamiento</t>
  </si>
  <si>
    <t>2112-2-000123</t>
  </si>
  <si>
    <t>2112-2-56701</t>
  </si>
  <si>
    <t>Herramientas y máquinas-herramienta</t>
  </si>
  <si>
    <t>2191-008</t>
  </si>
  <si>
    <t>CARNICERIA LA PRINCIPAL</t>
  </si>
  <si>
    <t>ABARROTES ARON</t>
  </si>
  <si>
    <t>2191-092</t>
  </si>
  <si>
    <t>2191-093</t>
  </si>
  <si>
    <t>Desplazamiento de Medidores</t>
  </si>
  <si>
    <t>Cuota por aprobación y supervisión de proy y conexióna la red</t>
  </si>
  <si>
    <t>Baja temporal 6 meses 16%</t>
  </si>
  <si>
    <t>CUOTA POR RECONEXION</t>
  </si>
  <si>
    <t>Cuota por reconexion servicio domestico</t>
  </si>
  <si>
    <t>Cuota por reconexion servicio comercial</t>
  </si>
  <si>
    <t>Cuota por reconexion servicio Industrial</t>
  </si>
  <si>
    <t>Cuota por reconexion servicio Publico</t>
  </si>
  <si>
    <t>Cuota por reconexion servicio Escolar</t>
  </si>
  <si>
    <t>Permiso prov. De derechos 0%</t>
  </si>
  <si>
    <t>Devolucion de IVA 2020</t>
  </si>
  <si>
    <t>Devoluciín IVA 2019</t>
  </si>
  <si>
    <t>DEVOLUCION DE IVA  ENERO 2012</t>
  </si>
  <si>
    <t>DEVOLUCION DE IVA DE NOVIEMBRE 2011.</t>
  </si>
  <si>
    <t>DEVOLUCION DE IVA NOVIEMBRE 2012</t>
  </si>
  <si>
    <t>ANALISIS DE LABORATORIO AGUAS RESIDUALES</t>
  </si>
  <si>
    <t>Analisis de laboratorio aguas residuales</t>
  </si>
  <si>
    <t>4221-02</t>
  </si>
  <si>
    <t>7630-1-09</t>
  </si>
  <si>
    <t>SCION SEDAN MOD.2007 SERIE:JTKDE167270166987</t>
  </si>
  <si>
    <t>7630-1-10</t>
  </si>
  <si>
    <t>DODGE SEDAN MOD. 2004 SERIE:1B3ES26C84D619250</t>
  </si>
  <si>
    <t>7640-1-09</t>
  </si>
  <si>
    <t>SCION SEDAN MOD. 2007 SERIE:JTKDE167270166987</t>
  </si>
  <si>
    <t>7640-1-10</t>
  </si>
  <si>
    <t>DODGE SEDAN MOD.2004 SERIE: 1B3ES26C84D619250</t>
  </si>
  <si>
    <t>8130-43-01-001-001-005</t>
  </si>
  <si>
    <t>8130-43-01-001-002-001</t>
  </si>
  <si>
    <t>8130-43-01-001-002-005</t>
  </si>
  <si>
    <t>8130-43-01-001-003</t>
  </si>
  <si>
    <t>8130-43-01-001-003-001</t>
  </si>
  <si>
    <t>8130-43-01-001-003-002</t>
  </si>
  <si>
    <t>8130-43-01-002-001-005</t>
  </si>
  <si>
    <t>8130-43-01-002-002-003</t>
  </si>
  <si>
    <t>8130-43-01-002-002-005</t>
  </si>
  <si>
    <t>8130-43-01-002-004</t>
  </si>
  <si>
    <t>8130-43-01-002-004-001</t>
  </si>
  <si>
    <t>8130-43-01-002-005</t>
  </si>
  <si>
    <t>8130-43-01-002-005-001</t>
  </si>
  <si>
    <t>8130-43-01-003-002</t>
  </si>
  <si>
    <t>8130-43-01-003-002-001</t>
  </si>
  <si>
    <t>8130-43-01-003-004</t>
  </si>
  <si>
    <t>8130-43-01-003-004-001</t>
  </si>
  <si>
    <t>8130-43-01-004-002</t>
  </si>
  <si>
    <t>8130-43-01-004-003</t>
  </si>
  <si>
    <t>8130-43-01-004-007</t>
  </si>
  <si>
    <t>8130-43-01-004-009</t>
  </si>
  <si>
    <t>8130-45-01</t>
  </si>
  <si>
    <t>8130-45-01-001</t>
  </si>
  <si>
    <t>8130-45-01-002</t>
  </si>
  <si>
    <t>8130-45-01-003</t>
  </si>
  <si>
    <t>8130-45-01-004</t>
  </si>
  <si>
    <t>8130-45-01-008</t>
  </si>
  <si>
    <t>8130-45-01-010</t>
  </si>
  <si>
    <t>8130-45-01-016</t>
  </si>
  <si>
    <t>8130-45-01-018</t>
  </si>
  <si>
    <t>8130-45-01-019</t>
  </si>
  <si>
    <t>8130-45-02-003</t>
  </si>
  <si>
    <t>8130-45-02-004</t>
  </si>
  <si>
    <t>8130-45-02-005</t>
  </si>
  <si>
    <t>8130-45-03-001</t>
  </si>
  <si>
    <t>8130-45-03-003</t>
  </si>
  <si>
    <t>8130-73-01-002</t>
  </si>
  <si>
    <t>8130-73-01-003</t>
  </si>
  <si>
    <t>8130-73-02</t>
  </si>
  <si>
    <t>8130-73-02-002</t>
  </si>
  <si>
    <t>8130-73-03-001</t>
  </si>
  <si>
    <t>8130-73-03-002</t>
  </si>
  <si>
    <t>8130-73-03-004</t>
  </si>
  <si>
    <t>8130-73-03-005</t>
  </si>
  <si>
    <t>8130-73-04</t>
  </si>
  <si>
    <t>8130-73-04-002</t>
  </si>
  <si>
    <t>8130-73-04-003</t>
  </si>
  <si>
    <t>8130-73-06-002</t>
  </si>
  <si>
    <t>8130-73-06-003</t>
  </si>
  <si>
    <t>8130-73-06-004</t>
  </si>
  <si>
    <t>8130-73-07</t>
  </si>
  <si>
    <t>8130-73-07-002</t>
  </si>
  <si>
    <t>8130-91-01</t>
  </si>
  <si>
    <t>8140-91-02</t>
  </si>
  <si>
    <t>8150-62-06-1</t>
  </si>
  <si>
    <t>8150-62-06-2</t>
  </si>
  <si>
    <t>8150-62-06-3</t>
  </si>
  <si>
    <t>8150-62-06-3-52301</t>
  </si>
  <si>
    <t>8150-62-06-9</t>
  </si>
  <si>
    <t>8150-62-07</t>
  </si>
  <si>
    <t>8150-62-07-1</t>
  </si>
  <si>
    <t>8150-62-07-1-53101</t>
  </si>
  <si>
    <t>8150-62-07-2</t>
  </si>
  <si>
    <t>8150-62-08</t>
  </si>
  <si>
    <t>8150-62-08-1</t>
  </si>
  <si>
    <t>8150-62-08-1-54101</t>
  </si>
  <si>
    <t>8150-62-08-2</t>
  </si>
  <si>
    <t>8150-62-08-3</t>
  </si>
  <si>
    <t>8150-62-08-4</t>
  </si>
  <si>
    <t>8150-62-08-5</t>
  </si>
  <si>
    <t>8150-62-08-9</t>
  </si>
  <si>
    <t>8150-62-09</t>
  </si>
  <si>
    <t>8150-62-09-55101</t>
  </si>
  <si>
    <t>8150-62-10</t>
  </si>
  <si>
    <t>8150-62-10-1</t>
  </si>
  <si>
    <t>8150-62-10-2</t>
  </si>
  <si>
    <t>8150-62-10-2-56201</t>
  </si>
  <si>
    <t>8150-62-10-3</t>
  </si>
  <si>
    <t>8150-62-10-3-56301</t>
  </si>
  <si>
    <t>8150-62-10-4</t>
  </si>
  <si>
    <t>8150-62-10-4-56401</t>
  </si>
  <si>
    <t>8150-62-10-5</t>
  </si>
  <si>
    <t>8150-62-10-5-56501</t>
  </si>
  <si>
    <t>8150-62-10-6</t>
  </si>
  <si>
    <t>8150-62-10-6-56601</t>
  </si>
  <si>
    <t>8150-62-10-7</t>
  </si>
  <si>
    <t>8150-62-10-7-56701</t>
  </si>
  <si>
    <t>8150-62-10-9</t>
  </si>
  <si>
    <t>8150-62-10-9-56901</t>
  </si>
  <si>
    <t>8150-62-13</t>
  </si>
  <si>
    <t>8150-62-13-59101</t>
  </si>
  <si>
    <t>8150-62-15</t>
  </si>
  <si>
    <t>8150-62-15-1</t>
  </si>
  <si>
    <t>8150-62-15-1-59501</t>
  </si>
  <si>
    <t>8150-62-15-2</t>
  </si>
  <si>
    <t>8150-62-16</t>
  </si>
  <si>
    <t>8150-62-16-1</t>
  </si>
  <si>
    <t>8150-62-16-1-59701</t>
  </si>
  <si>
    <t>8150-62-16-2</t>
  </si>
  <si>
    <t>8150-62-16-2-59801</t>
  </si>
  <si>
    <t>8150-62-17</t>
  </si>
  <si>
    <t>8150-62-17-59901</t>
  </si>
  <si>
    <t>8150-73-01-004</t>
  </si>
  <si>
    <t>8150-73-02-001</t>
  </si>
  <si>
    <t>8150-73-03-004</t>
  </si>
  <si>
    <t>8150-73-04-001</t>
  </si>
  <si>
    <t>8150-73-05</t>
  </si>
  <si>
    <t>8150-73-05-001</t>
  </si>
  <si>
    <t>8150-73-05-002</t>
  </si>
  <si>
    <t>8150-73-05-003</t>
  </si>
  <si>
    <t>8150-73-05-004</t>
  </si>
  <si>
    <t>8150-73-05-005</t>
  </si>
  <si>
    <t>8150-73-07-001</t>
  </si>
  <si>
    <t>8150-73-08-004</t>
  </si>
  <si>
    <t>8150-73-08-007-01</t>
  </si>
  <si>
    <t>8150-73-08-007-02</t>
  </si>
  <si>
    <t>8150-73-08-007-04</t>
  </si>
  <si>
    <t>8150-73-08-007-05</t>
  </si>
  <si>
    <t>8150-73-08-007-06</t>
  </si>
  <si>
    <t>8150-73-10</t>
  </si>
  <si>
    <t>8150-73-10-001</t>
  </si>
  <si>
    <t>8150-91-01</t>
  </si>
  <si>
    <t>8150-91-02</t>
  </si>
  <si>
    <t>8210-149822-C2201-442003-29813-1</t>
  </si>
  <si>
    <t>8210-149822-C2201-442003-29813-2</t>
  </si>
  <si>
    <t>8210-149822-C2201-442003-35702-1</t>
  </si>
  <si>
    <t>8210-149822-C2201-442003-35702-2</t>
  </si>
  <si>
    <t>8210-149822-C2201-442003-61301-2</t>
  </si>
  <si>
    <t>8210-149822-C2202-442003-24926-2</t>
  </si>
  <si>
    <t>8210-149822-C2202-442003-29832-1</t>
  </si>
  <si>
    <t>8210-149822-C2202-442003-29832-2</t>
  </si>
  <si>
    <t>8210-149822-C2202-442003-34701-1</t>
  </si>
  <si>
    <t>8210-149822-C2202-442003-34701-2</t>
  </si>
  <si>
    <t>8210-149822-C2202-442003-35702-1</t>
  </si>
  <si>
    <t>8210-149822-C2202-442003-35702-2</t>
  </si>
  <si>
    <t>8210-149822-C2202-442003-61301-2</t>
  </si>
  <si>
    <t>8210-149822-C2203-442003-24101-1</t>
  </si>
  <si>
    <t>8210-149822-C2203-442003-24201-1</t>
  </si>
  <si>
    <t>8210-149822-C2203-442003-24301-1</t>
  </si>
  <si>
    <t>8210-149822-C2203-442003-24601-1</t>
  </si>
  <si>
    <t>8210-149822-C2203-442003-24701-1</t>
  </si>
  <si>
    <t>8210-149822-C2203-442003-24801-1</t>
  </si>
  <si>
    <t>8210-149822-C2203-442003-24901-1</t>
  </si>
  <si>
    <t>8210-149822-C2203-442003-24901-2</t>
  </si>
  <si>
    <t>8210-149822-C2203-442003-29813-2</t>
  </si>
  <si>
    <t>8210-149822-C2203-442003-35101-1</t>
  </si>
  <si>
    <t>8210-149822-C2205-442003-24601-1</t>
  </si>
  <si>
    <t>8210-149822-C2205-442003-24601-2</t>
  </si>
  <si>
    <t>8210-149822-C2205-442003-24701-1</t>
  </si>
  <si>
    <t>8210-149822-C2205-442003-24901-1</t>
  </si>
  <si>
    <t>8210-149822-C2205-442003-26102-1</t>
  </si>
  <si>
    <t>8210-149822-C2205-442003-29811-1</t>
  </si>
  <si>
    <t>8210-149822-C2205-442003-29813-1</t>
  </si>
  <si>
    <t>8210-149822-C2205-442003-29813-2</t>
  </si>
  <si>
    <t>8210-149822-C2205-442003-29815-1</t>
  </si>
  <si>
    <t>8210-149822-C2205-442003-29817-1</t>
  </si>
  <si>
    <t>8210-149822-C2205-442003-29831-1</t>
  </si>
  <si>
    <t>8210-149822-C2205-442003-35702-1</t>
  </si>
  <si>
    <t>8210-149822-C2211-442003-29815-2</t>
  </si>
  <si>
    <t>8210-149822-C2212-442002-24924-1</t>
  </si>
  <si>
    <t>8210-149822-C2213-442003-24601-1</t>
  </si>
  <si>
    <t>8210-149822-C2213-442003-24701-1</t>
  </si>
  <si>
    <t>8210-149822-C2213-442003-24923-1</t>
  </si>
  <si>
    <t>8210-149822-C2213-442003-26102-1</t>
  </si>
  <si>
    <t>8210-149822-C2213-442003-29813-1</t>
  </si>
  <si>
    <t>8210-149822-C2213-442003-29817-1</t>
  </si>
  <si>
    <t>8210-149822-C2213-442003-34701-1</t>
  </si>
  <si>
    <t>8210-149822-C2213-442003-35702-1</t>
  </si>
  <si>
    <t>8210-149822-C2213-442003-39901-1</t>
  </si>
  <si>
    <t>8210-149822-C2214-442003-21101-1</t>
  </si>
  <si>
    <t>8210-149822-C2214-442003-22101-1</t>
  </si>
  <si>
    <t>8210-149822-C2214-442003-22301-1</t>
  </si>
  <si>
    <t>8210-149822-C2214-442003-27101-1</t>
  </si>
  <si>
    <t>8210-149822-C2214-442003-33401-1</t>
  </si>
  <si>
    <t>8210-149822-C2214-442003-38201-1</t>
  </si>
  <si>
    <t>8210-149822-C2215-442003-35702-1</t>
  </si>
  <si>
    <t>8210-149822-CU025-442003-24601-1</t>
  </si>
  <si>
    <t>8210-149822-CU025-442003-24601-2</t>
  </si>
  <si>
    <t>8210-149822-CU025-442003-29812-2</t>
  </si>
  <si>
    <t>8210-149822-CU025-442003-29815-2</t>
  </si>
  <si>
    <t>8210-149822-CU025-442003-29817-2</t>
  </si>
  <si>
    <t>8210-149822-CU026-442003-24601-1</t>
  </si>
  <si>
    <t>8210-149822-D0105-442002-15201-2</t>
  </si>
  <si>
    <t>Indemnizaciones G. Capital</t>
  </si>
  <si>
    <t>8210-149822-D0105-442002-15916-1</t>
  </si>
  <si>
    <t>8210-149822-D0105-442002-21401-1</t>
  </si>
  <si>
    <t>8210-149822-D0105-442002-22301-1</t>
  </si>
  <si>
    <t>8210-149822-D0105-442002-24901-1</t>
  </si>
  <si>
    <t>8210-149822-D0105-442002-27101-1</t>
  </si>
  <si>
    <t>8210-149822-D0105-442002-29832-2</t>
  </si>
  <si>
    <t>8210-149822-D0105-442002-33201-1</t>
  </si>
  <si>
    <t>8210-149822-D0105-442002-34701-1</t>
  </si>
  <si>
    <t>8210-149822-D0105-442002-39201-1</t>
  </si>
  <si>
    <t>8210-149822-D0105-442002-39901-1</t>
  </si>
  <si>
    <t>8210-149822-D0105-442002-51501-2</t>
  </si>
  <si>
    <t>8210-149822-D0105-442002-56201-2</t>
  </si>
  <si>
    <t>Maquinaria y equipo industrial G. Capital</t>
  </si>
  <si>
    <t>8210-149822-D0105-442002-56701-2</t>
  </si>
  <si>
    <t>8210-149822-D0106-442001-11101-1</t>
  </si>
  <si>
    <t>Dietas G. Corriente</t>
  </si>
  <si>
    <t>8210-149822-D0106-442001-15916-1</t>
  </si>
  <si>
    <t>8210-149822-D0106-442001-23301-1</t>
  </si>
  <si>
    <t>Productos de papel, cartón e impresos adquiridos como materia prima G. Corriente</t>
  </si>
  <si>
    <t>8210-149822-D0106-442001-24901-2</t>
  </si>
  <si>
    <t>8210-149822-D0106-442001-27301-1</t>
  </si>
  <si>
    <t>8210-149822-D0106-442001-29815-1</t>
  </si>
  <si>
    <t>8210-149822-D0106-442001-29817-1</t>
  </si>
  <si>
    <t>8210-149822-D0106-442001-29821-1</t>
  </si>
  <si>
    <t>8210-149822-D0106-442001-31501-1</t>
  </si>
  <si>
    <t>8210-149822-D0106-442001-32201-1</t>
  </si>
  <si>
    <t>8210-149822-D0106-442001-32301-1</t>
  </si>
  <si>
    <t>8210-149822-D0106-442001-32501-1</t>
  </si>
  <si>
    <t>8210-149822-D0106-442001-32501-2</t>
  </si>
  <si>
    <t>Arrendamiento de equipo de transporte G. Capital</t>
  </si>
  <si>
    <t>8210-149822-D0106-442001-32901-1</t>
  </si>
  <si>
    <t>8210-149822-D0106-442001-33301-1</t>
  </si>
  <si>
    <t>8210-149822-D0106-442001-34701-1</t>
  </si>
  <si>
    <t>8210-149822-D0106-442001-36301-1</t>
  </si>
  <si>
    <t>8210-149822-D0106-442001-36601-1</t>
  </si>
  <si>
    <t>8210-149822-D0106-442001-38301-1</t>
  </si>
  <si>
    <t>8210-149822-D0106-442001-39201-1</t>
  </si>
  <si>
    <t>8210-149822-D0106-442001-39601-1</t>
  </si>
  <si>
    <t>8210-149822-D0106-442001-51101-2</t>
  </si>
  <si>
    <t>8210-149822-D0106-442001-51501-2</t>
  </si>
  <si>
    <t>8210-149822-D0106-442001-51901-2</t>
  </si>
  <si>
    <t>8210-149822-D0106-442001-54101-2</t>
  </si>
  <si>
    <t>8210-149822-D0106-442001-56401-2</t>
  </si>
  <si>
    <t>8210-149822-D0106-442001-59101-2</t>
  </si>
  <si>
    <t>8210-149822-D0106-442001-59701-2</t>
  </si>
  <si>
    <t>Licencias informáticas e intelectuales G. Capital</t>
  </si>
  <si>
    <t>8210-149822-D0106-442003-15201-1</t>
  </si>
  <si>
    <t>8210-149822-D0106-442003-15916-1</t>
  </si>
  <si>
    <t>8210-149822-D0106-442003-17101-1</t>
  </si>
  <si>
    <t>8210-149822-D0106-442003-21201-1</t>
  </si>
  <si>
    <t>8210-149822-D0106-442003-21501-1</t>
  </si>
  <si>
    <t>8210-149822-D0106-442003-22101-2</t>
  </si>
  <si>
    <t>Productos alimenticios para personas G. Capital</t>
  </si>
  <si>
    <t>8210-149822-D0106-442003-22301-1</t>
  </si>
  <si>
    <t>8210-149822-D0106-442003-24926-1</t>
  </si>
  <si>
    <t>8210-149822-D0106-442003-25301-1</t>
  </si>
  <si>
    <t>8210-149822-D0106-442003-27101-1</t>
  </si>
  <si>
    <t>8210-149822-D0106-442003-33201-1</t>
  </si>
  <si>
    <t>8210-149822-D0106-442003-33301-1</t>
  </si>
  <si>
    <t>8210-149822-D0106-442003-33401-1</t>
  </si>
  <si>
    <t>8210-149822-D0106-442003-39601-1</t>
  </si>
  <si>
    <t>8210-149822-D0106-442003-42101-1</t>
  </si>
  <si>
    <t>8210-149822-D0106-442003-44301-1</t>
  </si>
  <si>
    <t>Ayudas sociales a instituciones de enseñanza G. Corriente</t>
  </si>
  <si>
    <t>8210-149822-D0106-442003-51501-2</t>
  </si>
  <si>
    <t>8210-149822-D0106-442003-51901-2</t>
  </si>
  <si>
    <t>8210-149822-D0106-442003-56301-2</t>
  </si>
  <si>
    <t>8210-149822-D0106-442003-56701-2</t>
  </si>
  <si>
    <t>8210-149822-D0106-442003-59701-2</t>
  </si>
  <si>
    <t>8210-149822-ST102-442004-12101-1</t>
  </si>
  <si>
    <t>Honorarios asimilables a salarios G. Corriente</t>
  </si>
  <si>
    <t>8210-149822-ST102-442004-12301-1</t>
  </si>
  <si>
    <t>8210-149822-ST102-442004-15916-1</t>
  </si>
  <si>
    <t>8210-149822-ST102-442004-29901-1</t>
  </si>
  <si>
    <t>8210-149822-ST102-442004-31201-1</t>
  </si>
  <si>
    <t>8210-149822-ST102-442004-32801-1</t>
  </si>
  <si>
    <t>Arrendamiento financiero G. Corriente</t>
  </si>
  <si>
    <t>8210-149822-ST102-442004-34701-1</t>
  </si>
  <si>
    <t>8210-149822-ST102-442004-35703-1</t>
  </si>
  <si>
    <t>8210-179522-C2204-442003-21101-1</t>
  </si>
  <si>
    <t>8210-179522-C2204-442003-24901-1</t>
  </si>
  <si>
    <t>8210-179522-C2204-442003-24901-2</t>
  </si>
  <si>
    <t>8210-179522-C2209-442003-24929-1</t>
  </si>
  <si>
    <t>8210-179522-C2209-442003-24929-2</t>
  </si>
  <si>
    <t>8210-179522-C2210-442004-24901-1</t>
  </si>
  <si>
    <t>8210-179522-C2210-442004-24901-2</t>
  </si>
  <si>
    <t>8210-179522-D0105-442002-29601-1</t>
  </si>
  <si>
    <t>8210-179522-D0106-442001-51901-2</t>
  </si>
  <si>
    <t>8210-179522-D0106-442003-25501-1</t>
  </si>
  <si>
    <t>8210-179522-D0106-442003-34701-1</t>
  </si>
  <si>
    <t>8210-257721-C2206-442003-62601-2</t>
  </si>
  <si>
    <t>8210-257721-C2207-442003-62301-2</t>
  </si>
  <si>
    <t>8210-257721-C2208-442004-62701-2</t>
  </si>
  <si>
    <t>8220-149822-C2201-442003-29813-2</t>
  </si>
  <si>
    <t>8220-149822-C2201-442003-35702-2</t>
  </si>
  <si>
    <t>8220-149822-C2201-442003-61301-2</t>
  </si>
  <si>
    <t>8220-149822-C2202-442003-29832-1</t>
  </si>
  <si>
    <t>8220-149822-C2202-442003-34701-1</t>
  </si>
  <si>
    <t>8220-149822-C2202-442003-35702-1</t>
  </si>
  <si>
    <t>8220-149822-C2202-442003-61301-2</t>
  </si>
  <si>
    <t>8220-149822-CU026-442003-24601-1</t>
  </si>
  <si>
    <t>8220-149822-D0105-442002-15201-2</t>
  </si>
  <si>
    <t>8220-149822-D0105-442002-29832-2</t>
  </si>
  <si>
    <t>8220-149822-D0105-442002-56201-2</t>
  </si>
  <si>
    <t>8220-149822-D0106-442001-11101-1</t>
  </si>
  <si>
    <t>8220-149822-D0106-442001-23301-1</t>
  </si>
  <si>
    <t>8220-149822-D0106-442001-24901-2</t>
  </si>
  <si>
    <t>8220-149822-D0106-442001-32501-2</t>
  </si>
  <si>
    <t>8220-149822-D0106-442001-54101-2</t>
  </si>
  <si>
    <t>8220-149822-D0106-442001-59701-2</t>
  </si>
  <si>
    <t>8220-149822-D0106-442003-17101-1</t>
  </si>
  <si>
    <t>8220-149822-D0106-442003-22101-2</t>
  </si>
  <si>
    <t>8220-149822-D0106-442003-44301-1</t>
  </si>
  <si>
    <t>8220-149822-D0106-442003-59701-2</t>
  </si>
  <si>
    <t>8220-149822-ST102-442004-12101-1</t>
  </si>
  <si>
    <t>8220-149822-ST102-442004-32801-1</t>
  </si>
  <si>
    <t>8220-179522-C2210-442004-24901-1</t>
  </si>
  <si>
    <t>8220-179522-D0105-442002-29601-1</t>
  </si>
  <si>
    <t>8220-179522-D0106-442003-25501-1</t>
  </si>
  <si>
    <t>8220-179522-D0106-442003-34701-1</t>
  </si>
  <si>
    <t>8230-149822-C2201-442003-29813-2</t>
  </si>
  <si>
    <t>8230-149822-C2201-442003-35702-2</t>
  </si>
  <si>
    <t>8230-149822-C2201-442003-61301-2</t>
  </si>
  <si>
    <t>8230-149822-C2202-442003-29832-1</t>
  </si>
  <si>
    <t>8230-149822-C2202-442003-34701-1</t>
  </si>
  <si>
    <t>8230-149822-C2202-442003-35702-1</t>
  </si>
  <si>
    <t>8230-149822-C2202-442003-61301-2</t>
  </si>
  <si>
    <t>8230-149822-CU026-442003-24601-1</t>
  </si>
  <si>
    <t>8230-149822-D0105-442002-13201-1</t>
  </si>
  <si>
    <t>8230-149822-D0105-442002-13202-1</t>
  </si>
  <si>
    <t>8230-149822-D0105-442002-13401-1</t>
  </si>
  <si>
    <t>8230-149822-D0105-442002-14301-1</t>
  </si>
  <si>
    <t>8230-149822-D0105-442002-15101-1</t>
  </si>
  <si>
    <t>8230-149822-D0105-442002-15201-2</t>
  </si>
  <si>
    <t>8230-149822-D0105-442002-17101-1</t>
  </si>
  <si>
    <t>8230-149822-D0105-442002-17109-1</t>
  </si>
  <si>
    <t>8230-149822-D0105-442002-21601-1</t>
  </si>
  <si>
    <t>8230-149822-D0105-442002-24701-1</t>
  </si>
  <si>
    <t>8230-149822-D0105-442002-25301-1</t>
  </si>
  <si>
    <t>8230-149822-D0105-442002-26102-1</t>
  </si>
  <si>
    <t>8230-149822-D0105-442002-29301-1</t>
  </si>
  <si>
    <t>8230-149822-D0105-442002-29401-1</t>
  </si>
  <si>
    <t>8230-149822-D0105-442002-29832-2</t>
  </si>
  <si>
    <t>8230-149822-D0105-442002-56201-2</t>
  </si>
  <si>
    <t>8230-149822-D0106-442001-11101-1</t>
  </si>
  <si>
    <t>8230-149822-D0106-442001-17101-1</t>
  </si>
  <si>
    <t>8230-149822-D0106-442001-17109-1</t>
  </si>
  <si>
    <t>8230-149822-D0106-442001-21801-1</t>
  </si>
  <si>
    <t>8230-149822-D0106-442001-23301-1</t>
  </si>
  <si>
    <t>8230-149822-D0106-442001-24901-2</t>
  </si>
  <si>
    <t>8230-149822-D0106-442001-25301-1</t>
  </si>
  <si>
    <t>8230-149822-D0106-442001-29801-1</t>
  </si>
  <si>
    <t>8230-149822-D0106-442001-29816-1</t>
  </si>
  <si>
    <t>8230-149822-D0106-442001-29901-1</t>
  </si>
  <si>
    <t>8230-149822-D0106-442001-31101-1</t>
  </si>
  <si>
    <t>8230-149822-D0106-442001-31301-1</t>
  </si>
  <si>
    <t>8230-149822-D0106-442001-31801-1</t>
  </si>
  <si>
    <t>8230-149822-D0106-442001-32401-1</t>
  </si>
  <si>
    <t>8230-149822-D0106-442001-32501-2</t>
  </si>
  <si>
    <t>8230-149822-D0106-442001-33701-1</t>
  </si>
  <si>
    <t>8230-149822-D0106-442001-34501-1</t>
  </si>
  <si>
    <t>8230-149822-D0106-442001-35901-1</t>
  </si>
  <si>
    <t>8230-149822-D0106-442001-42103-1</t>
  </si>
  <si>
    <t>8230-149822-D0106-442001-54101-2</t>
  </si>
  <si>
    <t>8230-149822-D0106-442001-59701-2</t>
  </si>
  <si>
    <t>8230-149822-D0106-442003-13401-1</t>
  </si>
  <si>
    <t>8230-149822-D0106-442003-14301-1</t>
  </si>
  <si>
    <t>8230-149822-D0106-442003-15101-1</t>
  </si>
  <si>
    <t>8230-149822-D0106-442003-17101-1</t>
  </si>
  <si>
    <t>8230-149822-D0106-442003-17109-1</t>
  </si>
  <si>
    <t>8230-149822-D0106-442003-21201-2</t>
  </si>
  <si>
    <t>8230-149822-D0106-442003-22101-2</t>
  </si>
  <si>
    <t>8230-149822-D0106-442003-29814-1</t>
  </si>
  <si>
    <t>8230-149822-D0106-442003-29816-1</t>
  </si>
  <si>
    <t>8230-149822-D0106-442003-29901-1</t>
  </si>
  <si>
    <t>8230-149822-D0106-442003-31101-1</t>
  </si>
  <si>
    <t>8230-149822-D0106-442003-31201-1</t>
  </si>
  <si>
    <t>8230-149822-D0106-442003-31401-1</t>
  </si>
  <si>
    <t>8230-149822-D0106-442003-31801-1</t>
  </si>
  <si>
    <t>8230-149822-D0106-442003-31901-1</t>
  </si>
  <si>
    <t>8230-149822-D0106-442003-32301-1</t>
  </si>
  <si>
    <t>8230-149822-D0106-442003-32901-1</t>
  </si>
  <si>
    <t>8230-149822-D0106-442003-34101-1</t>
  </si>
  <si>
    <t>8230-149822-D0106-442003-35201-1</t>
  </si>
  <si>
    <t>8230-149822-D0106-442003-44301-1</t>
  </si>
  <si>
    <t>8230-149822-D0106-442003-59701-2</t>
  </si>
  <si>
    <t>8230-149822-ST102-442004-12101-1</t>
  </si>
  <si>
    <t>8230-149822-ST102-442004-13202-1</t>
  </si>
  <si>
    <t>8230-149822-ST102-442004-14103-1</t>
  </si>
  <si>
    <t>8230-149822-ST102-442004-14301-1</t>
  </si>
  <si>
    <t>8230-149822-ST102-442004-15101-1</t>
  </si>
  <si>
    <t>8230-149822-ST102-442004-17109-1</t>
  </si>
  <si>
    <t>8230-149822-ST102-442004-21601-1</t>
  </si>
  <si>
    <t>8230-149822-ST102-442004-21802-1</t>
  </si>
  <si>
    <t>8230-149822-ST102-442004-22101-1</t>
  </si>
  <si>
    <t>8230-149822-ST102-442004-24701-1</t>
  </si>
  <si>
    <t>8230-149822-ST102-442004-24923-1</t>
  </si>
  <si>
    <t>8230-149822-ST102-442004-29101-1</t>
  </si>
  <si>
    <t>8230-149822-ST102-442004-29201-1</t>
  </si>
  <si>
    <t>8230-149822-ST102-442004-29401-1</t>
  </si>
  <si>
    <t>8230-149822-ST102-442004-29815-1</t>
  </si>
  <si>
    <t>8230-149822-ST102-442004-31401-1</t>
  </si>
  <si>
    <t>8230-149822-ST102-442004-32801-1</t>
  </si>
  <si>
    <t>8230-149822-ST102-442004-34501-1</t>
  </si>
  <si>
    <t>8230-149822-ST102-442004-35301-1</t>
  </si>
  <si>
    <t>8230-179522-C2210-442004-24901-1</t>
  </si>
  <si>
    <t>8230-179522-D0105-442002-29601-1</t>
  </si>
  <si>
    <t>8230-179522-D0106-442003-25501-1</t>
  </si>
  <si>
    <t>8230-179522-D0106-442003-34701-1</t>
  </si>
  <si>
    <t>8240-149822-C2201-442003-29813-2</t>
  </si>
  <si>
    <t>8240-149822-C2201-442003-35702-2</t>
  </si>
  <si>
    <t>8240-149822-C2201-442003-61301-2</t>
  </si>
  <si>
    <t>8240-149822-C2202-442003-29832-1</t>
  </si>
  <si>
    <t>8240-149822-C2202-442003-34701-1</t>
  </si>
  <si>
    <t>8240-149822-C2202-442003-34701-2</t>
  </si>
  <si>
    <t>8240-149822-C2202-442003-35702-1</t>
  </si>
  <si>
    <t>8240-149822-C2202-442003-61301-2</t>
  </si>
  <si>
    <t>8240-149822-C2205-442003-24601-2</t>
  </si>
  <si>
    <t>8240-149822-C2205-442003-29813-2</t>
  </si>
  <si>
    <t>8240-149822-C2205-442003-35702-1</t>
  </si>
  <si>
    <t>8240-149822-C2215-442003-35702-1</t>
  </si>
  <si>
    <t>8240-149822-CU025-442003-29815-2</t>
  </si>
  <si>
    <t>8240-149822-CU026-442003-24601-1</t>
  </si>
  <si>
    <t>8240-149822-D0105-442002-15201-2</t>
  </si>
  <si>
    <t>8240-149822-D0105-442002-17101-1</t>
  </si>
  <si>
    <t>8240-149822-D0105-442002-24801-1</t>
  </si>
  <si>
    <t>8240-149822-D0105-442002-25301-1</t>
  </si>
  <si>
    <t>8240-149822-D0105-442002-29301-1</t>
  </si>
  <si>
    <t>8240-149822-D0105-442002-29832-2</t>
  </si>
  <si>
    <t>8240-149822-D0105-442002-39201-1</t>
  </si>
  <si>
    <t>8240-149822-D0105-442002-56201-2</t>
  </si>
  <si>
    <t>8240-149822-D0106-442001-11101-1</t>
  </si>
  <si>
    <t>8240-149822-D0106-442001-17101-1</t>
  </si>
  <si>
    <t>8240-149822-D0106-442001-21801-1</t>
  </si>
  <si>
    <t>8240-149822-D0106-442001-23301-1</t>
  </si>
  <si>
    <t>8240-149822-D0106-442001-24701-1</t>
  </si>
  <si>
    <t>8240-149822-D0106-442001-24901-2</t>
  </si>
  <si>
    <t>8240-149822-D0106-442001-25301-1</t>
  </si>
  <si>
    <t>8240-149822-D0106-442001-25401-1</t>
  </si>
  <si>
    <t>8240-149822-D0106-442001-29801-1</t>
  </si>
  <si>
    <t>8240-149822-D0106-442001-29821-1</t>
  </si>
  <si>
    <t>8240-149822-D0106-442001-32401-1</t>
  </si>
  <si>
    <t>8240-149822-D0106-442001-32501-2</t>
  </si>
  <si>
    <t>8240-149822-D0106-442001-33701-1</t>
  </si>
  <si>
    <t>8240-149822-D0106-442001-34401-1</t>
  </si>
  <si>
    <t>8240-149822-D0106-442001-36101-1</t>
  </si>
  <si>
    <t>8240-149822-D0106-442001-54101-2</t>
  </si>
  <si>
    <t>8240-149822-D0106-442001-59101-2</t>
  </si>
  <si>
    <t>8240-149822-D0106-442001-59701-2</t>
  </si>
  <si>
    <t>8240-149822-D0106-442003-17101-1</t>
  </si>
  <si>
    <t>8240-149822-D0106-442003-21201-2</t>
  </si>
  <si>
    <t>8240-149822-D0106-442003-22101-2</t>
  </si>
  <si>
    <t>8240-149822-D0106-442003-24923-1</t>
  </si>
  <si>
    <t>8240-149822-D0106-442003-24926-1</t>
  </si>
  <si>
    <t>8240-149822-D0106-442003-24929-1</t>
  </si>
  <si>
    <t>8240-149822-D0106-442003-29816-1</t>
  </si>
  <si>
    <t>8240-149822-D0106-442003-29823-1</t>
  </si>
  <si>
    <t>8240-149822-D0106-442003-29832-1</t>
  </si>
  <si>
    <t>8240-149822-D0106-442003-29901-1</t>
  </si>
  <si>
    <t>8240-149822-D0106-442003-31901-1</t>
  </si>
  <si>
    <t>8240-149822-D0106-442003-32301-1</t>
  </si>
  <si>
    <t>8240-149822-D0106-442003-32901-1</t>
  </si>
  <si>
    <t>8240-149822-D0106-442003-34101-1</t>
  </si>
  <si>
    <t>8240-149822-D0106-442003-35201-1</t>
  </si>
  <si>
    <t>8240-149822-D0106-442003-35703-1</t>
  </si>
  <si>
    <t>8240-149822-D0106-442003-42101-1</t>
  </si>
  <si>
    <t>8240-149822-D0106-442003-44301-1</t>
  </si>
  <si>
    <t>8240-149822-D0106-442003-51901-2</t>
  </si>
  <si>
    <t>8240-149822-D0106-442003-59701-2</t>
  </si>
  <si>
    <t>8240-149822-D0106-442003-61301-2</t>
  </si>
  <si>
    <t>8240-149822-ST102-442004-12101-1</t>
  </si>
  <si>
    <t>8240-149822-ST102-442004-12301-1</t>
  </si>
  <si>
    <t>8240-149822-ST102-442004-24701-1</t>
  </si>
  <si>
    <t>8240-149822-ST102-442004-24901-1</t>
  </si>
  <si>
    <t>8240-149822-ST102-442004-24923-1</t>
  </si>
  <si>
    <t>8240-149822-ST102-442004-29401-1</t>
  </si>
  <si>
    <t>8240-149822-ST102-442004-29815-1</t>
  </si>
  <si>
    <t>8240-149822-ST102-442004-32801-1</t>
  </si>
  <si>
    <t>8240-149822-ST102-442004-35301-1</t>
  </si>
  <si>
    <t>8240-149822-ST102-442004-35601-1</t>
  </si>
  <si>
    <t>8240-179522-C2204-442003-21101-1</t>
  </si>
  <si>
    <t>8240-179522-C2210-442004-24901-1</t>
  </si>
  <si>
    <t>8240-179522-D0105-442002-29601-1</t>
  </si>
  <si>
    <t>8240-179522-D0106-442001-51901-2</t>
  </si>
  <si>
    <t>8240-179522-D0106-442003-25501-1</t>
  </si>
  <si>
    <t>8240-179522-D0106-442003-34701-1</t>
  </si>
  <si>
    <t>8240-257721-C2206-442003-62601-2</t>
  </si>
  <si>
    <t>8240-257721-C2207-442003-62301-2</t>
  </si>
  <si>
    <t>8240-257721-C2208-442004-62701-2</t>
  </si>
  <si>
    <t>8250-149822-C2201-442003-29813-2</t>
  </si>
  <si>
    <t>8250-149822-C2201-442003-35702-2</t>
  </si>
  <si>
    <t>8250-149822-C2201-442003-61301-2</t>
  </si>
  <si>
    <t>8250-149822-C2202-442003-29832-1</t>
  </si>
  <si>
    <t>8250-149822-C2202-442003-34701-1</t>
  </si>
  <si>
    <t>8250-149822-C2202-442003-34701-2</t>
  </si>
  <si>
    <t>8250-149822-C2202-442003-35702-1</t>
  </si>
  <si>
    <t>8250-149822-C2202-442003-61301-2</t>
  </si>
  <si>
    <t>8250-149822-C2205-442003-24601-2</t>
  </si>
  <si>
    <t>8250-149822-C2205-442003-29813-2</t>
  </si>
  <si>
    <t>8250-149822-C2205-442003-35702-1</t>
  </si>
  <si>
    <t>8250-149822-C2213-442003-39901-1</t>
  </si>
  <si>
    <t>8250-149822-C2215-442003-35702-1</t>
  </si>
  <si>
    <t>8250-149822-CU025-442003-29815-2</t>
  </si>
  <si>
    <t>8250-149822-CU026-442003-24601-1</t>
  </si>
  <si>
    <t>8250-149822-D0105-442002-15201-2</t>
  </si>
  <si>
    <t>8250-149822-D0105-442002-17101-1</t>
  </si>
  <si>
    <t>8250-149822-D0105-442002-24801-1</t>
  </si>
  <si>
    <t>8250-149822-D0105-442002-25301-1</t>
  </si>
  <si>
    <t>8250-149822-D0105-442002-29301-1</t>
  </si>
  <si>
    <t>8250-149822-D0105-442002-29832-2</t>
  </si>
  <si>
    <t>8250-149822-D0105-442002-39201-1</t>
  </si>
  <si>
    <t>8250-149822-D0105-442002-56201-2</t>
  </si>
  <si>
    <t>8250-149822-D0106-442001-11101-1</t>
  </si>
  <si>
    <t>8250-149822-D0106-442001-17101-1</t>
  </si>
  <si>
    <t>8250-149822-D0106-442001-21801-1</t>
  </si>
  <si>
    <t>8250-149822-D0106-442001-23301-1</t>
  </si>
  <si>
    <t>8250-149822-D0106-442001-24701-1</t>
  </si>
  <si>
    <t>8250-149822-D0106-442001-24901-2</t>
  </si>
  <si>
    <t>8250-149822-D0106-442001-25301-1</t>
  </si>
  <si>
    <t>8250-149822-D0106-442001-25401-1</t>
  </si>
  <si>
    <t>8250-149822-D0106-442001-29801-1</t>
  </si>
  <si>
    <t>8250-149822-D0106-442001-29821-1</t>
  </si>
  <si>
    <t>8250-149822-D0106-442001-32401-1</t>
  </si>
  <si>
    <t>8250-149822-D0106-442001-32501-2</t>
  </si>
  <si>
    <t>8250-149822-D0106-442001-33701-1</t>
  </si>
  <si>
    <t>8250-149822-D0106-442001-34401-1</t>
  </si>
  <si>
    <t>8250-149822-D0106-442001-36101-1</t>
  </si>
  <si>
    <t>8250-149822-D0106-442001-54101-2</t>
  </si>
  <si>
    <t>8250-149822-D0106-442001-59101-2</t>
  </si>
  <si>
    <t>8250-149822-D0106-442001-59701-2</t>
  </si>
  <si>
    <t>8250-149822-D0106-442003-17101-1</t>
  </si>
  <si>
    <t>8250-149822-D0106-442003-21201-2</t>
  </si>
  <si>
    <t>8250-149822-D0106-442003-22101-2</t>
  </si>
  <si>
    <t>8250-149822-D0106-442003-24923-1</t>
  </si>
  <si>
    <t>8250-149822-D0106-442003-24926-1</t>
  </si>
  <si>
    <t>8250-149822-D0106-442003-24929-1</t>
  </si>
  <si>
    <t>8250-149822-D0106-442003-29816-1</t>
  </si>
  <si>
    <t>8250-149822-D0106-442003-29823-1</t>
  </si>
  <si>
    <t>8250-149822-D0106-442003-29832-1</t>
  </si>
  <si>
    <t>8250-149822-D0106-442003-29901-1</t>
  </si>
  <si>
    <t>8250-149822-D0106-442003-31901-1</t>
  </si>
  <si>
    <t>8250-149822-D0106-442003-32301-1</t>
  </si>
  <si>
    <t>8250-149822-D0106-442003-32901-1</t>
  </si>
  <si>
    <t>8250-149822-D0106-442003-33301-1</t>
  </si>
  <si>
    <t>8250-149822-D0106-442003-34101-1</t>
  </si>
  <si>
    <t>8250-149822-D0106-442003-35201-1</t>
  </si>
  <si>
    <t>8250-149822-D0106-442003-35703-1</t>
  </si>
  <si>
    <t>8250-149822-D0106-442003-42101-1</t>
  </si>
  <si>
    <t>8250-149822-D0106-442003-44301-1</t>
  </si>
  <si>
    <t>8250-149822-D0106-442003-51901-2</t>
  </si>
  <si>
    <t>8250-149822-D0106-442003-59701-2</t>
  </si>
  <si>
    <t>8250-149822-D0106-442003-61301-2</t>
  </si>
  <si>
    <t>8250-149822-ST102-442004-12101-1</t>
  </si>
  <si>
    <t>8250-149822-ST102-442004-12301-1</t>
  </si>
  <si>
    <t>8250-149822-ST102-442004-24701-1</t>
  </si>
  <si>
    <t>8250-149822-ST102-442004-24901-1</t>
  </si>
  <si>
    <t>8250-149822-ST102-442004-24923-1</t>
  </si>
  <si>
    <t>8250-149822-ST102-442004-29401-1</t>
  </si>
  <si>
    <t>8250-149822-ST102-442004-29815-1</t>
  </si>
  <si>
    <t>8250-149822-ST102-442004-32801-1</t>
  </si>
  <si>
    <t>8250-149822-ST102-442004-35301-1</t>
  </si>
  <si>
    <t>8250-149822-ST102-442004-35601-1</t>
  </si>
  <si>
    <t>8250-179522-C2204-442003-21101-1</t>
  </si>
  <si>
    <t>8250-179522-C2210-442004-24901-1</t>
  </si>
  <si>
    <t>8250-179522-D0105-442002-29601-1</t>
  </si>
  <si>
    <t>8250-179522-D0106-442001-51901-2</t>
  </si>
  <si>
    <t>8250-179522-D0106-442003-25501-1</t>
  </si>
  <si>
    <t>8250-179522-D0106-442003-34701-1</t>
  </si>
  <si>
    <t>8250-257721-C2206-442003-62601-2</t>
  </si>
  <si>
    <t>8250-257721-C2207-442003-62301-2</t>
  </si>
  <si>
    <t>8250-257721-C2208-442004-62701-2</t>
  </si>
  <si>
    <t>8260-149822-C2201-442003-29813-2</t>
  </si>
  <si>
    <t>8260-149822-C2201-442003-35702-2</t>
  </si>
  <si>
    <t>8260-149822-C2201-442003-61301-2</t>
  </si>
  <si>
    <t>8260-149822-C2202-442003-29832-1</t>
  </si>
  <si>
    <t>8260-149822-C2202-442003-34701-1</t>
  </si>
  <si>
    <t>8260-149822-C2202-442003-34701-2</t>
  </si>
  <si>
    <t>8260-149822-C2202-442003-35702-1</t>
  </si>
  <si>
    <t>8260-149822-C2202-442003-61301-2</t>
  </si>
  <si>
    <t>8260-149822-C2205-442003-24601-2</t>
  </si>
  <si>
    <t>8260-149822-C2205-442003-29813-2</t>
  </si>
  <si>
    <t>8260-149822-C2205-442003-35702-1</t>
  </si>
  <si>
    <t>8260-149822-C2213-442003-24701-1</t>
  </si>
  <si>
    <t>8260-149822-C2213-442003-39901-1</t>
  </si>
  <si>
    <t>8260-149822-C2215-442003-35702-1</t>
  </si>
  <si>
    <t>8260-149822-CU025-442003-29815-2</t>
  </si>
  <si>
    <t>8260-149822-CU026-442003-24601-1</t>
  </si>
  <si>
    <t>8260-149822-D0105-442002-15201-2</t>
  </si>
  <si>
    <t>8260-149822-D0105-442002-17101-1</t>
  </si>
  <si>
    <t>8260-149822-D0105-442002-24801-1</t>
  </si>
  <si>
    <t>8260-149822-D0105-442002-25301-1</t>
  </si>
  <si>
    <t>8260-149822-D0105-442002-29301-1</t>
  </si>
  <si>
    <t>8260-149822-D0105-442002-29832-2</t>
  </si>
  <si>
    <t>8260-149822-D0105-442002-39201-1</t>
  </si>
  <si>
    <t>8260-149822-D0105-442002-56201-2</t>
  </si>
  <si>
    <t>8260-149822-D0106-442001-11101-1</t>
  </si>
  <si>
    <t>8260-149822-D0106-442001-17101-1</t>
  </si>
  <si>
    <t>8260-149822-D0106-442001-21801-1</t>
  </si>
  <si>
    <t>8260-149822-D0106-442001-23301-1</t>
  </si>
  <si>
    <t>8260-149822-D0106-442001-24701-1</t>
  </si>
  <si>
    <t>8260-149822-D0106-442001-24901-2</t>
  </si>
  <si>
    <t>8260-149822-D0106-442001-25301-1</t>
  </si>
  <si>
    <t>8260-149822-D0106-442001-25401-1</t>
  </si>
  <si>
    <t>8260-149822-D0106-442001-29801-1</t>
  </si>
  <si>
    <t>8260-149822-D0106-442001-29821-1</t>
  </si>
  <si>
    <t>8260-149822-D0106-442001-32401-1</t>
  </si>
  <si>
    <t>8260-149822-D0106-442001-32501-2</t>
  </si>
  <si>
    <t>8260-149822-D0106-442001-33701-1</t>
  </si>
  <si>
    <t>8260-149822-D0106-442001-34401-1</t>
  </si>
  <si>
    <t>8260-149822-D0106-442001-36101-1</t>
  </si>
  <si>
    <t>8260-149822-D0106-442001-54101-2</t>
  </si>
  <si>
    <t>8260-149822-D0106-442001-59101-2</t>
  </si>
  <si>
    <t>8260-149822-D0106-442001-59701-2</t>
  </si>
  <si>
    <t>8260-149822-D0106-442003-17101-1</t>
  </si>
  <si>
    <t>8260-149822-D0106-442003-21201-2</t>
  </si>
  <si>
    <t>8260-149822-D0106-442003-22101-2</t>
  </si>
  <si>
    <t>8260-149822-D0106-442003-24923-1</t>
  </si>
  <si>
    <t>8260-149822-D0106-442003-24926-1</t>
  </si>
  <si>
    <t>8260-149822-D0106-442003-24929-1</t>
  </si>
  <si>
    <t>8260-149822-D0106-442003-29816-1</t>
  </si>
  <si>
    <t>8260-149822-D0106-442003-29823-1</t>
  </si>
  <si>
    <t>8260-149822-D0106-442003-29832-1</t>
  </si>
  <si>
    <t>8260-149822-D0106-442003-29901-1</t>
  </si>
  <si>
    <t>8260-149822-D0106-442003-31901-1</t>
  </si>
  <si>
    <t>8260-149822-D0106-442003-32301-1</t>
  </si>
  <si>
    <t>8260-149822-D0106-442003-32901-1</t>
  </si>
  <si>
    <t>8260-149822-D0106-442003-33301-1</t>
  </si>
  <si>
    <t>8260-149822-D0106-442003-34101-1</t>
  </si>
  <si>
    <t>8260-149822-D0106-442003-35201-1</t>
  </si>
  <si>
    <t>8260-149822-D0106-442003-35703-1</t>
  </si>
  <si>
    <t>8260-149822-D0106-442003-42101-1</t>
  </si>
  <si>
    <t>8260-149822-D0106-442003-44301-1</t>
  </si>
  <si>
    <t>8260-149822-D0106-442003-51901-2</t>
  </si>
  <si>
    <t>8260-149822-D0106-442003-59701-2</t>
  </si>
  <si>
    <t>8260-149822-D0106-442003-61301-2</t>
  </si>
  <si>
    <t>8260-149822-ST102-442004-12101-1</t>
  </si>
  <si>
    <t>8260-149822-ST102-442004-12301-1</t>
  </si>
  <si>
    <t>8260-149822-ST102-442004-13201-1</t>
  </si>
  <si>
    <t>8260-149822-ST102-442004-24701-1</t>
  </si>
  <si>
    <t>8260-149822-ST102-442004-24901-1</t>
  </si>
  <si>
    <t>8260-149822-ST102-442004-24923-1</t>
  </si>
  <si>
    <t>8260-149822-ST102-442004-29401-1</t>
  </si>
  <si>
    <t>8260-149822-ST102-442004-29815-1</t>
  </si>
  <si>
    <t>8260-149822-ST102-442004-32801-1</t>
  </si>
  <si>
    <t>8260-149822-ST102-442004-35301-1</t>
  </si>
  <si>
    <t>8260-149822-ST102-442004-35601-1</t>
  </si>
  <si>
    <t>8260-179522-C2204-442003-21101-1</t>
  </si>
  <si>
    <t>8260-179522-C2210-442004-24901-1</t>
  </si>
  <si>
    <t>8260-179522-D0105-442002-29601-1</t>
  </si>
  <si>
    <t>8260-179522-D0106-442001-51901-2</t>
  </si>
  <si>
    <t>8260-179522-D0106-442003-25501-1</t>
  </si>
  <si>
    <t>8260-179522-D0106-442003-34701-1</t>
  </si>
  <si>
    <t>8260-257721-C2206-442003-62601-2</t>
  </si>
  <si>
    <t>8260-257721-C2207-442003-62301-2</t>
  </si>
  <si>
    <t>8260-257721-C2208-442004-62701-2</t>
  </si>
  <si>
    <t>8270-149822-C2201-442003-29813-2</t>
  </si>
  <si>
    <t>8270-149822-C2201-442003-35702-2</t>
  </si>
  <si>
    <t>8270-149822-C2201-442003-61301-2</t>
  </si>
  <si>
    <t>8270-149822-C2202-442003-29832-1</t>
  </si>
  <si>
    <t>8270-149822-C2202-442003-34701-1</t>
  </si>
  <si>
    <t>8270-149822-C2202-442003-34701-2</t>
  </si>
  <si>
    <t>8270-149822-C2202-442003-35702-1</t>
  </si>
  <si>
    <t>8270-149822-C2202-442003-61301-2</t>
  </si>
  <si>
    <t>8270-149822-C2205-442003-24601-2</t>
  </si>
  <si>
    <t>8270-149822-C2205-442003-29813-2</t>
  </si>
  <si>
    <t>8270-149822-C2205-442003-35702-1</t>
  </si>
  <si>
    <t>8270-149822-C2213-442003-24701-1</t>
  </si>
  <si>
    <t>8270-149822-C2213-442003-39901-1</t>
  </si>
  <si>
    <t>8270-149822-C2215-442003-35702-1</t>
  </si>
  <si>
    <t>8270-149822-CU025-442003-29815-2</t>
  </si>
  <si>
    <t>8270-149822-CU026-442003-24601-1</t>
  </si>
  <si>
    <t>8270-149822-D0105-442002-15201-2</t>
  </si>
  <si>
    <t>8270-149822-D0105-442002-17101-1</t>
  </si>
  <si>
    <t>8270-149822-D0105-442002-24801-1</t>
  </si>
  <si>
    <t>8270-149822-D0105-442002-25301-1</t>
  </si>
  <si>
    <t>8270-149822-D0105-442002-29301-1</t>
  </si>
  <si>
    <t>8270-149822-D0105-442002-29832-2</t>
  </si>
  <si>
    <t>8270-149822-D0105-442002-39201-1</t>
  </si>
  <si>
    <t>8270-149822-D0105-442002-56201-2</t>
  </si>
  <si>
    <t>8270-149822-D0106-442001-11101-1</t>
  </si>
  <si>
    <t>8270-149822-D0106-442001-17101-1</t>
  </si>
  <si>
    <t>8270-149822-D0106-442001-21801-1</t>
  </si>
  <si>
    <t>8270-149822-D0106-442001-23301-1</t>
  </si>
  <si>
    <t>8270-149822-D0106-442001-24701-1</t>
  </si>
  <si>
    <t>8270-149822-D0106-442001-24901-2</t>
  </si>
  <si>
    <t>8270-149822-D0106-442001-25301-1</t>
  </si>
  <si>
    <t>8270-149822-D0106-442001-25401-1</t>
  </si>
  <si>
    <t>8270-149822-D0106-442001-29801-1</t>
  </si>
  <si>
    <t>8270-149822-D0106-442001-29821-1</t>
  </si>
  <si>
    <t>8270-149822-D0106-442001-32401-1</t>
  </si>
  <si>
    <t>8270-149822-D0106-442001-32501-2</t>
  </si>
  <si>
    <t>8270-149822-D0106-442001-33701-1</t>
  </si>
  <si>
    <t>8270-149822-D0106-442001-34401-1</t>
  </si>
  <si>
    <t>8270-149822-D0106-442001-36101-1</t>
  </si>
  <si>
    <t>8270-149822-D0106-442001-54101-2</t>
  </si>
  <si>
    <t>8270-149822-D0106-442001-59101-2</t>
  </si>
  <si>
    <t>8270-149822-D0106-442001-59701-2</t>
  </si>
  <si>
    <t>8270-149822-D0106-442003-17101-1</t>
  </si>
  <si>
    <t>8270-149822-D0106-442003-21201-2</t>
  </si>
  <si>
    <t>8270-149822-D0106-442003-22101-2</t>
  </si>
  <si>
    <t>8270-149822-D0106-442003-24923-1</t>
  </si>
  <si>
    <t>8270-149822-D0106-442003-24926-1</t>
  </si>
  <si>
    <t>8270-149822-D0106-442003-24929-1</t>
  </si>
  <si>
    <t>8270-149822-D0106-442003-29816-1</t>
  </si>
  <si>
    <t>8270-149822-D0106-442003-29823-1</t>
  </si>
  <si>
    <t>8270-149822-D0106-442003-29832-1</t>
  </si>
  <si>
    <t>8270-149822-D0106-442003-29901-1</t>
  </si>
  <si>
    <t>8270-149822-D0106-442003-31901-1</t>
  </si>
  <si>
    <t>8270-149822-D0106-442003-32301-1</t>
  </si>
  <si>
    <t>8270-149822-D0106-442003-32901-1</t>
  </si>
  <si>
    <t>8270-149822-D0106-442003-33301-1</t>
  </si>
  <si>
    <t>8270-149822-D0106-442003-34101-1</t>
  </si>
  <si>
    <t>8270-149822-D0106-442003-35201-1</t>
  </si>
  <si>
    <t>8270-149822-D0106-442003-35703-1</t>
  </si>
  <si>
    <t>8270-149822-D0106-442003-42101-1</t>
  </si>
  <si>
    <t>8270-149822-D0106-442003-44301-1</t>
  </si>
  <si>
    <t>8270-149822-D0106-442003-51901-2</t>
  </si>
  <si>
    <t>8270-149822-D0106-442003-59701-2</t>
  </si>
  <si>
    <t>8270-149822-D0106-442003-61301-2</t>
  </si>
  <si>
    <t>8270-149822-ST102-442004-12101-1</t>
  </si>
  <si>
    <t>8270-149822-ST102-442004-12301-1</t>
  </si>
  <si>
    <t>8270-149822-ST102-442004-13201-1</t>
  </si>
  <si>
    <t>8270-149822-ST102-442004-24701-1</t>
  </si>
  <si>
    <t>8270-149822-ST102-442004-24901-1</t>
  </si>
  <si>
    <t>8270-149822-ST102-442004-24923-1</t>
  </si>
  <si>
    <t>8270-149822-ST102-442004-29401-1</t>
  </si>
  <si>
    <t>8270-149822-ST102-442004-29815-1</t>
  </si>
  <si>
    <t>8270-149822-ST102-442004-32801-1</t>
  </si>
  <si>
    <t>8270-149822-ST102-442004-35301-1</t>
  </si>
  <si>
    <t>8270-149822-ST102-442004-35601-1</t>
  </si>
  <si>
    <t>8270-179522-C2204-442003-21101-1</t>
  </si>
  <si>
    <t>8270-179522-C2210-442004-24901-1</t>
  </si>
  <si>
    <t>8270-179522-D0105-442002-29601-1</t>
  </si>
  <si>
    <t>8270-179522-D0106-442001-51901-2</t>
  </si>
  <si>
    <t>8270-179522-D0106-442003-25501-1</t>
  </si>
  <si>
    <t>8270-179522-D0106-442003-34701-1</t>
  </si>
  <si>
    <t>8270-257721-C2206-442003-62601-2</t>
  </si>
  <si>
    <t>8270-257721-C2207-442003-62301-2</t>
  </si>
  <si>
    <t>8270-257721-C2208-442004-62701-2</t>
  </si>
  <si>
    <t>9000</t>
  </si>
  <si>
    <t>CUENTAS DE CIERRE PRESUPUESTARIO</t>
  </si>
  <si>
    <t>9100</t>
  </si>
  <si>
    <t>SUPERÁVIT FINANCIERO</t>
  </si>
  <si>
    <t>9200</t>
  </si>
  <si>
    <t>DÉFICIT FINANCIERO</t>
  </si>
  <si>
    <t>9300</t>
  </si>
  <si>
    <t>ADEUDOS DE EJERCICIOS FISCALES ANTERIORES</t>
  </si>
  <si>
    <t>TOTALES</t>
  </si>
  <si>
    <t xml:space="preserve">   DERECHOS POR PRESTACIÓN DE SERVICIOS</t>
  </si>
  <si>
    <t xml:space="preserve">      INGRESOS POR SERVICIO DE AGUA,ALCANT. Y SANEAMIENT</t>
  </si>
  <si>
    <t xml:space="preserve">      INGRESOS POR SERVICIO A TIEMPO</t>
  </si>
  <si>
    <t xml:space="preserve">      A TIEMPO AGUA</t>
  </si>
  <si>
    <t xml:space="preserve">      Cuotas de agua uso domestico (no gravado)</t>
  </si>
  <si>
    <t xml:space="preserve">      Cuotas de agua comercial (gravado)</t>
  </si>
  <si>
    <t xml:space="preserve">      Cuotas de agua Industrial (gravado)</t>
  </si>
  <si>
    <t xml:space="preserve">      Cuotas de agua Edificios Publicos (gravado)</t>
  </si>
  <si>
    <t xml:space="preserve">      Cuotas de agua Escuelas (gravado)</t>
  </si>
  <si>
    <t xml:space="preserve">      A TIEMPO ALCANTARILLADO</t>
  </si>
  <si>
    <t xml:space="preserve">      Cuotas de Alcantarillado uso domestico (no gravado</t>
  </si>
  <si>
    <t xml:space="preserve">      Cuotas Alcantarillado Comercial 16%</t>
  </si>
  <si>
    <t xml:space="preserve">      Cuotas Alcantarillado Industrial 16 %</t>
  </si>
  <si>
    <t xml:space="preserve">      Cuotas Alcantarillado Publico</t>
  </si>
  <si>
    <t xml:space="preserve">      Cuotas de Alcantarillado Escolar</t>
  </si>
  <si>
    <t xml:space="preserve">      A TIEMPO CUOTAS DE AGUA TRATADA</t>
  </si>
  <si>
    <t xml:space="preserve">      Linea de distribucion (morada)</t>
  </si>
  <si>
    <t xml:space="preserve">      Agua Recuperada 0%</t>
  </si>
  <si>
    <t xml:space="preserve">      INGRESOS POR SERVICIO REZAGO</t>
  </si>
  <si>
    <t xml:space="preserve">      REZAGO AGUA</t>
  </si>
  <si>
    <t xml:space="preserve">      Cuotas de agua de uso domestico (no gravado)</t>
  </si>
  <si>
    <t xml:space="preserve">      Cuotas de agua Comercial</t>
  </si>
  <si>
    <t xml:space="preserve">      Cuotas de agua Industrial</t>
  </si>
  <si>
    <t xml:space="preserve">      Cuotas agua Edificios Publicos</t>
  </si>
  <si>
    <t xml:space="preserve">      Cuotas agua Escuelas</t>
  </si>
  <si>
    <t xml:space="preserve">      REZAGO ALCANTARILLADO</t>
  </si>
  <si>
    <t xml:space="preserve">      Cuotas de Alcantarillado uso domestico (no garvado</t>
  </si>
  <si>
    <t xml:space="preserve">      Cuotas Alcantarillado Comercial</t>
  </si>
  <si>
    <t xml:space="preserve">      Cuotas Alcantarillado Industrial</t>
  </si>
  <si>
    <t xml:space="preserve">      Cuotas Alcantarillado Escuelas</t>
  </si>
  <si>
    <t xml:space="preserve">      REZAGO SANEAMIENTO</t>
  </si>
  <si>
    <t xml:space="preserve">      Cuotas de Saneamiento uso domestico</t>
  </si>
  <si>
    <t xml:space="preserve">      Cuotas Saneamiento Comercial</t>
  </si>
  <si>
    <t xml:space="preserve">      Cuotas Saneamiento Industrial</t>
  </si>
  <si>
    <t xml:space="preserve">      ADEUDO ANTERIOR DE A.P,ALC,SAN,D.F.E.</t>
  </si>
  <si>
    <t xml:space="preserve">      Adeudo anterior 0%</t>
  </si>
  <si>
    <t xml:space="preserve">      ABONO A ADEUDO DE REZAGOS</t>
  </si>
  <si>
    <t xml:space="preserve">      Abono adeudo de Agua</t>
  </si>
  <si>
    <t>1123-1-172</t>
  </si>
  <si>
    <t>ADRIANA GALINDO QUIÑONEZ</t>
  </si>
  <si>
    <t>1123-1-173</t>
  </si>
  <si>
    <t>LUIS GUERRERO VALVERDE</t>
  </si>
  <si>
    <t>1123-5-24</t>
  </si>
  <si>
    <t>1123-5-25</t>
  </si>
  <si>
    <t>BANCO SANTANDER MEXICANO</t>
  </si>
  <si>
    <t>1131-09</t>
  </si>
  <si>
    <t>HECTOR LOYA GUTIERREZ</t>
  </si>
  <si>
    <t>1134-000739</t>
  </si>
  <si>
    <t>ING. JORGE ARTURO MORALES RODRÍGUEZ</t>
  </si>
  <si>
    <t>2112-1-000740</t>
  </si>
  <si>
    <t>JESUS JOSE DOZAL RAMIREZ</t>
  </si>
  <si>
    <t>2112-1-000741</t>
  </si>
  <si>
    <t>ABASTECEDORA COMERCIAL DE PARRAL S.A. DE C.V.</t>
  </si>
  <si>
    <t>2112-1-000742</t>
  </si>
  <si>
    <t>HECTOR LOYA GUITIERREZ</t>
  </si>
  <si>
    <t>2112-1-000743</t>
  </si>
  <si>
    <t xml:space="preserve">LUIS FERNANDO CABRERA CERVANTES </t>
  </si>
  <si>
    <t>2112-1-000744</t>
  </si>
  <si>
    <t>SIMON GERARDO BORDAS OROZCO</t>
  </si>
  <si>
    <t>2112-1-000745</t>
  </si>
  <si>
    <t xml:space="preserve">VERONICA ALEJANDRA LETKEMAN IBARRA </t>
  </si>
  <si>
    <t>2112-1-000746</t>
  </si>
  <si>
    <t>CONCESIONARIA VUELA COMPAÑIA DE AVIACION(VOLARIS)</t>
  </si>
  <si>
    <t>2112-1-000747</t>
  </si>
  <si>
    <t xml:space="preserve">JALISCO ES MEXICO, S.A. DE C.V. </t>
  </si>
  <si>
    <t>2112-1-000748</t>
  </si>
  <si>
    <t>OPERADORA DE ALIMENTOS DURANGO,</t>
  </si>
  <si>
    <t>2112-1-000749</t>
  </si>
  <si>
    <t xml:space="preserve">CASTULO BOJORQUEZ  CHAPARRO </t>
  </si>
  <si>
    <t>2112-1-000750</t>
  </si>
  <si>
    <t>KRISPY KREME MEXICO</t>
  </si>
  <si>
    <t>2112-1-000751</t>
  </si>
  <si>
    <t>REBECA GUADALUPE RUIZ RAZO</t>
  </si>
  <si>
    <t>2112-1-000752</t>
  </si>
  <si>
    <t>AEROCOMIDAS</t>
  </si>
  <si>
    <t>2112-1-000753</t>
  </si>
  <si>
    <t xml:space="preserve">OMA LOGISTICA </t>
  </si>
  <si>
    <t>2112-1-000754</t>
  </si>
  <si>
    <t xml:space="preserve">INMOBILIARIA GALERIA PLAZA </t>
  </si>
  <si>
    <t>2112-1-000755</t>
  </si>
  <si>
    <t>MAURICIO DEMIAN GONZALEZ PRIMO</t>
  </si>
  <si>
    <t>2112-1-000757</t>
  </si>
  <si>
    <t>COMICX IRAPUATO SA DE CV</t>
  </si>
  <si>
    <t>2112-1-000758</t>
  </si>
  <si>
    <t>CONCESIONARIA DE INFRAESTRUCTURA DEL BAJIO SA DE CV</t>
  </si>
  <si>
    <t>2112-1-000759</t>
  </si>
  <si>
    <t>SERVICIOS GASOLINEROS DE MEXICO</t>
  </si>
  <si>
    <t>2112-1-000760</t>
  </si>
  <si>
    <t>SERVICIO CASTRO DEL RIO SA DE CV</t>
  </si>
  <si>
    <t>2112-1-000763</t>
  </si>
  <si>
    <t>OPERADORA T3D SA DE CV</t>
  </si>
  <si>
    <t>2112-1-000764</t>
  </si>
  <si>
    <t>RRS ABOGADOS, S.C.</t>
  </si>
  <si>
    <t>2191-094</t>
  </si>
  <si>
    <t>3252-2021</t>
  </si>
  <si>
    <t>Resultado del Ejercicio 2021</t>
  </si>
  <si>
    <t>8220-149822-CU018-442003-24601-1</t>
  </si>
  <si>
    <t>8220-149822-CU026-442003-29812-1</t>
  </si>
  <si>
    <t>8220-149822-CU026-442003-29813-1</t>
  </si>
  <si>
    <t>8220-149822-CU026-442003-29817-1</t>
  </si>
  <si>
    <t>8220-149822-CU026-442003-29817-2</t>
  </si>
  <si>
    <t>8220-149822-CU026-442003-29831-1</t>
  </si>
  <si>
    <t>8220-149822-CU026-442003-33901-1</t>
  </si>
  <si>
    <t>8220-149822-CU026-442003-34701-1</t>
  </si>
  <si>
    <t>8220-149822-CU026-442003-35702-1</t>
  </si>
  <si>
    <t>8220-149822-D0106-442003-29822-1</t>
  </si>
  <si>
    <t>Refacciones y accesorios a sistemas de tratamiento G. Corriente</t>
  </si>
  <si>
    <t>8220-149822-ST102-442004-27101-1</t>
  </si>
  <si>
    <t>8230-149822-CU018-442003-24601-1</t>
  </si>
  <si>
    <t>8230-149822-CU026-442003-29812-1</t>
  </si>
  <si>
    <t>8230-149822-CU026-442003-29813-1</t>
  </si>
  <si>
    <t>8230-149822-CU026-442003-29817-1</t>
  </si>
  <si>
    <t>8230-149822-CU026-442003-29817-2</t>
  </si>
  <si>
    <t>8230-149822-CU026-442003-29831-1</t>
  </si>
  <si>
    <t>8230-149822-CU026-442003-33901-1</t>
  </si>
  <si>
    <t>8230-149822-CU026-442003-34701-1</t>
  </si>
  <si>
    <t>8230-149822-CU026-442003-35702-1</t>
  </si>
  <si>
    <t>8230-149822-D0106-442003-29822-1</t>
  </si>
  <si>
    <t>8230-149822-ST102-442004-27101-1</t>
  </si>
  <si>
    <t>8240-149822-CU018-442003-24601-1</t>
  </si>
  <si>
    <t>8240-149822-CU026-442003-29812-1</t>
  </si>
  <si>
    <t>8240-149822-CU026-442003-29813-1</t>
  </si>
  <si>
    <t>8240-149822-CU026-442003-29817-1</t>
  </si>
  <si>
    <t>8240-149822-CU026-442003-29817-2</t>
  </si>
  <si>
    <t>8240-149822-CU026-442003-29831-1</t>
  </si>
  <si>
    <t>8240-149822-CU026-442003-33901-1</t>
  </si>
  <si>
    <t>8240-149822-CU026-442003-34701-1</t>
  </si>
  <si>
    <t>8240-149822-CU026-442003-35702-1</t>
  </si>
  <si>
    <t>8240-149822-ST102-442004-27101-1</t>
  </si>
  <si>
    <t>8250-149822-CU018-442003-24601-1</t>
  </si>
  <si>
    <t>8250-149822-CU026-442003-29812-1</t>
  </si>
  <si>
    <t>8250-149822-CU026-442003-29813-1</t>
  </si>
  <si>
    <t>8250-149822-CU026-442003-29817-1</t>
  </si>
  <si>
    <t>8250-149822-CU026-442003-29817-2</t>
  </si>
  <si>
    <t>8250-149822-CU026-442003-29831-1</t>
  </si>
  <si>
    <t>8250-149822-CU026-442003-33901-1</t>
  </si>
  <si>
    <t>8250-149822-CU026-442003-34701-1</t>
  </si>
  <si>
    <t>8250-149822-CU026-442003-35702-1</t>
  </si>
  <si>
    <t>8250-149822-ST102-442004-27101-1</t>
  </si>
  <si>
    <t>8260-149822-CU026-442003-29812-1</t>
  </si>
  <si>
    <t>8260-149822-CU026-442003-29813-1</t>
  </si>
  <si>
    <t>8260-149822-CU026-442003-29817-1</t>
  </si>
  <si>
    <t>8260-149822-CU026-442003-29817-2</t>
  </si>
  <si>
    <t>8260-149822-CU026-442003-29831-1</t>
  </si>
  <si>
    <t>8260-149822-CU026-442003-33901-1</t>
  </si>
  <si>
    <t>8260-149822-CU026-442003-34701-1</t>
  </si>
  <si>
    <t>8260-149822-CU026-442003-35702-1</t>
  </si>
  <si>
    <t>8260-149822-ST102-442004-27101-1</t>
  </si>
  <si>
    <t>8270-149822-CU026-442003-29812-1</t>
  </si>
  <si>
    <t>8270-149822-CU026-442003-29813-1</t>
  </si>
  <si>
    <t>8270-149822-CU026-442003-29817-1</t>
  </si>
  <si>
    <t>8270-149822-CU026-442003-29817-2</t>
  </si>
  <si>
    <t>8270-149822-CU026-442003-29831-1</t>
  </si>
  <si>
    <t>8270-149822-CU026-442003-33901-1</t>
  </si>
  <si>
    <t>8270-149822-CU026-442003-34701-1</t>
  </si>
  <si>
    <t>8270-149822-CU026-442003-35702-1</t>
  </si>
  <si>
    <t>8270-149822-ST102-442004-27101-1</t>
  </si>
  <si>
    <t>Balanza de Comprobación del 01/DIC/2022 al 31/DIC/2022</t>
  </si>
  <si>
    <t>LIC. MIGUEL ANGEL LOPEZ GRANADO</t>
  </si>
  <si>
    <t>DIRECTOR EJECUTIVO</t>
  </si>
  <si>
    <t>LIC. CESAR AGUGUSTO MARTINEZ LOPEZ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</si>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</sst>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-&quot;$&quot;* #,##0_-;\-&quot;$&quot;* #,##0_-;_-&quot;$&quot;* &quot;-&quot;??_-;_-@_-"/>
    <numFmt numFmtId="169" formatCode="0.0"/>
    <numFmt numFmtId="170" formatCode="#,##0.00_ ;\-#,##0.00\ "/>
    <numFmt numFmtId="171" formatCode="_(* #,##0_);_(* \(#,##0\);_(* &quot;-&quot;??_);_(@_)"/>
    <numFmt numFmtId="172" formatCode="#,##0.00_ ;[Red]\-#,##0.00\ "/>
    <numFmt numFmtId="173" formatCode="#,##0_ ;[Red]\-#,##0\ "/>
    <numFmt numFmtId="174" formatCode="#,##0.00;[Red]#,##0.00"/>
    <numFmt numFmtId="175" formatCode="_-* #,##0.000_-;\-* #,##0.000_-;_-* &quot;-&quot;??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rgb="FF002060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"/>
      <name val="Arial"/>
      <family val="2"/>
    </font>
    <font>
      <sz val="7"/>
      <color rgb="FF000000"/>
      <name val="Arial"/>
      <family val="2"/>
    </font>
    <font>
      <sz val="6.5"/>
      <color rgb="FF000000"/>
      <name val="Arial"/>
      <family val="2"/>
    </font>
    <font>
      <sz val="6.5"/>
      <color indexed="8"/>
      <name val="Arial"/>
      <family val="2"/>
    </font>
    <font>
      <b/>
      <sz val="7"/>
      <color rgb="FF000000"/>
      <name val="Arial"/>
      <family val="2"/>
    </font>
    <font>
      <sz val="1"/>
      <color rgb="FF000000"/>
      <name val="Arial"/>
      <family val="2"/>
    </font>
    <font>
      <sz val="7"/>
      <color rgb="FF000000"/>
      <name val="Arial"/>
      <family val="2"/>
    </font>
    <font>
      <sz val="6.5"/>
      <color rgb="FF000000"/>
      <name val="Arial"/>
      <family val="2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.75"/>
      <color rgb="FF000000"/>
      <name val="Arial"/>
      <family val="2"/>
    </font>
    <font>
      <sz val="7"/>
      <color rgb="FF000000"/>
      <name val="Arial"/>
      <family val="2"/>
    </font>
    <font>
      <sz val="6.5"/>
      <color rgb="FF000000"/>
      <name val="Arial"/>
      <family val="2"/>
    </font>
    <font>
      <sz val="8"/>
      <color rgb="FF000000"/>
      <name val="Arial"/>
    </font>
    <font>
      <sz val="7"/>
      <color rgb="FF000000"/>
      <name val="Arial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C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3" fontId="0" fillId="2" borderId="7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167" fontId="0" fillId="2" borderId="8" xfId="0" applyNumberFormat="1" applyFill="1" applyBorder="1" applyAlignment="1">
      <alignment vertical="center"/>
    </xf>
    <xf numFmtId="9" fontId="0" fillId="0" borderId="8" xfId="3" applyFont="1" applyBorder="1" applyAlignment="1">
      <alignment vertical="center"/>
    </xf>
    <xf numFmtId="10" fontId="0" fillId="0" borderId="8" xfId="3" applyNumberFormat="1" applyFont="1" applyBorder="1" applyAlignment="1">
      <alignment vertical="center"/>
    </xf>
    <xf numFmtId="9" fontId="0" fillId="2" borderId="8" xfId="3" applyFont="1" applyFill="1" applyBorder="1" applyAlignment="1">
      <alignment vertical="center"/>
    </xf>
    <xf numFmtId="10" fontId="0" fillId="2" borderId="8" xfId="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7" fontId="0" fillId="0" borderId="3" xfId="0" applyNumberFormat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167" fontId="0" fillId="3" borderId="8" xfId="0" applyNumberFormat="1" applyFill="1" applyBorder="1" applyAlignment="1">
      <alignment vertical="center"/>
    </xf>
    <xf numFmtId="9" fontId="0" fillId="3" borderId="8" xfId="3" applyFont="1" applyFill="1" applyBorder="1" applyAlignment="1">
      <alignment vertical="center"/>
    </xf>
    <xf numFmtId="10" fontId="0" fillId="3" borderId="8" xfId="3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3" fontId="0" fillId="4" borderId="7" xfId="0" applyNumberFormat="1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9" fontId="0" fillId="4" borderId="8" xfId="3" applyFont="1" applyFill="1" applyBorder="1" applyAlignment="1">
      <alignment vertical="center"/>
    </xf>
    <xf numFmtId="10" fontId="0" fillId="4" borderId="8" xfId="3" applyNumberFormat="1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9" fontId="8" fillId="5" borderId="3" xfId="3" applyFont="1" applyFill="1" applyBorder="1" applyAlignment="1">
      <alignment vertical="center"/>
    </xf>
    <xf numFmtId="9" fontId="8" fillId="0" borderId="8" xfId="3" applyFont="1" applyBorder="1" applyAlignment="1">
      <alignment vertical="center"/>
    </xf>
    <xf numFmtId="0" fontId="7" fillId="5" borderId="9" xfId="0" applyFont="1" applyFill="1" applyBorder="1" applyAlignment="1">
      <alignment vertical="center" wrapText="1"/>
    </xf>
    <xf numFmtId="9" fontId="8" fillId="5" borderId="12" xfId="3" applyFont="1" applyFill="1" applyBorder="1" applyAlignment="1">
      <alignment vertical="center"/>
    </xf>
    <xf numFmtId="168" fontId="0" fillId="0" borderId="3" xfId="0" applyNumberFormat="1" applyBorder="1" applyAlignment="1">
      <alignment vertical="center"/>
    </xf>
    <xf numFmtId="3" fontId="0" fillId="6" borderId="7" xfId="0" applyNumberFormat="1" applyFill="1" applyBorder="1" applyAlignment="1">
      <alignment vertical="center"/>
    </xf>
    <xf numFmtId="3" fontId="0" fillId="6" borderId="8" xfId="0" applyNumberFormat="1" applyFill="1" applyBorder="1" applyAlignment="1">
      <alignment vertical="center"/>
    </xf>
    <xf numFmtId="168" fontId="0" fillId="6" borderId="8" xfId="0" applyNumberFormat="1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3" fontId="0" fillId="0" borderId="3" xfId="1" applyNumberFormat="1" applyFont="1" applyBorder="1" applyAlignment="1">
      <alignment vertical="center"/>
    </xf>
    <xf numFmtId="0" fontId="0" fillId="4" borderId="10" xfId="0" applyFill="1" applyBorder="1" applyAlignment="1">
      <alignment vertical="center" wrapText="1"/>
    </xf>
    <xf numFmtId="168" fontId="0" fillId="4" borderId="8" xfId="0" applyNumberFormat="1" applyFill="1" applyBorder="1" applyAlignment="1">
      <alignment vertical="center"/>
    </xf>
    <xf numFmtId="9" fontId="0" fillId="0" borderId="7" xfId="3" applyFont="1" applyBorder="1" applyAlignment="1">
      <alignment vertical="center"/>
    </xf>
    <xf numFmtId="9" fontId="0" fillId="4" borderId="7" xfId="3" applyFont="1" applyFill="1" applyBorder="1" applyAlignment="1">
      <alignment vertical="center"/>
    </xf>
    <xf numFmtId="0" fontId="0" fillId="4" borderId="11" xfId="0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9" fontId="2" fillId="5" borderId="5" xfId="3" applyFont="1" applyFill="1" applyBorder="1" applyAlignment="1">
      <alignment vertical="center"/>
    </xf>
    <xf numFmtId="9" fontId="2" fillId="0" borderId="7" xfId="3" applyFont="1" applyFill="1" applyBorder="1" applyAlignment="1">
      <alignment vertical="center"/>
    </xf>
    <xf numFmtId="0" fontId="10" fillId="5" borderId="11" xfId="0" applyFont="1" applyFill="1" applyBorder="1" applyAlignment="1">
      <alignment vertical="center" wrapText="1"/>
    </xf>
    <xf numFmtId="9" fontId="2" fillId="5" borderId="9" xfId="3" applyFont="1" applyFill="1" applyBorder="1" applyAlignment="1">
      <alignment vertical="center"/>
    </xf>
    <xf numFmtId="0" fontId="0" fillId="6" borderId="10" xfId="0" applyFill="1" applyBorder="1" applyAlignment="1">
      <alignment vertical="center" wrapText="1"/>
    </xf>
    <xf numFmtId="167" fontId="0" fillId="6" borderId="8" xfId="0" applyNumberFormat="1" applyFill="1" applyBorder="1" applyAlignment="1">
      <alignment vertical="center"/>
    </xf>
    <xf numFmtId="9" fontId="0" fillId="6" borderId="7" xfId="3" applyFont="1" applyFill="1" applyBorder="1" applyAlignment="1">
      <alignment vertical="center"/>
    </xf>
    <xf numFmtId="9" fontId="0" fillId="6" borderId="8" xfId="3" applyFont="1" applyFill="1" applyBorder="1" applyAlignment="1">
      <alignment vertical="center"/>
    </xf>
    <xf numFmtId="10" fontId="0" fillId="6" borderId="8" xfId="3" applyNumberFormat="1" applyFont="1" applyFill="1" applyBorder="1" applyAlignment="1">
      <alignment vertical="center"/>
    </xf>
    <xf numFmtId="0" fontId="0" fillId="6" borderId="11" xfId="0" applyFill="1" applyBorder="1" applyAlignment="1">
      <alignment vertical="center" wrapText="1"/>
    </xf>
    <xf numFmtId="3" fontId="0" fillId="6" borderId="9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9" fontId="0" fillId="2" borderId="7" xfId="3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3" fontId="0" fillId="2" borderId="9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9" fontId="0" fillId="3" borderId="7" xfId="3" applyFont="1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3" fontId="0" fillId="3" borderId="12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3" fontId="0" fillId="4" borderId="9" xfId="0" applyNumberFormat="1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0" borderId="7" xfId="3" applyNumberFormat="1" applyFont="1" applyBorder="1" applyAlignment="1">
      <alignment vertical="center"/>
    </xf>
    <xf numFmtId="0" fontId="0" fillId="0" borderId="8" xfId="3" applyNumberFormat="1" applyFont="1" applyBorder="1" applyAlignment="1">
      <alignment vertical="center"/>
    </xf>
    <xf numFmtId="0" fontId="0" fillId="6" borderId="7" xfId="3" applyNumberFormat="1" applyFont="1" applyFill="1" applyBorder="1" applyAlignment="1">
      <alignment vertical="center"/>
    </xf>
    <xf numFmtId="0" fontId="0" fillId="6" borderId="8" xfId="3" applyNumberFormat="1" applyFont="1" applyFill="1" applyBorder="1" applyAlignment="1">
      <alignment vertical="center"/>
    </xf>
    <xf numFmtId="3" fontId="0" fillId="6" borderId="12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9" fontId="2" fillId="5" borderId="3" xfId="3" applyFont="1" applyFill="1" applyBorder="1" applyAlignment="1">
      <alignment vertical="center"/>
    </xf>
    <xf numFmtId="0" fontId="2" fillId="7" borderId="8" xfId="0" applyFont="1" applyFill="1" applyBorder="1" applyAlignment="1">
      <alignment vertical="center" wrapText="1"/>
    </xf>
    <xf numFmtId="9" fontId="2" fillId="7" borderId="8" xfId="3" applyFont="1" applyFill="1" applyBorder="1" applyAlignment="1">
      <alignment vertical="center"/>
    </xf>
    <xf numFmtId="167" fontId="0" fillId="0" borderId="7" xfId="1" applyNumberFormat="1" applyFont="1" applyBorder="1" applyAlignment="1">
      <alignment vertical="center"/>
    </xf>
    <xf numFmtId="167" fontId="0" fillId="0" borderId="8" xfId="1" applyNumberFormat="1" applyFont="1" applyBorder="1" applyAlignment="1">
      <alignment vertical="center"/>
    </xf>
    <xf numFmtId="2" fontId="0" fillId="4" borderId="7" xfId="0" applyNumberFormat="1" applyFill="1" applyBorder="1" applyAlignment="1">
      <alignment vertical="center"/>
    </xf>
    <xf numFmtId="165" fontId="0" fillId="4" borderId="7" xfId="0" applyNumberFormat="1" applyFill="1" applyBorder="1" applyAlignment="1">
      <alignment vertical="center"/>
    </xf>
    <xf numFmtId="0" fontId="11" fillId="5" borderId="5" xfId="0" applyFont="1" applyFill="1" applyBorder="1" applyAlignment="1">
      <alignment vertical="center" wrapText="1"/>
    </xf>
    <xf numFmtId="9" fontId="11" fillId="5" borderId="5" xfId="3" applyFont="1" applyFill="1" applyBorder="1" applyAlignment="1">
      <alignment vertical="center"/>
    </xf>
    <xf numFmtId="9" fontId="11" fillId="5" borderId="3" xfId="3" applyFont="1" applyFill="1" applyBorder="1" applyAlignment="1">
      <alignment vertical="center"/>
    </xf>
    <xf numFmtId="10" fontId="0" fillId="0" borderId="7" xfId="3" applyNumberFormat="1" applyFont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9" fontId="0" fillId="3" borderId="9" xfId="3" applyFont="1" applyFill="1" applyBorder="1" applyAlignment="1">
      <alignment vertical="center"/>
    </xf>
    <xf numFmtId="164" fontId="0" fillId="4" borderId="5" xfId="2" applyNumberFormat="1" applyFont="1" applyFill="1" applyBorder="1" applyAlignment="1">
      <alignment vertical="center"/>
    </xf>
    <xf numFmtId="164" fontId="0" fillId="4" borderId="3" xfId="2" applyNumberFormat="1" applyFont="1" applyFill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164" fontId="0" fillId="0" borderId="8" xfId="2" applyNumberFormat="1" applyFont="1" applyBorder="1" applyAlignment="1">
      <alignment vertical="center"/>
    </xf>
    <xf numFmtId="164" fontId="0" fillId="4" borderId="9" xfId="2" applyNumberFormat="1" applyFont="1" applyFill="1" applyBorder="1" applyAlignment="1">
      <alignment vertical="center"/>
    </xf>
    <xf numFmtId="164" fontId="0" fillId="4" borderId="12" xfId="2" applyNumberFormat="1" applyFont="1" applyFill="1" applyBorder="1" applyAlignment="1">
      <alignment vertical="center"/>
    </xf>
    <xf numFmtId="3" fontId="0" fillId="6" borderId="7" xfId="1" applyNumberFormat="1" applyFont="1" applyFill="1" applyBorder="1" applyAlignment="1">
      <alignment vertical="center"/>
    </xf>
    <xf numFmtId="3" fontId="0" fillId="2" borderId="1" xfId="1" applyNumberFormat="1" applyFont="1" applyFill="1" applyBorder="1" applyAlignment="1">
      <alignment vertical="center"/>
    </xf>
    <xf numFmtId="3" fontId="0" fillId="4" borderId="6" xfId="1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3" fontId="0" fillId="4" borderId="10" xfId="0" applyNumberFormat="1" applyFill="1" applyBorder="1" applyAlignment="1">
      <alignment vertical="center"/>
    </xf>
    <xf numFmtId="9" fontId="0" fillId="0" borderId="10" xfId="3" applyFont="1" applyBorder="1" applyAlignment="1">
      <alignment vertical="center"/>
    </xf>
    <xf numFmtId="9" fontId="0" fillId="0" borderId="9" xfId="3" applyFont="1" applyBorder="1" applyAlignment="1">
      <alignment vertical="center"/>
    </xf>
    <xf numFmtId="3" fontId="0" fillId="4" borderId="5" xfId="1" applyNumberFormat="1" applyFont="1" applyFill="1" applyBorder="1" applyAlignment="1">
      <alignment vertical="center"/>
    </xf>
    <xf numFmtId="167" fontId="0" fillId="0" borderId="0" xfId="1" applyNumberFormat="1" applyFont="1" applyAlignment="1">
      <alignment vertical="center"/>
    </xf>
    <xf numFmtId="9" fontId="0" fillId="0" borderId="11" xfId="3" applyFont="1" applyBorder="1" applyAlignment="1">
      <alignment vertical="center"/>
    </xf>
    <xf numFmtId="3" fontId="0" fillId="4" borderId="7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4" borderId="7" xfId="0" applyFill="1" applyBorder="1" applyAlignment="1">
      <alignment vertical="center"/>
    </xf>
    <xf numFmtId="167" fontId="0" fillId="4" borderId="7" xfId="0" applyNumberFormat="1" applyFill="1" applyBorder="1" applyAlignment="1">
      <alignment vertical="center"/>
    </xf>
    <xf numFmtId="0" fontId="0" fillId="0" borderId="10" xfId="3" applyNumberFormat="1" applyFont="1" applyBorder="1" applyAlignment="1">
      <alignment vertical="center"/>
    </xf>
    <xf numFmtId="3" fontId="0" fillId="4" borderId="3" xfId="0" applyNumberForma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2" fillId="4" borderId="7" xfId="0" applyFont="1" applyFill="1" applyBorder="1" applyAlignment="1">
      <alignment vertical="center" wrapText="1"/>
    </xf>
    <xf numFmtId="3" fontId="0" fillId="5" borderId="5" xfId="1" applyNumberFormat="1" applyFont="1" applyFill="1" applyBorder="1" applyAlignment="1">
      <alignment vertical="center"/>
    </xf>
    <xf numFmtId="3" fontId="0" fillId="0" borderId="7" xfId="1" applyNumberFormat="1" applyFont="1" applyFill="1" applyBorder="1" applyAlignment="1">
      <alignment vertical="center"/>
    </xf>
    <xf numFmtId="3" fontId="0" fillId="5" borderId="7" xfId="1" applyNumberFormat="1" applyFont="1" applyFill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3" fontId="13" fillId="5" borderId="7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169" fontId="0" fillId="0" borderId="5" xfId="0" applyNumberFormat="1" applyBorder="1" applyAlignment="1">
      <alignment vertical="center"/>
    </xf>
    <xf numFmtId="0" fontId="13" fillId="6" borderId="7" xfId="0" applyFont="1" applyFill="1" applyBorder="1" applyAlignment="1">
      <alignment vertical="center" wrapText="1"/>
    </xf>
    <xf numFmtId="169" fontId="0" fillId="6" borderId="9" xfId="0" applyNumberForma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6" fillId="0" borderId="0" xfId="0" applyFont="1" applyAlignment="1">
      <alignment vertical="center"/>
    </xf>
    <xf numFmtId="3" fontId="0" fillId="0" borderId="5" xfId="0" applyNumberFormat="1" applyBorder="1"/>
    <xf numFmtId="3" fontId="0" fillId="0" borderId="3" xfId="0" applyNumberFormat="1" applyBorder="1"/>
    <xf numFmtId="3" fontId="0" fillId="2" borderId="7" xfId="0" applyNumberFormat="1" applyFill="1" applyBorder="1"/>
    <xf numFmtId="3" fontId="0" fillId="2" borderId="8" xfId="0" applyNumberFormat="1" applyFill="1" applyBorder="1"/>
    <xf numFmtId="0" fontId="0" fillId="0" borderId="5" xfId="0" applyBorder="1"/>
    <xf numFmtId="0" fontId="0" fillId="0" borderId="3" xfId="0" applyBorder="1"/>
    <xf numFmtId="0" fontId="0" fillId="6" borderId="7" xfId="0" applyFill="1" applyBorder="1"/>
    <xf numFmtId="0" fontId="0" fillId="6" borderId="8" xfId="0" applyFill="1" applyBorder="1"/>
    <xf numFmtId="4" fontId="0" fillId="0" borderId="5" xfId="0" applyNumberFormat="1" applyBorder="1" applyAlignment="1">
      <alignment vertical="center"/>
    </xf>
    <xf numFmtId="4" fontId="0" fillId="6" borderId="9" xfId="0" applyNumberFormat="1" applyFill="1" applyBorder="1" applyAlignment="1">
      <alignment vertical="center"/>
    </xf>
    <xf numFmtId="9" fontId="0" fillId="7" borderId="7" xfId="3" applyFont="1" applyFill="1" applyBorder="1" applyAlignment="1">
      <alignment vertical="center"/>
    </xf>
    <xf numFmtId="0" fontId="2" fillId="6" borderId="7" xfId="0" applyFont="1" applyFill="1" applyBorder="1" applyAlignment="1">
      <alignment vertical="center" textRotation="255"/>
    </xf>
    <xf numFmtId="0" fontId="2" fillId="6" borderId="9" xfId="0" applyFont="1" applyFill="1" applyBorder="1" applyAlignment="1">
      <alignment vertical="center" textRotation="255"/>
    </xf>
    <xf numFmtId="3" fontId="0" fillId="6" borderId="8" xfId="0" applyNumberFormat="1" applyFill="1" applyBorder="1"/>
    <xf numFmtId="0" fontId="18" fillId="2" borderId="7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6" borderId="10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/>
    </xf>
    <xf numFmtId="0" fontId="18" fillId="6" borderId="0" xfId="0" applyFont="1" applyFill="1" applyAlignment="1">
      <alignment vertical="center" wrapText="1"/>
    </xf>
    <xf numFmtId="168" fontId="18" fillId="6" borderId="7" xfId="0" applyNumberFormat="1" applyFont="1" applyFill="1" applyBorder="1" applyAlignment="1">
      <alignment vertical="center" wrapText="1"/>
    </xf>
    <xf numFmtId="9" fontId="8" fillId="5" borderId="8" xfId="3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18" fillId="7" borderId="10" xfId="0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10" fillId="7" borderId="11" xfId="0" applyFont="1" applyFill="1" applyBorder="1" applyAlignment="1">
      <alignment vertical="center" wrapText="1"/>
    </xf>
    <xf numFmtId="0" fontId="0" fillId="7" borderId="7" xfId="3" applyNumberFormat="1" applyFont="1" applyFill="1" applyBorder="1" applyAlignment="1">
      <alignment vertical="center"/>
    </xf>
    <xf numFmtId="0" fontId="0" fillId="7" borderId="8" xfId="3" applyNumberFormat="1" applyFont="1" applyFill="1" applyBorder="1" applyAlignment="1">
      <alignment vertical="center"/>
    </xf>
    <xf numFmtId="0" fontId="10" fillId="8" borderId="17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167" fontId="2" fillId="8" borderId="7" xfId="1" applyNumberFormat="1" applyFont="1" applyFill="1" applyBorder="1" applyAlignment="1">
      <alignment vertical="center"/>
    </xf>
    <xf numFmtId="167" fontId="2" fillId="8" borderId="17" xfId="1" applyNumberFormat="1" applyFont="1" applyFill="1" applyBorder="1" applyAlignment="1">
      <alignment vertical="center"/>
    </xf>
    <xf numFmtId="167" fontId="2" fillId="8" borderId="18" xfId="1" applyNumberFormat="1" applyFont="1" applyFill="1" applyBorder="1" applyAlignment="1">
      <alignment vertical="center"/>
    </xf>
    <xf numFmtId="167" fontId="18" fillId="9" borderId="15" xfId="1" applyNumberFormat="1" applyFont="1" applyFill="1" applyBorder="1" applyAlignment="1">
      <alignment vertical="center" wrapText="1"/>
    </xf>
    <xf numFmtId="3" fontId="0" fillId="0" borderId="23" xfId="0" applyNumberFormat="1" applyBorder="1" applyAlignment="1">
      <alignment vertical="center"/>
    </xf>
    <xf numFmtId="3" fontId="0" fillId="6" borderId="25" xfId="0" applyNumberFormat="1" applyFill="1" applyBorder="1" applyAlignment="1">
      <alignment vertical="center"/>
    </xf>
    <xf numFmtId="0" fontId="0" fillId="10" borderId="26" xfId="0" applyFill="1" applyBorder="1" applyAlignment="1">
      <alignment vertical="center"/>
    </xf>
    <xf numFmtId="9" fontId="0" fillId="0" borderId="25" xfId="3" applyFont="1" applyBorder="1" applyAlignment="1">
      <alignment vertical="center"/>
    </xf>
    <xf numFmtId="9" fontId="0" fillId="6" borderId="25" xfId="3" applyFont="1" applyFill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7" borderId="28" xfId="0" applyNumberFormat="1" applyFill="1" applyBorder="1" applyAlignment="1">
      <alignment vertical="center"/>
    </xf>
    <xf numFmtId="3" fontId="0" fillId="2" borderId="25" xfId="0" applyNumberFormat="1" applyFill="1" applyBorder="1" applyAlignment="1">
      <alignment vertical="center"/>
    </xf>
    <xf numFmtId="9" fontId="0" fillId="2" borderId="25" xfId="3" applyFont="1" applyFill="1" applyBorder="1" applyAlignment="1">
      <alignment vertical="center"/>
    </xf>
    <xf numFmtId="3" fontId="0" fillId="2" borderId="29" xfId="0" applyNumberFormat="1" applyFill="1" applyBorder="1" applyAlignment="1">
      <alignment vertical="center"/>
    </xf>
    <xf numFmtId="3" fontId="0" fillId="3" borderId="25" xfId="0" applyNumberFormat="1" applyFill="1" applyBorder="1" applyAlignment="1">
      <alignment vertical="center"/>
    </xf>
    <xf numFmtId="9" fontId="0" fillId="3" borderId="25" xfId="3" applyFont="1" applyFill="1" applyBorder="1" applyAlignment="1">
      <alignment vertical="center"/>
    </xf>
    <xf numFmtId="9" fontId="0" fillId="4" borderId="25" xfId="3" applyFont="1" applyFill="1" applyBorder="1" applyAlignment="1">
      <alignment vertical="center"/>
    </xf>
    <xf numFmtId="3" fontId="0" fillId="4" borderId="29" xfId="0" applyNumberFormat="1" applyFill="1" applyBorder="1" applyAlignment="1">
      <alignment vertical="center"/>
    </xf>
    <xf numFmtId="3" fontId="0" fillId="6" borderId="29" xfId="0" applyNumberFormat="1" applyFill="1" applyBorder="1" applyAlignment="1">
      <alignment vertical="center"/>
    </xf>
    <xf numFmtId="3" fontId="0" fillId="3" borderId="29" xfId="0" applyNumberFormat="1" applyFill="1" applyBorder="1" applyAlignment="1">
      <alignment vertical="center"/>
    </xf>
    <xf numFmtId="0" fontId="0" fillId="10" borderId="30" xfId="0" applyFill="1" applyBorder="1" applyAlignment="1">
      <alignment vertical="center"/>
    </xf>
    <xf numFmtId="0" fontId="2" fillId="5" borderId="32" xfId="0" applyFont="1" applyFill="1" applyBorder="1" applyAlignment="1">
      <alignment vertical="center" wrapText="1"/>
    </xf>
    <xf numFmtId="9" fontId="2" fillId="5" borderId="32" xfId="3" applyFont="1" applyFill="1" applyBorder="1" applyAlignment="1">
      <alignment vertical="center"/>
    </xf>
    <xf numFmtId="170" fontId="0" fillId="7" borderId="9" xfId="0" applyNumberForma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171" fontId="8" fillId="2" borderId="5" xfId="1" applyNumberFormat="1" applyFont="1" applyFill="1" applyBorder="1"/>
    <xf numFmtId="171" fontId="8" fillId="5" borderId="7" xfId="1" applyNumberFormat="1" applyFont="1" applyFill="1" applyBorder="1"/>
    <xf numFmtId="171" fontId="8" fillId="2" borderId="7" xfId="1" applyNumberFormat="1" applyFont="1" applyFill="1" applyBorder="1"/>
    <xf numFmtId="171" fontId="13" fillId="2" borderId="7" xfId="1" applyNumberFormat="1" applyFont="1" applyFill="1" applyBorder="1"/>
    <xf numFmtId="0" fontId="2" fillId="11" borderId="6" xfId="0" applyFont="1" applyFill="1" applyBorder="1"/>
    <xf numFmtId="171" fontId="8" fillId="5" borderId="5" xfId="1" applyNumberFormat="1" applyFont="1" applyFill="1" applyBorder="1"/>
    <xf numFmtId="171" fontId="8" fillId="5" borderId="10" xfId="1" applyNumberFormat="1" applyFont="1" applyFill="1" applyBorder="1"/>
    <xf numFmtId="171" fontId="8" fillId="2" borderId="10" xfId="1" applyNumberFormat="1" applyFont="1" applyFill="1" applyBorder="1"/>
    <xf numFmtId="171" fontId="8" fillId="11" borderId="9" xfId="1" applyNumberFormat="1" applyFont="1" applyFill="1" applyBorder="1"/>
    <xf numFmtId="171" fontId="8" fillId="11" borderId="11" xfId="1" applyNumberFormat="1" applyFont="1" applyFill="1" applyBorder="1"/>
    <xf numFmtId="171" fontId="19" fillId="11" borderId="9" xfId="1" applyNumberFormat="1" applyFont="1" applyFill="1" applyBorder="1"/>
    <xf numFmtId="171" fontId="19" fillId="11" borderId="11" xfId="1" applyNumberFormat="1" applyFont="1" applyFill="1" applyBorder="1"/>
    <xf numFmtId="0" fontId="18" fillId="2" borderId="13" xfId="0" applyFont="1" applyFill="1" applyBorder="1"/>
    <xf numFmtId="0" fontId="18" fillId="11" borderId="0" xfId="0" applyFont="1" applyFill="1"/>
    <xf numFmtId="0" fontId="18" fillId="2" borderId="0" xfId="0" applyFont="1" applyFill="1"/>
    <xf numFmtId="0" fontId="18" fillId="5" borderId="10" xfId="0" applyFont="1" applyFill="1" applyBorder="1" applyAlignment="1">
      <alignment vertical="center" wrapText="1"/>
    </xf>
    <xf numFmtId="0" fontId="18" fillId="11" borderId="1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 wrapText="1"/>
    </xf>
    <xf numFmtId="9" fontId="0" fillId="3" borderId="12" xfId="3" applyFont="1" applyFill="1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23" fillId="6" borderId="0" xfId="4" applyFont="1" applyFill="1"/>
    <xf numFmtId="0" fontId="8" fillId="0" borderId="0" xfId="0" applyFont="1"/>
    <xf numFmtId="1" fontId="27" fillId="0" borderId="0" xfId="4" applyNumberFormat="1" applyFont="1" applyAlignment="1">
      <alignment horizontal="center"/>
    </xf>
    <xf numFmtId="1" fontId="28" fillId="0" borderId="0" xfId="4" applyNumberFormat="1" applyFont="1" applyAlignment="1">
      <alignment horizontal="center"/>
    </xf>
    <xf numFmtId="0" fontId="23" fillId="0" borderId="0" xfId="4" applyFont="1"/>
    <xf numFmtId="0" fontId="29" fillId="13" borderId="33" xfId="4" applyFont="1" applyFill="1" applyBorder="1" applyAlignment="1">
      <alignment horizontal="center" vertical="center"/>
    </xf>
    <xf numFmtId="1" fontId="29" fillId="13" borderId="33" xfId="4" applyNumberFormat="1" applyFont="1" applyFill="1" applyBorder="1" applyAlignment="1">
      <alignment horizontal="center" vertical="center" wrapText="1"/>
    </xf>
    <xf numFmtId="1" fontId="30" fillId="13" borderId="33" xfId="4" applyNumberFormat="1" applyFont="1" applyFill="1" applyBorder="1" applyAlignment="1">
      <alignment horizontal="center" vertical="center" wrapText="1"/>
    </xf>
    <xf numFmtId="0" fontId="25" fillId="10" borderId="0" xfId="4" applyFont="1" applyFill="1" applyAlignment="1">
      <alignment horizontal="center" vertical="center"/>
    </xf>
    <xf numFmtId="1" fontId="29" fillId="0" borderId="0" xfId="4" applyNumberFormat="1" applyFont="1" applyAlignment="1">
      <alignment horizontal="center" vertical="center" wrapText="1"/>
    </xf>
    <xf numFmtId="1" fontId="30" fillId="0" borderId="0" xfId="4" applyNumberFormat="1" applyFont="1" applyAlignment="1">
      <alignment horizontal="center" vertical="center" wrapText="1"/>
    </xf>
    <xf numFmtId="0" fontId="25" fillId="14" borderId="34" xfId="0" applyFont="1" applyFill="1" applyBorder="1" applyAlignment="1">
      <alignment horizontal="left" vertical="center"/>
    </xf>
    <xf numFmtId="43" fontId="31" fillId="14" borderId="35" xfId="5" applyFont="1" applyFill="1" applyBorder="1" applyAlignment="1" applyProtection="1">
      <alignment horizontal="right" vertical="center"/>
    </xf>
    <xf numFmtId="9" fontId="31" fillId="14" borderId="36" xfId="3" applyFont="1" applyFill="1" applyBorder="1" applyAlignment="1" applyProtection="1">
      <alignment horizontal="right" vertical="center"/>
    </xf>
    <xf numFmtId="43" fontId="33" fillId="15" borderId="38" xfId="5" applyFont="1" applyFill="1" applyBorder="1" applyAlignment="1" applyProtection="1">
      <alignment horizontal="right" vertical="center"/>
    </xf>
    <xf numFmtId="9" fontId="33" fillId="15" borderId="39" xfId="3" applyFont="1" applyFill="1" applyBorder="1" applyAlignment="1" applyProtection="1">
      <alignment horizontal="right" vertical="center"/>
    </xf>
    <xf numFmtId="43" fontId="33" fillId="0" borderId="38" xfId="5" applyFont="1" applyFill="1" applyBorder="1" applyAlignment="1" applyProtection="1">
      <alignment horizontal="right" vertical="center"/>
    </xf>
    <xf numFmtId="43" fontId="33" fillId="7" borderId="38" xfId="5" applyFont="1" applyFill="1" applyBorder="1" applyAlignment="1" applyProtection="1">
      <alignment horizontal="right" vertical="center"/>
    </xf>
    <xf numFmtId="9" fontId="33" fillId="0" borderId="39" xfId="3" applyFont="1" applyFill="1" applyBorder="1" applyAlignment="1" applyProtection="1">
      <alignment horizontal="right" vertical="center"/>
    </xf>
    <xf numFmtId="172" fontId="33" fillId="0" borderId="38" xfId="5" applyNumberFormat="1" applyFont="1" applyFill="1" applyBorder="1" applyAlignment="1" applyProtection="1">
      <alignment horizontal="right" vertical="center"/>
    </xf>
    <xf numFmtId="0" fontId="33" fillId="0" borderId="37" xfId="0" applyFont="1" applyBorder="1" applyAlignment="1">
      <alignment horizontal="left" vertical="center" indent="2"/>
    </xf>
    <xf numFmtId="9" fontId="31" fillId="0" borderId="40" xfId="3" applyFont="1" applyFill="1" applyBorder="1" applyAlignment="1" applyProtection="1">
      <alignment horizontal="right" vertical="center"/>
    </xf>
    <xf numFmtId="167" fontId="34" fillId="0" borderId="39" xfId="5" applyNumberFormat="1" applyFont="1" applyFill="1" applyBorder="1" applyAlignment="1" applyProtection="1">
      <alignment horizontal="right" vertical="center"/>
    </xf>
    <xf numFmtId="0" fontId="25" fillId="14" borderId="37" xfId="0" applyFont="1" applyFill="1" applyBorder="1" applyAlignment="1">
      <alignment horizontal="left" vertical="center"/>
    </xf>
    <xf numFmtId="43" fontId="31" fillId="14" borderId="38" xfId="5" applyFont="1" applyFill="1" applyBorder="1" applyAlignment="1" applyProtection="1">
      <alignment horizontal="right" vertical="center"/>
    </xf>
    <xf numFmtId="9" fontId="33" fillId="14" borderId="39" xfId="3" applyFont="1" applyFill="1" applyBorder="1" applyAlignment="1" applyProtection="1">
      <alignment horizontal="right" vertical="center"/>
    </xf>
    <xf numFmtId="43" fontId="31" fillId="15" borderId="38" xfId="5" applyFont="1" applyFill="1" applyBorder="1" applyAlignment="1" applyProtection="1">
      <alignment horizontal="right" vertical="center"/>
    </xf>
    <xf numFmtId="9" fontId="31" fillId="0" borderId="39" xfId="3" applyFont="1" applyFill="1" applyBorder="1" applyAlignment="1" applyProtection="1">
      <alignment horizontal="right" vertical="center"/>
    </xf>
    <xf numFmtId="0" fontId="35" fillId="15" borderId="37" xfId="0" applyFont="1" applyFill="1" applyBorder="1" applyAlignment="1">
      <alignment horizontal="right" vertical="center"/>
    </xf>
    <xf numFmtId="43" fontId="31" fillId="0" borderId="38" xfId="5" applyFont="1" applyFill="1" applyBorder="1" applyAlignment="1" applyProtection="1">
      <alignment horizontal="right" vertical="center"/>
    </xf>
    <xf numFmtId="0" fontId="31" fillId="10" borderId="37" xfId="0" applyFont="1" applyFill="1" applyBorder="1" applyAlignment="1">
      <alignment horizontal="center" vertical="center"/>
    </xf>
    <xf numFmtId="0" fontId="23" fillId="0" borderId="41" xfId="4" applyFont="1" applyBorder="1"/>
    <xf numFmtId="43" fontId="33" fillId="0" borderId="42" xfId="5" applyFont="1" applyFill="1" applyBorder="1" applyAlignment="1" applyProtection="1">
      <alignment horizontal="right" vertical="center"/>
    </xf>
    <xf numFmtId="0" fontId="25" fillId="10" borderId="34" xfId="0" applyFont="1" applyFill="1" applyBorder="1" applyAlignment="1">
      <alignment horizontal="left" vertical="center"/>
    </xf>
    <xf numFmtId="43" fontId="31" fillId="16" borderId="35" xfId="5" applyFont="1" applyFill="1" applyBorder="1" applyAlignment="1" applyProtection="1">
      <alignment horizontal="right" vertical="center"/>
    </xf>
    <xf numFmtId="43" fontId="33" fillId="0" borderId="38" xfId="5" applyFont="1" applyFill="1" applyBorder="1" applyAlignment="1" applyProtection="1">
      <alignment horizontal="right" vertical="center"/>
      <protection locked="0"/>
    </xf>
    <xf numFmtId="43" fontId="33" fillId="7" borderId="38" xfId="5" applyFont="1" applyFill="1" applyBorder="1" applyAlignment="1" applyProtection="1">
      <alignment horizontal="right" vertical="center"/>
      <protection locked="0"/>
    </xf>
    <xf numFmtId="0" fontId="25" fillId="16" borderId="34" xfId="0" applyFont="1" applyFill="1" applyBorder="1" applyAlignment="1">
      <alignment horizontal="left" vertical="center"/>
    </xf>
    <xf numFmtId="0" fontId="33" fillId="7" borderId="41" xfId="0" applyFont="1" applyFill="1" applyBorder="1" applyAlignment="1">
      <alignment horizontal="left" vertical="center" indent="2"/>
    </xf>
    <xf numFmtId="0" fontId="33" fillId="0" borderId="37" xfId="0" applyFont="1" applyBorder="1" applyAlignment="1">
      <alignment horizontal="left" vertical="center"/>
    </xf>
    <xf numFmtId="9" fontId="33" fillId="0" borderId="38" xfId="3" applyFont="1" applyFill="1" applyBorder="1" applyAlignment="1" applyProtection="1">
      <alignment horizontal="right" vertical="center"/>
      <protection locked="0"/>
    </xf>
    <xf numFmtId="167" fontId="31" fillId="16" borderId="35" xfId="5" applyNumberFormat="1" applyFont="1" applyFill="1" applyBorder="1" applyAlignment="1" applyProtection="1">
      <alignment horizontal="right" vertical="center"/>
    </xf>
    <xf numFmtId="167" fontId="33" fillId="0" borderId="38" xfId="5" applyNumberFormat="1" applyFont="1" applyFill="1" applyBorder="1" applyAlignment="1" applyProtection="1">
      <alignment horizontal="right" vertical="center"/>
      <protection locked="0"/>
    </xf>
    <xf numFmtId="167" fontId="33" fillId="0" borderId="38" xfId="5" applyNumberFormat="1" applyFont="1" applyFill="1" applyBorder="1" applyAlignment="1" applyProtection="1">
      <alignment horizontal="right" vertical="center"/>
    </xf>
    <xf numFmtId="0" fontId="38" fillId="0" borderId="37" xfId="6" applyFont="1" applyBorder="1"/>
    <xf numFmtId="3" fontId="38" fillId="0" borderId="0" xfId="6" applyNumberFormat="1" applyFont="1"/>
    <xf numFmtId="0" fontId="25" fillId="15" borderId="37" xfId="0" applyFont="1" applyFill="1" applyBorder="1" applyAlignment="1">
      <alignment horizontal="left" vertical="center"/>
    </xf>
    <xf numFmtId="43" fontId="33" fillId="0" borderId="38" xfId="5" applyFont="1" applyFill="1" applyBorder="1" applyAlignment="1" applyProtection="1">
      <alignment horizontal="left" vertical="center"/>
      <protection locked="0"/>
    </xf>
    <xf numFmtId="171" fontId="38" fillId="0" borderId="37" xfId="5" applyNumberFormat="1" applyFont="1" applyBorder="1" applyAlignment="1" applyProtection="1">
      <alignment horizontal="left" indent="1"/>
    </xf>
    <xf numFmtId="171" fontId="39" fillId="0" borderId="38" xfId="5" applyNumberFormat="1" applyFont="1" applyFill="1" applyBorder="1" applyProtection="1"/>
    <xf numFmtId="171" fontId="39" fillId="0" borderId="37" xfId="5" applyNumberFormat="1" applyFont="1" applyFill="1" applyBorder="1" applyAlignment="1" applyProtection="1">
      <alignment horizontal="left" indent="1"/>
    </xf>
    <xf numFmtId="171" fontId="39" fillId="0" borderId="38" xfId="5" applyNumberFormat="1" applyFont="1" applyFill="1" applyBorder="1" applyProtection="1">
      <protection locked="0"/>
    </xf>
    <xf numFmtId="0" fontId="25" fillId="10" borderId="37" xfId="0" applyFont="1" applyFill="1" applyBorder="1" applyAlignment="1">
      <alignment horizontal="left" vertical="center"/>
    </xf>
    <xf numFmtId="43" fontId="31" fillId="15" borderId="38" xfId="5" applyFont="1" applyFill="1" applyBorder="1" applyAlignment="1" applyProtection="1">
      <alignment horizontal="right" vertical="center"/>
      <protection locked="0"/>
    </xf>
    <xf numFmtId="0" fontId="32" fillId="0" borderId="37" xfId="0" applyFont="1" applyBorder="1" applyAlignment="1">
      <alignment horizontal="left" vertical="center" indent="3"/>
    </xf>
    <xf numFmtId="43" fontId="31" fillId="7" borderId="38" xfId="5" applyFont="1" applyFill="1" applyBorder="1" applyAlignment="1" applyProtection="1">
      <alignment horizontal="right" vertical="center"/>
      <protection locked="0"/>
    </xf>
    <xf numFmtId="171" fontId="39" fillId="0" borderId="37" xfId="5" applyNumberFormat="1" applyFont="1" applyBorder="1" applyAlignment="1" applyProtection="1">
      <alignment horizontal="left" indent="1"/>
    </xf>
    <xf numFmtId="173" fontId="39" fillId="0" borderId="38" xfId="7" applyNumberFormat="1" applyFont="1" applyFill="1" applyBorder="1" applyProtection="1"/>
    <xf numFmtId="0" fontId="33" fillId="7" borderId="37" xfId="0" applyFont="1" applyFill="1" applyBorder="1" applyAlignment="1">
      <alignment horizontal="left" vertical="center" indent="2"/>
    </xf>
    <xf numFmtId="171" fontId="39" fillId="0" borderId="37" xfId="5" quotePrefix="1" applyNumberFormat="1" applyFont="1" applyBorder="1" applyAlignment="1" applyProtection="1">
      <alignment horizontal="left" indent="3"/>
    </xf>
    <xf numFmtId="3" fontId="39" fillId="0" borderId="38" xfId="5" applyNumberFormat="1" applyFont="1" applyFill="1" applyBorder="1" applyProtection="1">
      <protection locked="0"/>
    </xf>
    <xf numFmtId="167" fontId="31" fillId="14" borderId="38" xfId="5" applyNumberFormat="1" applyFont="1" applyFill="1" applyBorder="1" applyAlignment="1" applyProtection="1">
      <alignment horizontal="right" vertical="center"/>
    </xf>
    <xf numFmtId="0" fontId="31" fillId="15" borderId="37" xfId="0" applyFont="1" applyFill="1" applyBorder="1" applyAlignment="1">
      <alignment horizontal="left" vertical="center" indent="2"/>
    </xf>
    <xf numFmtId="167" fontId="31" fillId="15" borderId="38" xfId="5" applyNumberFormat="1" applyFont="1" applyFill="1" applyBorder="1" applyAlignment="1" applyProtection="1">
      <alignment horizontal="right" vertical="center"/>
    </xf>
    <xf numFmtId="0" fontId="25" fillId="7" borderId="37" xfId="0" applyFont="1" applyFill="1" applyBorder="1" applyAlignment="1">
      <alignment horizontal="left" vertical="center"/>
    </xf>
    <xf numFmtId="167" fontId="33" fillId="7" borderId="38" xfId="5" applyNumberFormat="1" applyFont="1" applyFill="1" applyBorder="1" applyAlignment="1" applyProtection="1">
      <alignment horizontal="right" vertical="center"/>
      <protection locked="0"/>
    </xf>
    <xf numFmtId="167" fontId="31" fillId="15" borderId="38" xfId="5" applyNumberFormat="1" applyFont="1" applyFill="1" applyBorder="1" applyAlignment="1" applyProtection="1">
      <alignment horizontal="right" vertical="center"/>
      <protection locked="0"/>
    </xf>
    <xf numFmtId="0" fontId="25" fillId="0" borderId="37" xfId="0" applyFont="1" applyBorder="1" applyAlignment="1">
      <alignment horizontal="left" vertical="center"/>
    </xf>
    <xf numFmtId="167" fontId="31" fillId="0" borderId="38" xfId="5" applyNumberFormat="1" applyFont="1" applyFill="1" applyBorder="1" applyAlignment="1" applyProtection="1">
      <alignment horizontal="right" vertical="center"/>
      <protection locked="0"/>
    </xf>
    <xf numFmtId="174" fontId="39" fillId="0" borderId="38" xfId="5" applyNumberFormat="1" applyFont="1" applyFill="1" applyBorder="1" applyProtection="1">
      <protection locked="0"/>
    </xf>
    <xf numFmtId="171" fontId="38" fillId="0" borderId="43" xfId="5" quotePrefix="1" applyNumberFormat="1" applyFont="1" applyFill="1" applyBorder="1" applyAlignment="1" applyProtection="1">
      <alignment vertical="center" wrapText="1"/>
    </xf>
    <xf numFmtId="171" fontId="39" fillId="0" borderId="38" xfId="5" applyNumberFormat="1" applyFont="1" applyFill="1" applyBorder="1" applyAlignment="1" applyProtection="1">
      <alignment vertical="center"/>
      <protection locked="0"/>
    </xf>
    <xf numFmtId="175" fontId="33" fillId="0" borderId="38" xfId="5" applyNumberFormat="1" applyFont="1" applyFill="1" applyBorder="1" applyAlignment="1" applyProtection="1">
      <alignment horizontal="right" vertical="center"/>
      <protection locked="0"/>
    </xf>
    <xf numFmtId="167" fontId="33" fillId="7" borderId="44" xfId="5" applyNumberFormat="1" applyFont="1" applyFill="1" applyBorder="1" applyAlignment="1" applyProtection="1">
      <alignment horizontal="right" vertical="center"/>
      <protection locked="0"/>
    </xf>
    <xf numFmtId="167" fontId="33" fillId="0" borderId="45" xfId="5" applyNumberFormat="1" applyFont="1" applyFill="1" applyBorder="1" applyAlignment="1" applyProtection="1">
      <alignment horizontal="right" vertical="center"/>
      <protection locked="0"/>
    </xf>
    <xf numFmtId="167" fontId="33" fillId="15" borderId="38" xfId="5" applyNumberFormat="1" applyFont="1" applyFill="1" applyBorder="1" applyAlignment="1" applyProtection="1">
      <alignment horizontal="right" vertical="center"/>
      <protection locked="0"/>
    </xf>
    <xf numFmtId="1" fontId="33" fillId="0" borderId="38" xfId="8" applyNumberFormat="1" applyFont="1" applyFill="1" applyBorder="1" applyAlignment="1" applyProtection="1">
      <alignment horizontal="right" vertical="center"/>
      <protection locked="0"/>
    </xf>
    <xf numFmtId="0" fontId="39" fillId="0" borderId="46" xfId="6" applyFont="1" applyBorder="1"/>
    <xf numFmtId="173" fontId="39" fillId="0" borderId="47" xfId="6" applyNumberFormat="1" applyFont="1" applyBorder="1" applyAlignment="1">
      <alignment horizontal="right"/>
    </xf>
    <xf numFmtId="0" fontId="39" fillId="0" borderId="48" xfId="6" applyFont="1" applyBorder="1"/>
    <xf numFmtId="173" fontId="39" fillId="0" borderId="0" xfId="6" applyNumberFormat="1" applyFont="1"/>
    <xf numFmtId="0" fontId="39" fillId="0" borderId="49" xfId="6" applyFont="1" applyBorder="1" applyAlignment="1">
      <alignment horizontal="left" indent="1"/>
    </xf>
    <xf numFmtId="173" fontId="39" fillId="0" borderId="38" xfId="6" applyNumberFormat="1" applyFont="1" applyBorder="1" applyAlignment="1" applyProtection="1">
      <alignment horizontal="right"/>
      <protection locked="0"/>
    </xf>
    <xf numFmtId="167" fontId="31" fillId="0" borderId="38" xfId="5" applyNumberFormat="1" applyFont="1" applyFill="1" applyBorder="1" applyAlignment="1" applyProtection="1">
      <alignment horizontal="right" vertical="center"/>
    </xf>
    <xf numFmtId="167" fontId="31" fillId="0" borderId="47" xfId="5" applyNumberFormat="1" applyFont="1" applyFill="1" applyBorder="1" applyAlignment="1" applyProtection="1">
      <alignment horizontal="right" vertical="center"/>
    </xf>
    <xf numFmtId="167" fontId="33" fillId="0" borderId="44" xfId="5" applyNumberFormat="1" applyFont="1" applyFill="1" applyBorder="1" applyAlignment="1" applyProtection="1">
      <alignment horizontal="right" vertical="center"/>
      <protection locked="0"/>
    </xf>
    <xf numFmtId="167" fontId="33" fillId="0" borderId="51" xfId="5" applyNumberFormat="1" applyFont="1" applyFill="1" applyBorder="1" applyAlignment="1" applyProtection="1">
      <alignment horizontal="right" vertical="center"/>
      <protection locked="0"/>
    </xf>
    <xf numFmtId="167" fontId="33" fillId="7" borderId="52" xfId="5" applyNumberFormat="1" applyFont="1" applyFill="1" applyBorder="1" applyAlignment="1" applyProtection="1">
      <alignment horizontal="right" vertical="center"/>
      <protection locked="0"/>
    </xf>
    <xf numFmtId="0" fontId="39" fillId="0" borderId="0" xfId="6" applyFont="1"/>
    <xf numFmtId="49" fontId="40" fillId="0" borderId="0" xfId="6" applyNumberFormat="1" applyFont="1"/>
    <xf numFmtId="167" fontId="31" fillId="7" borderId="38" xfId="5" applyNumberFormat="1" applyFont="1" applyFill="1" applyBorder="1" applyAlignment="1" applyProtection="1">
      <alignment horizontal="right" vertical="center"/>
      <protection locked="0"/>
    </xf>
    <xf numFmtId="0" fontId="18" fillId="9" borderId="16" xfId="0" applyFon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vertical="center"/>
    </xf>
    <xf numFmtId="171" fontId="0" fillId="3" borderId="7" xfId="1" applyNumberFormat="1" applyFont="1" applyFill="1" applyBorder="1" applyAlignment="1">
      <alignment vertical="center"/>
    </xf>
    <xf numFmtId="171" fontId="0" fillId="7" borderId="7" xfId="1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17" borderId="0" xfId="0" applyFont="1" applyFill="1" applyAlignment="1">
      <alignment vertical="center"/>
    </xf>
    <xf numFmtId="0" fontId="20" fillId="17" borderId="0" xfId="0" applyFont="1" applyFill="1" applyAlignment="1">
      <alignment vertical="center"/>
    </xf>
    <xf numFmtId="3" fontId="42" fillId="0" borderId="0" xfId="0" applyNumberFormat="1" applyFont="1" applyAlignment="1">
      <alignment vertical="center"/>
    </xf>
    <xf numFmtId="167" fontId="42" fillId="17" borderId="0" xfId="1" applyNumberFormat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 wrapText="1"/>
    </xf>
    <xf numFmtId="167" fontId="10" fillId="4" borderId="10" xfId="1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168" fontId="10" fillId="2" borderId="5" xfId="0" applyNumberFormat="1" applyFont="1" applyFill="1" applyBorder="1" applyAlignment="1">
      <alignment vertical="center" wrapText="1"/>
    </xf>
    <xf numFmtId="167" fontId="33" fillId="0" borderId="38" xfId="5" applyNumberFormat="1" applyFont="1" applyFill="1" applyBorder="1" applyAlignment="1" applyProtection="1">
      <alignment horizontal="right"/>
      <protection locked="0"/>
    </xf>
    <xf numFmtId="0" fontId="0" fillId="17" borderId="0" xfId="0" applyFill="1"/>
    <xf numFmtId="9" fontId="0" fillId="0" borderId="0" xfId="0" applyNumberFormat="1"/>
    <xf numFmtId="9" fontId="0" fillId="0" borderId="0" xfId="3" applyFont="1"/>
    <xf numFmtId="171" fontId="0" fillId="0" borderId="0" xfId="1" applyNumberFormat="1" applyFont="1"/>
    <xf numFmtId="171" fontId="0" fillId="0" borderId="0" xfId="1" applyNumberFormat="1" applyFont="1" applyAlignment="1">
      <alignment vertical="center"/>
    </xf>
    <xf numFmtId="166" fontId="33" fillId="0" borderId="38" xfId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4" fontId="0" fillId="0" borderId="0" xfId="0" applyNumberFormat="1"/>
    <xf numFmtId="1" fontId="51" fillId="0" borderId="0" xfId="4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10" borderId="0" xfId="0" applyFill="1"/>
    <xf numFmtId="0" fontId="13" fillId="10" borderId="0" xfId="0" applyFont="1" applyFill="1"/>
    <xf numFmtId="0" fontId="52" fillId="18" borderId="37" xfId="0" quotePrefix="1" applyFont="1" applyFill="1" applyBorder="1" applyAlignment="1">
      <alignment horizontal="left" vertical="center" indent="4"/>
    </xf>
    <xf numFmtId="9" fontId="31" fillId="15" borderId="38" xfId="3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vertical="center"/>
    </xf>
    <xf numFmtId="0" fontId="32" fillId="18" borderId="37" xfId="0" applyFont="1" applyFill="1" applyBorder="1" applyAlignment="1">
      <alignment horizontal="left" vertical="center" indent="2"/>
    </xf>
    <xf numFmtId="0" fontId="32" fillId="18" borderId="37" xfId="0" applyFont="1" applyFill="1" applyBorder="1" applyAlignment="1">
      <alignment horizontal="left" vertical="center" indent="4"/>
    </xf>
    <xf numFmtId="0" fontId="44" fillId="18" borderId="37" xfId="0" applyFont="1" applyFill="1" applyBorder="1" applyAlignment="1">
      <alignment horizontal="left" vertical="center" indent="6"/>
    </xf>
    <xf numFmtId="0" fontId="44" fillId="18" borderId="37" xfId="0" applyFont="1" applyFill="1" applyBorder="1" applyAlignment="1">
      <alignment horizontal="left" vertical="center" indent="4"/>
    </xf>
    <xf numFmtId="0" fontId="44" fillId="18" borderId="37" xfId="0" applyFont="1" applyFill="1" applyBorder="1" applyAlignment="1">
      <alignment horizontal="left" vertical="center" indent="2"/>
    </xf>
    <xf numFmtId="0" fontId="33" fillId="18" borderId="37" xfId="0" applyFont="1" applyFill="1" applyBorder="1" applyAlignment="1">
      <alignment horizontal="left" vertical="center" indent="2"/>
    </xf>
    <xf numFmtId="0" fontId="25" fillId="18" borderId="37" xfId="0" applyFont="1" applyFill="1" applyBorder="1" applyAlignment="1">
      <alignment horizontal="left" vertical="center"/>
    </xf>
    <xf numFmtId="0" fontId="45" fillId="18" borderId="37" xfId="0" applyFont="1" applyFill="1" applyBorder="1" applyAlignment="1">
      <alignment horizontal="left" vertical="center" indent="4"/>
    </xf>
    <xf numFmtId="0" fontId="33" fillId="18" borderId="37" xfId="0" applyFont="1" applyFill="1" applyBorder="1" applyAlignment="1">
      <alignment horizontal="left" vertical="center" indent="4"/>
    </xf>
    <xf numFmtId="0" fontId="35" fillId="18" borderId="37" xfId="0" applyFont="1" applyFill="1" applyBorder="1" applyAlignment="1">
      <alignment horizontal="right" vertical="center"/>
    </xf>
    <xf numFmtId="0" fontId="44" fillId="19" borderId="37" xfId="0" applyFont="1" applyFill="1" applyBorder="1" applyAlignment="1">
      <alignment horizontal="left" vertical="center" indent="2"/>
    </xf>
    <xf numFmtId="0" fontId="44" fillId="20" borderId="37" xfId="0" applyFont="1" applyFill="1" applyBorder="1" applyAlignment="1">
      <alignment horizontal="left" vertical="center" indent="2"/>
    </xf>
    <xf numFmtId="0" fontId="44" fillId="9" borderId="37" xfId="0" applyFont="1" applyFill="1" applyBorder="1" applyAlignment="1">
      <alignment horizontal="left" vertical="center"/>
    </xf>
    <xf numFmtId="0" fontId="33" fillId="9" borderId="37" xfId="0" applyFont="1" applyFill="1" applyBorder="1" applyAlignment="1">
      <alignment horizontal="left" vertical="center"/>
    </xf>
    <xf numFmtId="0" fontId="44" fillId="9" borderId="37" xfId="0" applyFont="1" applyFill="1" applyBorder="1" applyAlignment="1">
      <alignment horizontal="left"/>
    </xf>
    <xf numFmtId="0" fontId="47" fillId="18" borderId="37" xfId="0" applyFont="1" applyFill="1" applyBorder="1" applyAlignment="1">
      <alignment horizontal="left" vertical="center"/>
    </xf>
    <xf numFmtId="0" fontId="44" fillId="9" borderId="50" xfId="0" applyFont="1" applyFill="1" applyBorder="1" applyAlignment="1">
      <alignment horizontal="left" vertical="center"/>
    </xf>
    <xf numFmtId="0" fontId="45" fillId="9" borderId="37" xfId="0" applyFont="1" applyFill="1" applyBorder="1" applyAlignment="1">
      <alignment horizontal="left" vertical="center" indent="3"/>
    </xf>
    <xf numFmtId="0" fontId="32" fillId="9" borderId="37" xfId="0" applyFont="1" applyFill="1" applyBorder="1" applyAlignment="1">
      <alignment horizontal="left" vertical="center" indent="3"/>
    </xf>
    <xf numFmtId="0" fontId="44" fillId="9" borderId="37" xfId="0" applyFont="1" applyFill="1" applyBorder="1" applyAlignment="1">
      <alignment horizontal="left" vertical="center" indent="2"/>
    </xf>
    <xf numFmtId="0" fontId="44" fillId="9" borderId="41" xfId="0" applyFont="1" applyFill="1" applyBorder="1" applyAlignment="1">
      <alignment horizontal="left" vertical="center" indent="2"/>
    </xf>
    <xf numFmtId="0" fontId="44" fillId="16" borderId="37" xfId="0" applyFont="1" applyFill="1" applyBorder="1" applyAlignment="1">
      <alignment horizontal="left" vertical="center" indent="2"/>
    </xf>
    <xf numFmtId="0" fontId="44" fillId="16" borderId="37" xfId="0" applyFont="1" applyFill="1" applyBorder="1" applyAlignment="1">
      <alignment horizontal="left" vertical="center" indent="4"/>
    </xf>
    <xf numFmtId="0" fontId="31" fillId="16" borderId="37" xfId="0" applyFont="1" applyFill="1" applyBorder="1" applyAlignment="1">
      <alignment horizontal="left" vertical="center" indent="2"/>
    </xf>
    <xf numFmtId="0" fontId="45" fillId="16" borderId="37" xfId="0" applyFont="1" applyFill="1" applyBorder="1" applyAlignment="1">
      <alignment horizontal="left" vertical="center" indent="4"/>
    </xf>
    <xf numFmtId="0" fontId="46" fillId="16" borderId="37" xfId="0" applyFont="1" applyFill="1" applyBorder="1" applyAlignment="1">
      <alignment horizontal="left"/>
    </xf>
    <xf numFmtId="0" fontId="47" fillId="16" borderId="37" xfId="0" applyFont="1" applyFill="1" applyBorder="1" applyAlignment="1">
      <alignment horizontal="left" vertical="center"/>
    </xf>
    <xf numFmtId="0" fontId="33" fillId="16" borderId="37" xfId="0" applyFont="1" applyFill="1" applyBorder="1" applyAlignment="1">
      <alignment horizontal="left" vertical="center" indent="2"/>
    </xf>
    <xf numFmtId="0" fontId="44" fillId="16" borderId="37" xfId="0" applyFont="1" applyFill="1" applyBorder="1" applyAlignment="1">
      <alignment horizontal="left" vertical="center"/>
    </xf>
    <xf numFmtId="0" fontId="33" fillId="16" borderId="37" xfId="0" applyFont="1" applyFill="1" applyBorder="1" applyAlignment="1">
      <alignment horizontal="left" vertical="center"/>
    </xf>
    <xf numFmtId="43" fontId="33" fillId="0" borderId="38" xfId="7" applyFont="1" applyFill="1" applyBorder="1" applyAlignment="1" applyProtection="1">
      <alignment horizontal="right" vertical="center"/>
      <protection locked="0"/>
    </xf>
    <xf numFmtId="43" fontId="33" fillId="15" borderId="38" xfId="7" applyFont="1" applyFill="1" applyBorder="1" applyAlignment="1" applyProtection="1">
      <alignment horizontal="right" vertical="center"/>
    </xf>
    <xf numFmtId="7" fontId="33" fillId="0" borderId="38" xfId="7" applyNumberFormat="1" applyFont="1" applyFill="1" applyBorder="1" applyAlignment="1" applyProtection="1">
      <alignment horizontal="right" vertical="center"/>
    </xf>
    <xf numFmtId="172" fontId="33" fillId="0" borderId="38" xfId="7" applyNumberFormat="1" applyFont="1" applyFill="1" applyBorder="1" applyAlignment="1" applyProtection="1">
      <alignment horizontal="right" vertical="center"/>
    </xf>
    <xf numFmtId="43" fontId="33" fillId="0" borderId="38" xfId="7" applyFont="1" applyFill="1" applyBorder="1" applyAlignment="1" applyProtection="1">
      <alignment horizontal="right" vertical="center"/>
    </xf>
    <xf numFmtId="43" fontId="33" fillId="7" borderId="38" xfId="7" applyFont="1" applyFill="1" applyBorder="1" applyAlignment="1" applyProtection="1">
      <alignment horizontal="right" vertical="center"/>
    </xf>
    <xf numFmtId="43" fontId="33" fillId="0" borderId="42" xfId="7" applyFont="1" applyFill="1" applyBorder="1" applyAlignment="1" applyProtection="1">
      <alignment horizontal="right" vertical="center"/>
    </xf>
    <xf numFmtId="167" fontId="33" fillId="0" borderId="38" xfId="7" applyNumberFormat="1" applyFont="1" applyFill="1" applyBorder="1" applyAlignment="1" applyProtection="1">
      <alignment horizontal="right" vertical="center"/>
      <protection locked="0"/>
    </xf>
    <xf numFmtId="171" fontId="39" fillId="0" borderId="38" xfId="7" applyNumberFormat="1" applyFont="1" applyFill="1" applyBorder="1" applyProtection="1"/>
    <xf numFmtId="171" fontId="39" fillId="0" borderId="38" xfId="7" applyNumberFormat="1" applyFont="1" applyFill="1" applyBorder="1" applyProtection="1">
      <protection locked="0"/>
    </xf>
    <xf numFmtId="43" fontId="31" fillId="15" borderId="38" xfId="7" applyFont="1" applyFill="1" applyBorder="1" applyAlignment="1" applyProtection="1">
      <alignment horizontal="right" vertical="center"/>
      <protection locked="0"/>
    </xf>
    <xf numFmtId="43" fontId="31" fillId="7" borderId="38" xfId="7" applyFont="1" applyFill="1" applyBorder="1" applyAlignment="1" applyProtection="1">
      <alignment horizontal="right" vertical="center"/>
      <protection locked="0"/>
    </xf>
    <xf numFmtId="7" fontId="33" fillId="0" borderId="38" xfId="7" applyNumberFormat="1" applyFont="1" applyFill="1" applyBorder="1" applyAlignment="1" applyProtection="1">
      <alignment horizontal="right" vertical="center"/>
      <protection locked="0"/>
    </xf>
    <xf numFmtId="43" fontId="33" fillId="7" borderId="38" xfId="7" applyFont="1" applyFill="1" applyBorder="1" applyAlignment="1" applyProtection="1">
      <alignment horizontal="right" vertical="center"/>
      <protection locked="0"/>
    </xf>
    <xf numFmtId="3" fontId="39" fillId="0" borderId="38" xfId="7" applyNumberFormat="1" applyFont="1" applyFill="1" applyBorder="1" applyProtection="1">
      <protection locked="0"/>
    </xf>
    <xf numFmtId="167" fontId="33" fillId="0" borderId="38" xfId="7" applyNumberFormat="1" applyFont="1" applyFill="1" applyBorder="1" applyAlignment="1" applyProtection="1">
      <alignment horizontal="right" vertical="center"/>
    </xf>
    <xf numFmtId="167" fontId="31" fillId="15" borderId="38" xfId="7" applyNumberFormat="1" applyFont="1" applyFill="1" applyBorder="1" applyAlignment="1" applyProtection="1">
      <alignment horizontal="right" vertical="center"/>
    </xf>
    <xf numFmtId="167" fontId="33" fillId="0" borderId="38" xfId="7" applyNumberFormat="1" applyFont="1" applyFill="1" applyBorder="1" applyAlignment="1" applyProtection="1">
      <alignment horizontal="right"/>
      <protection locked="0"/>
    </xf>
    <xf numFmtId="167" fontId="33" fillId="7" borderId="38" xfId="7" applyNumberFormat="1" applyFont="1" applyFill="1" applyBorder="1" applyAlignment="1" applyProtection="1">
      <alignment horizontal="right" vertical="center"/>
      <protection locked="0"/>
    </xf>
    <xf numFmtId="167" fontId="31" fillId="15" borderId="38" xfId="7" applyNumberFormat="1" applyFont="1" applyFill="1" applyBorder="1" applyAlignment="1" applyProtection="1">
      <alignment horizontal="right" vertical="center"/>
      <protection locked="0"/>
    </xf>
    <xf numFmtId="167" fontId="31" fillId="0" borderId="38" xfId="7" applyNumberFormat="1" applyFont="1" applyFill="1" applyBorder="1" applyAlignment="1" applyProtection="1">
      <alignment horizontal="right" vertical="center"/>
      <protection locked="0"/>
    </xf>
    <xf numFmtId="174" fontId="39" fillId="0" borderId="38" xfId="7" applyNumberFormat="1" applyFont="1" applyFill="1" applyBorder="1" applyProtection="1">
      <protection locked="0"/>
    </xf>
    <xf numFmtId="171" fontId="39" fillId="0" borderId="38" xfId="7" applyNumberFormat="1" applyFont="1" applyFill="1" applyBorder="1" applyAlignment="1" applyProtection="1">
      <alignment vertical="center"/>
      <protection locked="0"/>
    </xf>
    <xf numFmtId="167" fontId="31" fillId="0" borderId="38" xfId="7" applyNumberFormat="1" applyFont="1" applyFill="1" applyBorder="1" applyAlignment="1" applyProtection="1">
      <alignment horizontal="right" vertical="center"/>
    </xf>
    <xf numFmtId="167" fontId="33" fillId="0" borderId="51" xfId="7" applyNumberFormat="1" applyFont="1" applyFill="1" applyBorder="1" applyAlignment="1" applyProtection="1">
      <alignment horizontal="right" vertical="center"/>
      <protection locked="0"/>
    </xf>
    <xf numFmtId="7" fontId="33" fillId="7" borderId="38" xfId="7" applyNumberFormat="1" applyFont="1" applyFill="1" applyBorder="1" applyAlignment="1" applyProtection="1">
      <alignment horizontal="right" vertical="center"/>
    </xf>
    <xf numFmtId="9" fontId="33" fillId="18" borderId="38" xfId="3" applyFont="1" applyFill="1" applyBorder="1" applyAlignment="1" applyProtection="1">
      <alignment horizontal="right" vertical="center"/>
      <protection locked="0"/>
    </xf>
    <xf numFmtId="3" fontId="39" fillId="7" borderId="38" xfId="7" applyNumberFormat="1" applyFont="1" applyFill="1" applyBorder="1" applyProtection="1">
      <protection locked="0"/>
    </xf>
    <xf numFmtId="0" fontId="2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43" fontId="0" fillId="4" borderId="5" xfId="0" applyNumberFormat="1" applyFill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165" fontId="0" fillId="4" borderId="7" xfId="2" applyFont="1" applyFill="1" applyBorder="1" applyAlignment="1">
      <alignment vertical="center"/>
    </xf>
    <xf numFmtId="165" fontId="0" fillId="0" borderId="7" xfId="2" applyFont="1" applyBorder="1" applyAlignment="1">
      <alignment vertical="center"/>
    </xf>
    <xf numFmtId="0" fontId="43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8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8" fillId="7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10" xfId="0" quotePrefix="1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8" fontId="0" fillId="0" borderId="9" xfId="0" applyNumberFormat="1" applyBorder="1" applyAlignment="1">
      <alignment vertical="center" wrapText="1"/>
    </xf>
    <xf numFmtId="168" fontId="18" fillId="0" borderId="7" xfId="0" applyNumberFormat="1" applyFont="1" applyBorder="1" applyAlignment="1">
      <alignment vertical="center" wrapText="1"/>
    </xf>
    <xf numFmtId="168" fontId="18" fillId="0" borderId="9" xfId="0" applyNumberFormat="1" applyFont="1" applyBorder="1" applyAlignment="1">
      <alignment vertical="center" wrapText="1"/>
    </xf>
    <xf numFmtId="43" fontId="2" fillId="7" borderId="9" xfId="0" applyNumberFormat="1" applyFont="1" applyFill="1" applyBorder="1" applyAlignment="1">
      <alignment vertical="center"/>
    </xf>
    <xf numFmtId="43" fontId="2" fillId="4" borderId="7" xfId="0" applyNumberFormat="1" applyFont="1" applyFill="1" applyBorder="1" applyAlignment="1">
      <alignment vertical="center"/>
    </xf>
    <xf numFmtId="43" fontId="2" fillId="7" borderId="10" xfId="0" applyNumberFormat="1" applyFont="1" applyFill="1" applyBorder="1" applyAlignment="1">
      <alignment vertical="center"/>
    </xf>
    <xf numFmtId="3" fontId="0" fillId="0" borderId="3" xfId="5" applyNumberFormat="1" applyFont="1" applyBorder="1" applyAlignment="1">
      <alignment vertical="center"/>
    </xf>
    <xf numFmtId="3" fontId="0" fillId="7" borderId="3" xfId="0" applyNumberFormat="1" applyFill="1" applyBorder="1" applyAlignment="1">
      <alignment vertical="center"/>
    </xf>
    <xf numFmtId="167" fontId="0" fillId="7" borderId="3" xfId="0" applyNumberFormat="1" applyFill="1" applyBorder="1" applyAlignment="1">
      <alignment vertical="center"/>
    </xf>
    <xf numFmtId="49" fontId="55" fillId="0" borderId="54" xfId="0" applyNumberFormat="1" applyFont="1" applyBorder="1" applyAlignment="1">
      <alignment horizontal="left" vertical="top"/>
    </xf>
    <xf numFmtId="49" fontId="55" fillId="0" borderId="54" xfId="0" applyNumberFormat="1" applyFont="1" applyBorder="1" applyAlignment="1">
      <alignment horizontal="right" vertical="top"/>
    </xf>
    <xf numFmtId="49" fontId="40" fillId="0" borderId="54" xfId="0" applyNumberFormat="1" applyFont="1" applyBorder="1" applyAlignment="1">
      <alignment horizontal="left" vertical="top"/>
    </xf>
    <xf numFmtId="43" fontId="0" fillId="0" borderId="0" xfId="5" applyFont="1" applyFill="1"/>
    <xf numFmtId="0" fontId="0" fillId="0" borderId="0" xfId="0" applyAlignment="1">
      <alignment horizontal="center"/>
    </xf>
    <xf numFmtId="49" fontId="55" fillId="0" borderId="54" xfId="0" applyNumberFormat="1" applyFont="1" applyBorder="1" applyAlignment="1">
      <alignment horizontal="center" vertical="top"/>
    </xf>
    <xf numFmtId="2" fontId="55" fillId="0" borderId="54" xfId="0" applyNumberFormat="1" applyFont="1" applyBorder="1" applyAlignment="1">
      <alignment horizontal="left" vertical="top"/>
    </xf>
    <xf numFmtId="0" fontId="0" fillId="0" borderId="54" xfId="0" applyBorder="1"/>
    <xf numFmtId="0" fontId="56" fillId="22" borderId="0" xfId="0" applyFont="1" applyFill="1" applyAlignment="1">
      <alignment horizontal="left" vertical="top" wrapText="1"/>
    </xf>
    <xf numFmtId="7" fontId="57" fillId="22" borderId="0" xfId="0" applyNumberFormat="1" applyFont="1" applyFill="1" applyAlignment="1">
      <alignment vertical="top" wrapText="1"/>
    </xf>
    <xf numFmtId="7" fontId="57" fillId="0" borderId="55" xfId="0" applyNumberFormat="1" applyFont="1" applyBorder="1" applyAlignment="1">
      <alignment horizontal="right" vertical="top" wrapText="1"/>
    </xf>
    <xf numFmtId="7" fontId="0" fillId="0" borderId="0" xfId="0" applyNumberFormat="1"/>
    <xf numFmtId="0" fontId="56" fillId="0" borderId="55" xfId="0" applyFont="1" applyBorder="1" applyAlignment="1">
      <alignment horizontal="left" vertical="top" wrapText="1"/>
    </xf>
    <xf numFmtId="7" fontId="57" fillId="0" borderId="8" xfId="0" applyNumberFormat="1" applyFont="1" applyBorder="1" applyAlignment="1">
      <alignment horizontal="right" vertical="top" wrapText="1"/>
    </xf>
    <xf numFmtId="7" fontId="58" fillId="0" borderId="0" xfId="0" applyNumberFormat="1" applyFont="1" applyAlignment="1">
      <alignment vertical="top" wrapText="1"/>
    </xf>
    <xf numFmtId="0" fontId="56" fillId="0" borderId="0" xfId="0" applyFont="1" applyAlignment="1">
      <alignment vertical="top" wrapText="1"/>
    </xf>
    <xf numFmtId="7" fontId="57" fillId="0" borderId="0" xfId="0" applyNumberFormat="1" applyFont="1" applyAlignment="1">
      <alignment vertical="top" wrapText="1"/>
    </xf>
    <xf numFmtId="49" fontId="40" fillId="23" borderId="54" xfId="0" applyNumberFormat="1" applyFont="1" applyFill="1" applyBorder="1" applyAlignment="1">
      <alignment horizontal="left" vertical="top"/>
    </xf>
    <xf numFmtId="4" fontId="40" fillId="23" borderId="54" xfId="0" applyNumberFormat="1" applyFont="1" applyFill="1" applyBorder="1" applyAlignment="1">
      <alignment horizontal="right" vertical="top"/>
    </xf>
    <xf numFmtId="7" fontId="57" fillId="22" borderId="0" xfId="0" applyNumberFormat="1" applyFont="1" applyFill="1" applyAlignment="1">
      <alignment horizontal="right" vertical="top" wrapText="1"/>
    </xf>
    <xf numFmtId="7" fontId="57" fillId="24" borderId="0" xfId="0" applyNumberFormat="1" applyFont="1" applyFill="1" applyAlignment="1">
      <alignment horizontal="right" vertical="top" wrapText="1"/>
    </xf>
    <xf numFmtId="7" fontId="57" fillId="21" borderId="0" xfId="0" applyNumberFormat="1" applyFont="1" applyFill="1" applyAlignment="1">
      <alignment horizontal="right" vertical="top" wrapText="1"/>
    </xf>
    <xf numFmtId="2" fontId="0" fillId="0" borderId="0" xfId="5" applyNumberFormat="1" applyFont="1" applyFill="1"/>
    <xf numFmtId="7" fontId="0" fillId="24" borderId="0" xfId="0" applyNumberFormat="1" applyFill="1"/>
    <xf numFmtId="0" fontId="56" fillId="18" borderId="0" xfId="0" applyFont="1" applyFill="1" applyAlignment="1">
      <alignment horizontal="left" vertical="top" wrapText="1"/>
    </xf>
    <xf numFmtId="7" fontId="57" fillId="18" borderId="0" xfId="0" applyNumberFormat="1" applyFont="1" applyFill="1" applyAlignment="1">
      <alignment horizontal="right" vertical="top" wrapText="1"/>
    </xf>
    <xf numFmtId="43" fontId="23" fillId="18" borderId="0" xfId="5" applyFont="1" applyFill="1"/>
    <xf numFmtId="7" fontId="0" fillId="18" borderId="0" xfId="0" applyNumberFormat="1" applyFill="1"/>
    <xf numFmtId="0" fontId="56" fillId="25" borderId="0" xfId="0" applyFont="1" applyFill="1" applyAlignment="1">
      <alignment horizontal="left" vertical="top" wrapText="1"/>
    </xf>
    <xf numFmtId="7" fontId="57" fillId="25" borderId="0" xfId="0" applyNumberFormat="1" applyFont="1" applyFill="1" applyAlignment="1">
      <alignment horizontal="right" vertical="top" wrapText="1"/>
    </xf>
    <xf numFmtId="43" fontId="23" fillId="25" borderId="0" xfId="5" applyFont="1" applyFill="1"/>
    <xf numFmtId="7" fontId="0" fillId="25" borderId="0" xfId="0" applyNumberFormat="1" applyFill="1"/>
    <xf numFmtId="0" fontId="56" fillId="10" borderId="0" xfId="0" applyFont="1" applyFill="1" applyAlignment="1">
      <alignment horizontal="left" vertical="top" wrapText="1"/>
    </xf>
    <xf numFmtId="7" fontId="57" fillId="10" borderId="0" xfId="0" applyNumberFormat="1" applyFont="1" applyFill="1" applyAlignment="1">
      <alignment horizontal="right" vertical="top" wrapText="1"/>
    </xf>
    <xf numFmtId="43" fontId="23" fillId="10" borderId="0" xfId="5" applyFont="1" applyFill="1"/>
    <xf numFmtId="7" fontId="0" fillId="10" borderId="0" xfId="0" applyNumberFormat="1" applyFill="1"/>
    <xf numFmtId="0" fontId="56" fillId="26" borderId="0" xfId="0" applyFont="1" applyFill="1" applyAlignment="1">
      <alignment horizontal="left" vertical="top" wrapText="1"/>
    </xf>
    <xf numFmtId="7" fontId="57" fillId="26" borderId="0" xfId="0" applyNumberFormat="1" applyFont="1" applyFill="1" applyAlignment="1">
      <alignment horizontal="right" vertical="top" wrapText="1"/>
    </xf>
    <xf numFmtId="43" fontId="23" fillId="26" borderId="0" xfId="5" applyFont="1" applyFill="1"/>
    <xf numFmtId="7" fontId="0" fillId="26" borderId="0" xfId="0" applyNumberFormat="1" applyFill="1"/>
    <xf numFmtId="0" fontId="56" fillId="17" borderId="0" xfId="0" applyFont="1" applyFill="1" applyAlignment="1">
      <alignment horizontal="left" vertical="top" wrapText="1"/>
    </xf>
    <xf numFmtId="7" fontId="57" fillId="17" borderId="0" xfId="0" applyNumberFormat="1" applyFont="1" applyFill="1" applyAlignment="1">
      <alignment horizontal="right" vertical="top" wrapText="1"/>
    </xf>
    <xf numFmtId="43" fontId="23" fillId="17" borderId="0" xfId="5" applyFont="1" applyFill="1"/>
    <xf numFmtId="7" fontId="0" fillId="17" borderId="0" xfId="0" applyNumberFormat="1" applyFill="1"/>
    <xf numFmtId="0" fontId="0" fillId="18" borderId="0" xfId="0" applyFill="1"/>
    <xf numFmtId="43" fontId="23" fillId="0" borderId="0" xfId="5" applyFont="1" applyFill="1"/>
    <xf numFmtId="0" fontId="56" fillId="22" borderId="0" xfId="0" applyFont="1" applyFill="1" applyAlignment="1">
      <alignment vertical="center" wrapText="1"/>
    </xf>
    <xf numFmtId="0" fontId="0" fillId="22" borderId="0" xfId="0" applyFill="1" applyAlignment="1">
      <alignment horizontal="left" vertical="top" wrapText="1"/>
    </xf>
    <xf numFmtId="0" fontId="59" fillId="22" borderId="0" xfId="0" applyFont="1" applyFill="1" applyAlignment="1">
      <alignment vertical="top" wrapText="1"/>
    </xf>
    <xf numFmtId="0" fontId="60" fillId="22" borderId="56" xfId="0" applyFont="1" applyFill="1" applyBorder="1" applyAlignment="1">
      <alignment vertical="top" wrapText="1"/>
    </xf>
    <xf numFmtId="43" fontId="33" fillId="0" borderId="45" xfId="7" applyFont="1" applyFill="1" applyBorder="1" applyAlignment="1" applyProtection="1">
      <alignment horizontal="right" vertical="center"/>
    </xf>
    <xf numFmtId="7" fontId="31" fillId="15" borderId="38" xfId="5" applyNumberFormat="1" applyFont="1" applyFill="1" applyBorder="1" applyAlignment="1" applyProtection="1">
      <alignment horizontal="right" vertical="center"/>
    </xf>
    <xf numFmtId="0" fontId="56" fillId="10" borderId="55" xfId="0" applyFont="1" applyFill="1" applyBorder="1" applyAlignment="1">
      <alignment horizontal="left" vertical="top" wrapText="1"/>
    </xf>
    <xf numFmtId="7" fontId="44" fillId="0" borderId="38" xfId="7" applyNumberFormat="1" applyFont="1" applyFill="1" applyBorder="1" applyAlignment="1" applyProtection="1">
      <alignment horizontal="right" vertical="center"/>
    </xf>
    <xf numFmtId="43" fontId="44" fillId="0" borderId="38" xfId="7" applyFont="1" applyFill="1" applyBorder="1" applyAlignment="1" applyProtection="1">
      <alignment horizontal="right" vertical="center"/>
    </xf>
    <xf numFmtId="43" fontId="44" fillId="0" borderId="38" xfId="5" applyFont="1" applyFill="1" applyBorder="1" applyAlignment="1" applyProtection="1">
      <alignment horizontal="right" vertical="center"/>
    </xf>
    <xf numFmtId="43" fontId="33" fillId="18" borderId="38" xfId="5" applyFont="1" applyFill="1" applyBorder="1" applyAlignment="1" applyProtection="1">
      <alignment horizontal="right" vertical="center"/>
    </xf>
    <xf numFmtId="7" fontId="62" fillId="0" borderId="8" xfId="0" applyNumberFormat="1" applyFont="1" applyBorder="1" applyAlignment="1">
      <alignment horizontal="right" vertical="top" wrapText="1"/>
    </xf>
    <xf numFmtId="7" fontId="62" fillId="0" borderId="55" xfId="0" applyNumberFormat="1" applyFont="1" applyBorder="1" applyAlignment="1">
      <alignment horizontal="right" vertical="top" wrapText="1"/>
    </xf>
    <xf numFmtId="0" fontId="61" fillId="0" borderId="55" xfId="0" applyFont="1" applyBorder="1" applyAlignment="1">
      <alignment horizontal="left" vertical="top" wrapText="1"/>
    </xf>
    <xf numFmtId="7" fontId="33" fillId="15" borderId="38" xfId="7" applyNumberFormat="1" applyFont="1" applyFill="1" applyBorder="1" applyAlignment="1" applyProtection="1">
      <alignment horizontal="right" vertical="center"/>
    </xf>
    <xf numFmtId="43" fontId="33" fillId="18" borderId="38" xfId="7" applyFont="1" applyFill="1" applyBorder="1" applyAlignment="1" applyProtection="1">
      <alignment horizontal="right" vertical="center"/>
    </xf>
    <xf numFmtId="0" fontId="64" fillId="0" borderId="0" xfId="0" applyFont="1" applyAlignment="1">
      <alignment vertical="top" wrapText="1"/>
    </xf>
    <xf numFmtId="0" fontId="66" fillId="0" borderId="0" xfId="0" applyFont="1" applyAlignment="1">
      <alignment horizontal="center" vertical="top" wrapText="1"/>
    </xf>
    <xf numFmtId="7" fontId="33" fillId="7" borderId="38" xfId="5" applyNumberFormat="1" applyFont="1" applyFill="1" applyBorder="1" applyAlignment="1" applyProtection="1">
      <alignment horizontal="right" vertical="center"/>
    </xf>
    <xf numFmtId="7" fontId="67" fillId="0" borderId="55" xfId="0" applyNumberFormat="1" applyFont="1" applyBorder="1" applyAlignment="1">
      <alignment horizontal="right" vertical="top" wrapText="1"/>
    </xf>
    <xf numFmtId="0" fontId="67" fillId="0" borderId="55" xfId="0" applyFont="1" applyBorder="1" applyAlignment="1">
      <alignment horizontal="left" vertical="top" wrapText="1"/>
    </xf>
    <xf numFmtId="43" fontId="44" fillId="0" borderId="45" xfId="7" applyFont="1" applyFill="1" applyBorder="1" applyAlignment="1" applyProtection="1">
      <alignment horizontal="right" vertical="center"/>
    </xf>
    <xf numFmtId="7" fontId="33" fillId="15" borderId="38" xfId="5" applyNumberFormat="1" applyFont="1" applyFill="1" applyBorder="1" applyAlignment="1" applyProtection="1">
      <alignment horizontal="right" vertical="center"/>
    </xf>
    <xf numFmtId="0" fontId="60" fillId="0" borderId="0" xfId="0" applyFont="1" applyAlignment="1">
      <alignment vertical="top" wrapText="1"/>
    </xf>
    <xf numFmtId="0" fontId="56" fillId="0" borderId="59" xfId="0" applyFont="1" applyBorder="1" applyAlignment="1">
      <alignment horizontal="left" vertical="top" wrapText="1"/>
    </xf>
    <xf numFmtId="7" fontId="57" fillId="0" borderId="0" xfId="0" applyNumberFormat="1" applyFont="1" applyAlignment="1">
      <alignment horizontal="right" vertical="top" wrapText="1"/>
    </xf>
    <xf numFmtId="0" fontId="68" fillId="0" borderId="0" xfId="0" applyFont="1" applyAlignment="1">
      <alignment horizontal="left" vertical="top" wrapText="1"/>
    </xf>
    <xf numFmtId="7" fontId="69" fillId="0" borderId="0" xfId="0" applyNumberFormat="1" applyFont="1" applyAlignment="1">
      <alignment horizontal="right" vertical="top" wrapText="1"/>
    </xf>
    <xf numFmtId="0" fontId="60" fillId="0" borderId="57" xfId="0" applyFont="1" applyBorder="1" applyAlignment="1">
      <alignment vertical="top" wrapText="1"/>
    </xf>
    <xf numFmtId="0" fontId="60" fillId="0" borderId="58" xfId="0" applyFont="1" applyBorder="1" applyAlignment="1">
      <alignment vertical="top" wrapText="1"/>
    </xf>
    <xf numFmtId="0" fontId="59" fillId="0" borderId="58" xfId="0" applyFont="1" applyBorder="1" applyAlignment="1">
      <alignment horizontal="center" vertical="top" wrapText="1"/>
    </xf>
    <xf numFmtId="0" fontId="59" fillId="0" borderId="3" xfId="0" applyFont="1" applyBorder="1" applyAlignment="1">
      <alignment horizontal="center" vertical="top" wrapText="1"/>
    </xf>
    <xf numFmtId="0" fontId="59" fillId="0" borderId="57" xfId="0" applyFont="1" applyBorder="1" applyAlignment="1">
      <alignment vertical="top" wrapText="1"/>
    </xf>
    <xf numFmtId="0" fontId="59" fillId="0" borderId="58" xfId="0" applyFont="1" applyBorder="1" applyAlignment="1">
      <alignment vertical="top" wrapText="1"/>
    </xf>
    <xf numFmtId="0" fontId="67" fillId="0" borderId="59" xfId="0" applyFont="1" applyBorder="1" applyAlignment="1">
      <alignment horizontal="left" vertical="top" wrapText="1"/>
    </xf>
    <xf numFmtId="7" fontId="67" fillId="0" borderId="8" xfId="0" applyNumberFormat="1" applyFont="1" applyBorder="1" applyAlignment="1">
      <alignment horizontal="right" vertical="top" wrapText="1"/>
    </xf>
    <xf numFmtId="0" fontId="67" fillId="0" borderId="60" xfId="0" applyFont="1" applyBorder="1" applyAlignment="1">
      <alignment horizontal="left" vertical="top" wrapText="1"/>
    </xf>
    <xf numFmtId="0" fontId="67" fillId="0" borderId="61" xfId="0" applyFont="1" applyBorder="1" applyAlignment="1">
      <alignment horizontal="left" vertical="top" wrapText="1"/>
    </xf>
    <xf numFmtId="7" fontId="67" fillId="0" borderId="61" xfId="0" applyNumberFormat="1" applyFont="1" applyBorder="1" applyAlignment="1">
      <alignment horizontal="right" vertical="top" wrapText="1"/>
    </xf>
    <xf numFmtId="7" fontId="67" fillId="0" borderId="12" xfId="0" applyNumberFormat="1" applyFont="1" applyBorder="1" applyAlignment="1">
      <alignment horizontal="right" vertical="top" wrapText="1"/>
    </xf>
    <xf numFmtId="167" fontId="33" fillId="7" borderId="45" xfId="5" applyNumberFormat="1" applyFont="1" applyFill="1" applyBorder="1" applyAlignment="1" applyProtection="1">
      <alignment horizontal="right" vertical="center"/>
      <protection locked="0"/>
    </xf>
    <xf numFmtId="167" fontId="33" fillId="7" borderId="53" xfId="5" applyNumberFormat="1" applyFont="1" applyFill="1" applyBorder="1" applyAlignment="1" applyProtection="1">
      <alignment horizontal="right" vertical="center"/>
      <protection locked="0"/>
    </xf>
    <xf numFmtId="41" fontId="33" fillId="0" borderId="38" xfId="7" applyNumberFormat="1" applyFont="1" applyFill="1" applyBorder="1" applyAlignment="1" applyProtection="1">
      <alignment horizontal="right" vertical="center"/>
      <protection locked="0"/>
    </xf>
    <xf numFmtId="0" fontId="70" fillId="0" borderId="0" xfId="0" applyFont="1" applyAlignment="1">
      <alignment horizontal="left" wrapText="1"/>
    </xf>
    <xf numFmtId="7" fontId="70" fillId="0" borderId="0" xfId="0" applyNumberFormat="1" applyFont="1" applyAlignment="1">
      <alignment horizontal="right" wrapText="1"/>
    </xf>
    <xf numFmtId="0" fontId="71" fillId="0" borderId="0" xfId="0" applyFont="1" applyAlignment="1">
      <alignment horizontal="left" wrapText="1"/>
    </xf>
    <xf numFmtId="7" fontId="71" fillId="0" borderId="0" xfId="0" applyNumberFormat="1" applyFont="1" applyAlignment="1">
      <alignment horizontal="right" wrapText="1"/>
    </xf>
    <xf numFmtId="1" fontId="29" fillId="0" borderId="33" xfId="4" applyNumberFormat="1" applyFont="1" applyBorder="1" applyAlignment="1">
      <alignment horizontal="center" vertical="center" wrapText="1"/>
    </xf>
    <xf numFmtId="43" fontId="31" fillId="0" borderId="35" xfId="5" applyFont="1" applyFill="1" applyBorder="1" applyAlignment="1" applyProtection="1">
      <alignment horizontal="right" vertical="center"/>
    </xf>
    <xf numFmtId="43" fontId="31" fillId="0" borderId="38" xfId="5" applyFont="1" applyFill="1" applyBorder="1" applyAlignment="1" applyProtection="1">
      <alignment horizontal="right" vertical="center"/>
      <protection locked="0"/>
    </xf>
    <xf numFmtId="7" fontId="31" fillId="0" borderId="38" xfId="5" applyNumberFormat="1" applyFont="1" applyFill="1" applyBorder="1" applyAlignment="1" applyProtection="1">
      <alignment horizontal="right" vertical="center"/>
    </xf>
    <xf numFmtId="7" fontId="33" fillId="0" borderId="38" xfId="5" applyNumberFormat="1" applyFont="1" applyFill="1" applyBorder="1" applyAlignment="1" applyProtection="1">
      <alignment horizontal="right" vertical="center"/>
      <protection locked="0"/>
    </xf>
    <xf numFmtId="1" fontId="21" fillId="6" borderId="0" xfId="0" applyNumberFormat="1" applyFont="1" applyFill="1" applyAlignment="1">
      <alignment horizontal="center"/>
    </xf>
    <xf numFmtId="1" fontId="24" fillId="6" borderId="0" xfId="4" applyNumberFormat="1" applyFont="1" applyFill="1" applyAlignment="1">
      <alignment horizontal="center"/>
    </xf>
    <xf numFmtId="1" fontId="25" fillId="6" borderId="0" xfId="4" applyNumberFormat="1" applyFont="1" applyFill="1" applyAlignment="1">
      <alignment horizontal="center"/>
    </xf>
    <xf numFmtId="1" fontId="26" fillId="12" borderId="0" xfId="4" applyNumberFormat="1" applyFont="1" applyFill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textRotation="255" wrapText="1"/>
    </xf>
    <xf numFmtId="0" fontId="2" fillId="6" borderId="7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167" fontId="2" fillId="8" borderId="19" xfId="1" applyNumberFormat="1" applyFont="1" applyFill="1" applyBorder="1" applyAlignment="1">
      <alignment horizontal="center" vertical="center"/>
    </xf>
    <xf numFmtId="167" fontId="2" fillId="8" borderId="17" xfId="1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54" fillId="0" borderId="0" xfId="0" quotePrefix="1" applyFont="1" applyAlignment="1">
      <alignment horizontal="justify" vertical="top" wrapText="1"/>
    </xf>
    <xf numFmtId="0" fontId="63" fillId="0" borderId="0" xfId="0" applyFont="1" applyAlignment="1">
      <alignment horizontal="center" vertical="top" wrapText="1"/>
    </xf>
    <xf numFmtId="0" fontId="64" fillId="0" borderId="0" xfId="0" applyFont="1" applyAlignment="1">
      <alignment horizontal="center" vertical="top" wrapText="1"/>
    </xf>
    <xf numFmtId="0" fontId="65" fillId="0" borderId="0" xfId="0" applyFont="1" applyAlignment="1">
      <alignment horizontal="center" vertical="top" wrapText="1"/>
    </xf>
    <xf numFmtId="0" fontId="66" fillId="0" borderId="0" xfId="0" applyFont="1" applyAlignment="1">
      <alignment horizontal="center" vertical="top" wrapText="1"/>
    </xf>
    <xf numFmtId="0" fontId="59" fillId="0" borderId="13" xfId="0" applyFont="1" applyBorder="1" applyAlignment="1">
      <alignment horizontal="center" vertical="top" wrapText="1"/>
    </xf>
    <xf numFmtId="0" fontId="59" fillId="0" borderId="58" xfId="0" applyFont="1" applyBorder="1" applyAlignment="1">
      <alignment horizontal="center" vertical="top" wrapText="1"/>
    </xf>
    <xf numFmtId="0" fontId="59" fillId="0" borderId="3" xfId="0" applyFont="1" applyBorder="1" applyAlignment="1">
      <alignment horizontal="center" vertical="top" wrapText="1"/>
    </xf>
    <xf numFmtId="7" fontId="57" fillId="22" borderId="0" xfId="0" applyNumberFormat="1" applyFont="1" applyFill="1" applyAlignment="1">
      <alignment horizontal="right" vertical="top" wrapText="1"/>
    </xf>
  </cellXfs>
  <cellStyles count="14">
    <cellStyle name="Millares" xfId="1" builtinId="3"/>
    <cellStyle name="Millares 2" xfId="5" xr:uid="{8A201A37-C0D9-4B98-860D-8277963AF58E}"/>
    <cellStyle name="Millares 2 2" xfId="7" xr:uid="{F6646B9E-B5C1-4141-8CBB-9A9F9378235B}"/>
    <cellStyle name="Millares 2 2 2" xfId="12" xr:uid="{2F06CE22-1140-46D5-AA74-4F10776E88A9}"/>
    <cellStyle name="Millares 3" xfId="11" xr:uid="{BC02932E-1D29-4933-91E3-02E6683E28EA}"/>
    <cellStyle name="Millares 4" xfId="9" xr:uid="{6E2E393E-BCE4-4818-AF4F-7606F59BF0B3}"/>
    <cellStyle name="Moneda" xfId="2" builtinId="4"/>
    <cellStyle name="Moneda 2" xfId="8" xr:uid="{1B49A2D1-98AC-4648-97A9-064B46468751}"/>
    <cellStyle name="Moneda 3" xfId="13" xr:uid="{6147E279-964C-4C9A-8168-93030D54172D}"/>
    <cellStyle name="Normal" xfId="0" builtinId="0"/>
    <cellStyle name="Normal 2_ALDAMA 03 MAR 2009 MODIF_PIGOO CONCENTRADOPROG_INDIC_GESTION ORG  OP rvh" xfId="6" xr:uid="{24ABCF42-95D7-443E-AFFF-754BEA93A2D7}"/>
    <cellStyle name="Normal 3" xfId="10" xr:uid="{2549EE83-6ACF-4F3F-A033-1B9622785916}"/>
    <cellStyle name="Normal_FORMATO DEL PPTO. 2002  SEPT. 4" xfId="4" xr:uid="{791CE883-0653-49E4-93DB-C121FA9F2972}"/>
    <cellStyle name="Porcentaje" xfId="3" builtinId="5"/>
  </cellStyles>
  <dxfs count="0"/>
  <tableStyles count="0" defaultTableStyle="TableStyleMedium2" defaultPivotStyle="PivotStyleLight16"/>
  <colors>
    <mruColors>
      <color rgb="FF0000CC"/>
      <color rgb="FF5D26F8"/>
      <color rgb="FFEA3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35392992077108E-2"/>
          <c:y val="0.11783958695317483"/>
          <c:w val="0.94133384164968203"/>
          <c:h val="0.55284773846965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graficos!$A$4</c:f>
              <c:strCache>
                <c:ptCount val="1"/>
                <c:pt idx="0">
                  <c:v>Eficiencia Física</c:v>
                </c:pt>
              </c:strCache>
            </c:strRef>
          </c:tx>
          <c:spPr>
            <a:solidFill>
              <a:srgbClr val="EA38F8">
                <a:alpha val="87843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graficos!$B$4:$M$4</c:f>
              <c:numCache>
                <c:formatCode>0%</c:formatCode>
                <c:ptCount val="12"/>
                <c:pt idx="0">
                  <c:v>0.40541128541741428</c:v>
                </c:pt>
                <c:pt idx="1">
                  <c:v>0.43840999942044678</c:v>
                </c:pt>
                <c:pt idx="2">
                  <c:v>0.36802387981754775</c:v>
                </c:pt>
                <c:pt idx="3">
                  <c:v>0.47559504304566713</c:v>
                </c:pt>
                <c:pt idx="4">
                  <c:v>0.46743012627969144</c:v>
                </c:pt>
                <c:pt idx="5">
                  <c:v>0.45766396748008359</c:v>
                </c:pt>
                <c:pt idx="6">
                  <c:v>0.42849750650808704</c:v>
                </c:pt>
                <c:pt idx="7">
                  <c:v>0.44738493219002878</c:v>
                </c:pt>
                <c:pt idx="8">
                  <c:v>0.43870680572625731</c:v>
                </c:pt>
                <c:pt idx="9">
                  <c:v>0.3962009188302314</c:v>
                </c:pt>
                <c:pt idx="10">
                  <c:v>0.41706664508016084</c:v>
                </c:pt>
                <c:pt idx="11">
                  <c:v>0.37983885528261657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E-472D-8551-80AA0CC26E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380549007"/>
        <c:axId val="369217999"/>
      </c:barChart>
      <c:lineChart>
        <c:grouping val="standard"/>
        <c:varyColors val="0"/>
        <c:ser>
          <c:idx val="1"/>
          <c:order val="1"/>
          <c:tx>
            <c:strRef>
              <c:f>graficos!$A$5</c:f>
              <c:strCache>
                <c:ptCount val="1"/>
                <c:pt idx="0">
                  <c:v>CUAUHTEMOC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E-472D-8551-80AA0CC26E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E-472D-8551-80AA0CC26E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E-472D-8551-80AA0CC26E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E-472D-8551-80AA0CC26E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E-472D-8551-80AA0CC26E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CE-472D-8551-80AA0CC26E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E-472D-8551-80AA0CC26E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CE-472D-8551-80AA0CC26E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E-472D-8551-80AA0CC26E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CE-472D-8551-80AA0CC26E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E-472D-8551-80AA0CC26EF2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graficos!$B$5:$M$5</c:f>
              <c:numCache>
                <c:formatCode>0%</c:formatCode>
                <c:ptCount val="12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E-472D-8551-80AA0CC26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49007"/>
        <c:axId val="369217999"/>
      </c:lineChart>
      <c:catAx>
        <c:axId val="38054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217999"/>
        <c:crosses val="autoZero"/>
        <c:auto val="1"/>
        <c:lblAlgn val="ctr"/>
        <c:lblOffset val="100"/>
        <c:noMultiLvlLbl val="0"/>
      </c:catAx>
      <c:valAx>
        <c:axId val="369217999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80549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graficos!$A$25</c:f>
              <c:strCache>
                <c:ptCount val="1"/>
                <c:pt idx="0">
                  <c:v>Eficiencia Comercial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5"/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graficos!$B$25:$M$25</c:f>
              <c:numCache>
                <c:formatCode>0%</c:formatCode>
                <c:ptCount val="12"/>
                <c:pt idx="0">
                  <c:v>0.70554425736532023</c:v>
                </c:pt>
                <c:pt idx="1">
                  <c:v>0.68327741568427303</c:v>
                </c:pt>
                <c:pt idx="2">
                  <c:v>0.76870411140906447</c:v>
                </c:pt>
                <c:pt idx="3">
                  <c:v>0.60715816026569069</c:v>
                </c:pt>
                <c:pt idx="4">
                  <c:v>0.61542200057610996</c:v>
                </c:pt>
                <c:pt idx="5">
                  <c:v>0.63427507434226793</c:v>
                </c:pt>
                <c:pt idx="6">
                  <c:v>0.67825478229015979</c:v>
                </c:pt>
                <c:pt idx="7">
                  <c:v>0.69830891895691061</c:v>
                </c:pt>
                <c:pt idx="8">
                  <c:v>0.68642483171278978</c:v>
                </c:pt>
                <c:pt idx="9">
                  <c:v>0.70152218225836749</c:v>
                </c:pt>
                <c:pt idx="10">
                  <c:v>0.66502692193141855</c:v>
                </c:pt>
                <c:pt idx="11">
                  <c:v>0.73918296924296656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4-4EA0-B0A8-7930B6D1A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414081423"/>
        <c:axId val="369169327"/>
      </c:barChart>
      <c:lineChart>
        <c:grouping val="standard"/>
        <c:varyColors val="0"/>
        <c:ser>
          <c:idx val="1"/>
          <c:order val="1"/>
          <c:tx>
            <c:strRef>
              <c:f>graficos!$A$26</c:f>
              <c:strCache>
                <c:ptCount val="1"/>
                <c:pt idx="0">
                  <c:v>CUAUHTEMOC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84-4EA0-B0A8-7930B6D1A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4-4EA0-B0A8-7930B6D1A2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84-4EA0-B0A8-7930B6D1A2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4-4EA0-B0A8-7930B6D1A2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84-4EA0-B0A8-7930B6D1A2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84-4EA0-B0A8-7930B6D1A2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84-4EA0-B0A8-7930B6D1A2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84-4EA0-B0A8-7930B6D1A2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84-4EA0-B0A8-7930B6D1A2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84-4EA0-B0A8-7930B6D1A2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84-4EA0-B0A8-7930B6D1A252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graficos!$B$26:$M$26</c:f>
              <c:numCache>
                <c:formatCode>0%</c:formatCode>
                <c:ptCount val="1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4-4EA0-B0A8-7930B6D1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81423"/>
        <c:axId val="369169327"/>
      </c:lineChart>
      <c:catAx>
        <c:axId val="41408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169327"/>
        <c:crosses val="autoZero"/>
        <c:auto val="1"/>
        <c:lblAlgn val="ctr"/>
        <c:lblOffset val="100"/>
        <c:noMultiLvlLbl val="0"/>
      </c:catAx>
      <c:valAx>
        <c:axId val="36916932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1408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64231718226232E-2"/>
          <c:y val="1.8518518518518517E-2"/>
          <c:w val="0.94077010036666764"/>
          <c:h val="0.69234361329833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graficos!$A$47</c:f>
              <c:strCache>
                <c:ptCount val="1"/>
                <c:pt idx="0">
                  <c:v>Eficiencia Cobranza</c:v>
                </c:pt>
              </c:strCache>
            </c:strRef>
          </c:tx>
          <c:spPr>
            <a:solidFill>
              <a:srgbClr val="00B0F0">
                <a:alpha val="88000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0070C0">
                  <a:alpha val="60000"/>
                </a:srgb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graficos!$B$46:$M$46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graficos!$B$47:$M$47</c:f>
              <c:numCache>
                <c:formatCode>0%</c:formatCode>
                <c:ptCount val="12"/>
                <c:pt idx="0">
                  <c:v>0.46108894779535148</c:v>
                </c:pt>
                <c:pt idx="1">
                  <c:v>0.52589503453511122</c:v>
                </c:pt>
                <c:pt idx="2">
                  <c:v>0.59644584245819476</c:v>
                </c:pt>
                <c:pt idx="3">
                  <c:v>0.42075248729446563</c:v>
                </c:pt>
                <c:pt idx="4">
                  <c:v>0.46764955162061256</c:v>
                </c:pt>
                <c:pt idx="5">
                  <c:v>0.56670660570391773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5-474A-9775-FE47CD99C6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513362511"/>
        <c:axId val="206983487"/>
      </c:barChart>
      <c:lineChart>
        <c:grouping val="standard"/>
        <c:varyColors val="0"/>
        <c:ser>
          <c:idx val="1"/>
          <c:order val="1"/>
          <c:tx>
            <c:strRef>
              <c:f>graficos!$A$48</c:f>
              <c:strCache>
                <c:ptCount val="1"/>
                <c:pt idx="0">
                  <c:v>CUAUHTEMOC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5-474A-9775-FE47CD99C6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C5-474A-9775-FE47CD99C6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C5-474A-9775-FE47CD99C6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C5-474A-9775-FE47CD99C6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C5-474A-9775-FE47CD99C6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C5-474A-9775-FE47CD99C6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C5-474A-9775-FE47CD99C6D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C5-474A-9775-FE47CD99C6D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C5-474A-9775-FE47CD99C6D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C5-474A-9775-FE47CD99C6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C5-474A-9775-FE47CD99C6D6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graficos!$B$48:$M$48</c:f>
              <c:numCache>
                <c:formatCode>0%</c:formatCode>
                <c:ptCount val="12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C5-474A-9775-FE47CD99C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62511"/>
        <c:axId val="206983487"/>
      </c:lineChart>
      <c:catAx>
        <c:axId val="51336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983487"/>
        <c:crosses val="autoZero"/>
        <c:auto val="1"/>
        <c:lblAlgn val="ctr"/>
        <c:lblOffset val="100"/>
        <c:noMultiLvlLbl val="0"/>
      </c:catAx>
      <c:valAx>
        <c:axId val="20698348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336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81557501941472"/>
          <c:y val="0.90798556430446198"/>
          <c:w val="0.4743686533565326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graficos!$A$69</c:f>
              <c:strCache>
                <c:ptCount val="1"/>
                <c:pt idx="0">
                  <c:v>Dotación l/h/d</c:v>
                </c:pt>
              </c:strCache>
            </c:strRef>
          </c:tx>
          <c:spPr>
            <a:solidFill>
              <a:schemeClr val="accent4">
                <a:lumMod val="75000"/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tx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graficos!$B$68:$M$68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graficos!$B$69:$M$69</c:f>
              <c:numCache>
                <c:formatCode>_(* #,##0_);_(* \(#,##0\);_(* "-"??_);_(@_)</c:formatCode>
                <c:ptCount val="12"/>
                <c:pt idx="0">
                  <c:v>274.54352584203008</c:v>
                </c:pt>
                <c:pt idx="1">
                  <c:v>248.22817341574688</c:v>
                </c:pt>
                <c:pt idx="2">
                  <c:v>284.5344294287907</c:v>
                </c:pt>
                <c:pt idx="3">
                  <c:v>268.97281040708924</c:v>
                </c:pt>
                <c:pt idx="4">
                  <c:v>285.36955417085989</c:v>
                </c:pt>
                <c:pt idx="5">
                  <c:v>275.23843120961317</c:v>
                </c:pt>
                <c:pt idx="6">
                  <c:v>273.79453585857379</c:v>
                </c:pt>
                <c:pt idx="7">
                  <c:v>249.02560281948018</c:v>
                </c:pt>
                <c:pt idx="8">
                  <c:v>255.28903838499912</c:v>
                </c:pt>
                <c:pt idx="9">
                  <c:v>264.26672041378481</c:v>
                </c:pt>
                <c:pt idx="10">
                  <c:v>260.95262639265155</c:v>
                </c:pt>
                <c:pt idx="11">
                  <c:v>264.2530626825037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8-480E-89E6-27E58CF8C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513376111"/>
        <c:axId val="206978911"/>
      </c:barChart>
      <c:lineChart>
        <c:grouping val="standard"/>
        <c:varyColors val="0"/>
        <c:ser>
          <c:idx val="1"/>
          <c:order val="1"/>
          <c:tx>
            <c:strRef>
              <c:f>graficos!$A$70</c:f>
              <c:strCache>
                <c:ptCount val="1"/>
                <c:pt idx="0">
                  <c:v>Consumo l/h/d</c:v>
                </c:pt>
              </c:strCache>
            </c:strRef>
          </c:tx>
          <c:spPr>
            <a:ln w="28575" cap="rnd">
              <a:solidFill>
                <a:srgbClr val="5D26F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50000"/>
                  <a:alpha val="48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graficos!$B$68:$M$68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graficos!$B$70:$M$70</c:f>
              <c:numCache>
                <c:formatCode>_(* #,##0_);_(* \(#,##0\);_(* "-"??_);_(@_)</c:formatCode>
                <c:ptCount val="12"/>
                <c:pt idx="0">
                  <c:v>111.30304371464651</c:v>
                </c:pt>
                <c:pt idx="1">
                  <c:v>108.82571336333615</c:v>
                </c:pt>
                <c:pt idx="2">
                  <c:v>104.71546466005579</c:v>
                </c:pt>
                <c:pt idx="3">
                  <c:v>127.92213534367367</c:v>
                </c:pt>
                <c:pt idx="4">
                  <c:v>133.39032674246428</c:v>
                </c:pt>
                <c:pt idx="5">
                  <c:v>125.96671243038563</c:v>
                </c:pt>
                <c:pt idx="6">
                  <c:v>117.32027591093789</c:v>
                </c:pt>
                <c:pt idx="7">
                  <c:v>111.41030243097418</c:v>
                </c:pt>
                <c:pt idx="8">
                  <c:v>111.99703856681084</c:v>
                </c:pt>
                <c:pt idx="9">
                  <c:v>104.70271744419341</c:v>
                </c:pt>
                <c:pt idx="10">
                  <c:v>108.83463641443981</c:v>
                </c:pt>
                <c:pt idx="11">
                  <c:v>100.37358083424773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8-480E-89E6-27E58CF8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76111"/>
        <c:axId val="206978911"/>
      </c:lineChart>
      <c:catAx>
        <c:axId val="513376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978911"/>
        <c:crosses val="autoZero"/>
        <c:auto val="1"/>
        <c:lblAlgn val="ctr"/>
        <c:lblOffset val="100"/>
        <c:noMultiLvlLbl val="0"/>
      </c:catAx>
      <c:valAx>
        <c:axId val="206978911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513376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graficos!$A$94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graficos!$B$94:$M$94</c:f>
              <c:numCache>
                <c:formatCode>_(* #,##0_);_(* \(#,##0\);_(* "-"??_);_(@_)</c:formatCode>
                <c:ptCount val="12"/>
                <c:pt idx="0">
                  <c:v>47907.13</c:v>
                </c:pt>
                <c:pt idx="1">
                  <c:v>49664.29</c:v>
                </c:pt>
                <c:pt idx="2">
                  <c:v>49898.802950000005</c:v>
                </c:pt>
                <c:pt idx="3">
                  <c:v>50993.184099999999</c:v>
                </c:pt>
                <c:pt idx="4">
                  <c:v>50627.73</c:v>
                </c:pt>
                <c:pt idx="5">
                  <c:v>88801.45319</c:v>
                </c:pt>
                <c:pt idx="6">
                  <c:v>89093.76023</c:v>
                </c:pt>
                <c:pt idx="7">
                  <c:v>89571.591280000008</c:v>
                </c:pt>
                <c:pt idx="8">
                  <c:v>89194.76701000001</c:v>
                </c:pt>
                <c:pt idx="9">
                  <c:v>89408.234790000002</c:v>
                </c:pt>
                <c:pt idx="10">
                  <c:v>90030.587280000007</c:v>
                </c:pt>
                <c:pt idx="11">
                  <c:v>89888.523659999992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8-4C06-85AE-6EAC3D062D7E}"/>
            </c:ext>
          </c:extLst>
        </c:ser>
        <c:ser>
          <c:idx val="1"/>
          <c:order val="1"/>
          <c:tx>
            <c:strRef>
              <c:f>graficos!$A$95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graficos!$B$95:$M$95</c:f>
              <c:numCache>
                <c:formatCode>_(* #,##0_);_(* \(#,##0\);_(* "-"??_);_(@_)</c:formatCode>
                <c:ptCount val="12"/>
                <c:pt idx="0">
                  <c:v>97223.889190000002</c:v>
                </c:pt>
                <c:pt idx="1">
                  <c:v>98055.355060000002</c:v>
                </c:pt>
                <c:pt idx="2">
                  <c:v>99738.951000000001</c:v>
                </c:pt>
                <c:pt idx="3">
                  <c:v>99378.905079999997</c:v>
                </c:pt>
                <c:pt idx="4">
                  <c:v>100318.06531000001</c:v>
                </c:pt>
                <c:pt idx="5">
                  <c:v>104097.22654</c:v>
                </c:pt>
                <c:pt idx="6">
                  <c:v>105968.10593000001</c:v>
                </c:pt>
                <c:pt idx="7">
                  <c:v>106826.14448999999</c:v>
                </c:pt>
                <c:pt idx="8">
                  <c:v>108531.84234</c:v>
                </c:pt>
                <c:pt idx="9">
                  <c:v>109137.69328000001</c:v>
                </c:pt>
                <c:pt idx="10">
                  <c:v>110330.54977</c:v>
                </c:pt>
                <c:pt idx="11">
                  <c:v>111202.74051999999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8-4C06-85AE-6EAC3D062D7E}"/>
            </c:ext>
          </c:extLst>
        </c:ser>
        <c:ser>
          <c:idx val="2"/>
          <c:order val="2"/>
          <c:tx>
            <c:strRef>
              <c:f>graficos!$A$96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graficos!$B$96:$M$96</c:f>
              <c:numCache>
                <c:formatCode>_(* #,##0_);_(* \(#,##0\);_(* "-"??_);_(@_)</c:formatCode>
                <c:ptCount val="12"/>
                <c:pt idx="0">
                  <c:v>110782.007</c:v>
                </c:pt>
                <c:pt idx="1">
                  <c:v>113058.53004000001</c:v>
                </c:pt>
                <c:pt idx="2">
                  <c:v>115057.81719</c:v>
                </c:pt>
                <c:pt idx="3">
                  <c:v>119186.54091</c:v>
                </c:pt>
                <c:pt idx="4">
                  <c:v>123040.12548</c:v>
                </c:pt>
                <c:pt idx="5">
                  <c:v>123486.68425000001</c:v>
                </c:pt>
                <c:pt idx="6">
                  <c:v>125918.18884</c:v>
                </c:pt>
                <c:pt idx="7">
                  <c:v>129538.00305</c:v>
                </c:pt>
                <c:pt idx="8">
                  <c:v>133063.73829000001</c:v>
                </c:pt>
                <c:pt idx="9">
                  <c:v>136232.58068000001</c:v>
                </c:pt>
                <c:pt idx="10">
                  <c:v>140122.76406000002</c:v>
                </c:pt>
                <c:pt idx="11">
                  <c:v>141754.40468000001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8-4C06-85AE-6EAC3D062D7E}"/>
            </c:ext>
          </c:extLst>
        </c:ser>
        <c:ser>
          <c:idx val="3"/>
          <c:order val="3"/>
          <c:tx>
            <c:strRef>
              <c:f>graficos!$A$97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graficos!$B$97:$M$97</c:f>
              <c:numCache>
                <c:formatCode>_(* #,##0_);_(* \(#,##0\);_(* "-"??_);_(@_)</c:formatCode>
                <c:ptCount val="12"/>
                <c:pt idx="0">
                  <c:v>143680.81191999998</c:v>
                </c:pt>
                <c:pt idx="1">
                  <c:v>145988.68697000001</c:v>
                </c:pt>
                <c:pt idx="2">
                  <c:v>146984.77678000001</c:v>
                </c:pt>
                <c:pt idx="3">
                  <c:v>149982.54839000001</c:v>
                </c:pt>
                <c:pt idx="4">
                  <c:v>152665.78628</c:v>
                </c:pt>
                <c:pt idx="5">
                  <c:v>155619.52779999998</c:v>
                </c:pt>
                <c:pt idx="6">
                  <c:v>151945.67096000002</c:v>
                </c:pt>
                <c:pt idx="7">
                  <c:v>152370.85097</c:v>
                </c:pt>
                <c:pt idx="8">
                  <c:v>153480.33747999999</c:v>
                </c:pt>
                <c:pt idx="9">
                  <c:v>156460.64672999998</c:v>
                </c:pt>
                <c:pt idx="10">
                  <c:v>153424.30035</c:v>
                </c:pt>
                <c:pt idx="11">
                  <c:v>151259.69989000002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28-4C06-85AE-6EAC3D062D7E}"/>
            </c:ext>
          </c:extLst>
        </c:ser>
        <c:ser>
          <c:idx val="4"/>
          <c:order val="4"/>
          <c:tx>
            <c:strRef>
              <c:f>graficos!$A$98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graficos!$B$98:$M$98</c:f>
              <c:numCache>
                <c:formatCode>_(* #,##0_);_(* \(#,##0\);_(* "-"??_);_(@_)</c:formatCode>
                <c:ptCount val="12"/>
                <c:pt idx="0">
                  <c:v>149897.73509</c:v>
                </c:pt>
                <c:pt idx="1">
                  <c:v>146828.40108000001</c:v>
                </c:pt>
                <c:pt idx="2">
                  <c:v>147549.19502000001</c:v>
                </c:pt>
                <c:pt idx="3">
                  <c:v>148362.06654000003</c:v>
                </c:pt>
                <c:pt idx="4">
                  <c:v>151768.29118999999</c:v>
                </c:pt>
                <c:pt idx="5">
                  <c:v>152549.24681000001</c:v>
                </c:pt>
                <c:pt idx="6">
                  <c:v>150488.75284999999</c:v>
                </c:pt>
                <c:pt idx="7">
                  <c:v>151699.72381</c:v>
                </c:pt>
                <c:pt idx="8">
                  <c:v>153239.32737000001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28-4C06-85AE-6EAC3D062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055631"/>
        <c:axId val="206974335"/>
      </c:lineChart>
      <c:catAx>
        <c:axId val="44605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974335"/>
        <c:crosses val="autoZero"/>
        <c:auto val="1"/>
        <c:lblAlgn val="ctr"/>
        <c:lblOffset val="100"/>
        <c:noMultiLvlLbl val="0"/>
      </c:catAx>
      <c:valAx>
        <c:axId val="20697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605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graficos!$A$119</c:f>
              <c:strCache>
                <c:ptCount val="1"/>
                <c:pt idx="0">
                  <c:v>Padron Usuarios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graficos!$B$118:$M$118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graficos!$B$119:$M$119</c:f>
              <c:numCache>
                <c:formatCode>_(* #,##0_);_(* \(#,##0\);_(* "-"??_);_(@_)</c:formatCode>
                <c:ptCount val="12"/>
                <c:pt idx="0">
                  <c:v>54.776000000000003</c:v>
                </c:pt>
                <c:pt idx="1">
                  <c:v>54.847999999999999</c:v>
                </c:pt>
                <c:pt idx="2">
                  <c:v>54.959000000000003</c:v>
                </c:pt>
                <c:pt idx="3">
                  <c:v>56.212000000000003</c:v>
                </c:pt>
                <c:pt idx="4">
                  <c:v>56.359000000000002</c:v>
                </c:pt>
                <c:pt idx="5">
                  <c:v>56.509</c:v>
                </c:pt>
                <c:pt idx="6">
                  <c:v>56.636000000000003</c:v>
                </c:pt>
                <c:pt idx="7">
                  <c:v>55.542000000000002</c:v>
                </c:pt>
                <c:pt idx="8">
                  <c:v>56.808</c:v>
                </c:pt>
                <c:pt idx="9">
                  <c:v>56.689</c:v>
                </c:pt>
                <c:pt idx="10">
                  <c:v>56.996000000000002</c:v>
                </c:pt>
                <c:pt idx="11">
                  <c:v>57.101999999999997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4-42A8-ADDD-E75F9E71DB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828479"/>
        <c:axId val="369222575"/>
      </c:barChart>
      <c:lineChart>
        <c:grouping val="standard"/>
        <c:varyColors val="0"/>
        <c:ser>
          <c:idx val="1"/>
          <c:order val="1"/>
          <c:tx>
            <c:strRef>
              <c:f>graficos!$A$120</c:f>
              <c:strCache>
                <c:ptCount val="1"/>
                <c:pt idx="0">
                  <c:v>Con  Medición</c:v>
                </c:pt>
              </c:strCache>
            </c:strRef>
          </c:tx>
          <c:spPr>
            <a:ln w="15875" cap="rnd">
              <a:solidFill>
                <a:srgbClr val="5D26F8">
                  <a:alpha val="82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24-42A8-ADDD-E75F9E71DB88}"/>
                </c:ext>
              </c:extLst>
            </c:dLbl>
            <c:dLbl>
              <c:idx val="1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24-42A8-ADDD-E75F9E71DB88}"/>
                </c:ext>
              </c:extLst>
            </c:dLbl>
            <c:dLbl>
              <c:idx val="2"/>
              <c:layout>
                <c:manualLayout>
                  <c:x val="-4.3379165547962443E-17"/>
                  <c:y val="-3.7795269341720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24-42A8-ADDD-E75F9E71DB88}"/>
                </c:ext>
              </c:extLst>
            </c:dLbl>
            <c:dLbl>
              <c:idx val="3"/>
              <c:layout>
                <c:manualLayout>
                  <c:x val="2.3661636364245677E-3"/>
                  <c:y val="-3.7795269341720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24-42A8-ADDD-E75F9E71DB88}"/>
                </c:ext>
              </c:extLst>
            </c:dLbl>
            <c:dLbl>
              <c:idx val="4"/>
              <c:layout>
                <c:manualLayout>
                  <c:x val="4.7323272728492221E-3"/>
                  <c:y val="-3.3595794970418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24-42A8-ADDD-E75F9E71DB88}"/>
                </c:ext>
              </c:extLst>
            </c:dLbl>
            <c:dLbl>
              <c:idx val="5"/>
              <c:layout>
                <c:manualLayout>
                  <c:x val="0"/>
                  <c:y val="-3.7795269341720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24-42A8-ADDD-E75F9E71DB88}"/>
                </c:ext>
              </c:extLst>
            </c:dLbl>
            <c:dLbl>
              <c:idx val="6"/>
              <c:layout>
                <c:manualLayout>
                  <c:x val="-2.366163636424611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24-42A8-ADDD-E75F9E71DB88}"/>
                </c:ext>
              </c:extLst>
            </c:dLbl>
            <c:dLbl>
              <c:idx val="7"/>
              <c:layout>
                <c:manualLayout>
                  <c:x val="-8.6758331095924885E-17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24-42A8-ADDD-E75F9E71DB88}"/>
                </c:ext>
              </c:extLst>
            </c:dLbl>
            <c:dLbl>
              <c:idx val="8"/>
              <c:layout>
                <c:manualLayout>
                  <c:x val="2.3661636364244376E-3"/>
                  <c:y val="-3.779526934172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24-42A8-ADDD-E75F9E71DB88}"/>
                </c:ext>
              </c:extLst>
            </c:dLbl>
            <c:dLbl>
              <c:idx val="9"/>
              <c:layout>
                <c:manualLayout>
                  <c:x val="0"/>
                  <c:y val="-3.7795269341720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24-42A8-ADDD-E75F9E71DB88}"/>
                </c:ext>
              </c:extLst>
            </c:dLbl>
            <c:dLbl>
              <c:idx val="10"/>
              <c:layout>
                <c:manualLayout>
                  <c:x val="-1.7351666219184977E-16"/>
                  <c:y val="-4.1994743713023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24-42A8-ADDD-E75F9E71DB88}"/>
                </c:ext>
              </c:extLst>
            </c:dLbl>
            <c:dLbl>
              <c:idx val="11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24-42A8-ADDD-E75F9E71DB88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graficos!$B$120:$M$120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4-42A8-ADDD-E75F9E71DB88}"/>
            </c:ext>
          </c:extLst>
        </c:ser>
        <c:ser>
          <c:idx val="2"/>
          <c:order val="2"/>
          <c:tx>
            <c:strRef>
              <c:f>graficos!$A$121</c:f>
              <c:strCache>
                <c:ptCount val="1"/>
                <c:pt idx="0">
                  <c:v>Servicio Continuo</c:v>
                </c:pt>
              </c:strCache>
            </c:strRef>
          </c:tx>
          <c:spPr>
            <a:ln w="15875" cap="rnd">
              <a:solidFill>
                <a:srgbClr val="FF0000">
                  <a:alpha val="9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24-42A8-ADDD-E75F9E71DB88}"/>
                </c:ext>
              </c:extLst>
            </c:dLbl>
            <c:dLbl>
              <c:idx val="1"/>
              <c:layout>
                <c:manualLayout>
                  <c:x val="7.098490909273834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24-42A8-ADDD-E75F9E71DB88}"/>
                </c:ext>
              </c:extLst>
            </c:dLbl>
            <c:dLbl>
              <c:idx val="2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24-42A8-ADDD-E75F9E71DB88}"/>
                </c:ext>
              </c:extLst>
            </c:dLbl>
            <c:dLbl>
              <c:idx val="3"/>
              <c:layout>
                <c:manualLayout>
                  <c:x val="9.4646545456984442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24-42A8-ADDD-E75F9E71DB88}"/>
                </c:ext>
              </c:extLst>
            </c:dLbl>
            <c:dLbl>
              <c:idx val="4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24-42A8-ADDD-E75F9E71DB88}"/>
                </c:ext>
              </c:extLst>
            </c:dLbl>
            <c:dLbl>
              <c:idx val="5"/>
              <c:layout>
                <c:manualLayout>
                  <c:x val="0"/>
                  <c:y val="-2.9396320599116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24-42A8-ADDD-E75F9E71DB88}"/>
                </c:ext>
              </c:extLst>
            </c:dLbl>
            <c:dLbl>
              <c:idx val="6"/>
              <c:layout>
                <c:manualLayout>
                  <c:x val="7.0984909092737473E-3"/>
                  <c:y val="-3.7795269341720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24-42A8-ADDD-E75F9E71DB88}"/>
                </c:ext>
              </c:extLst>
            </c:dLbl>
            <c:dLbl>
              <c:idx val="7"/>
              <c:layout>
                <c:manualLayout>
                  <c:x val="2.3661636364245243E-3"/>
                  <c:y val="-3.359579497041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24-42A8-ADDD-E75F9E71DB88}"/>
                </c:ext>
              </c:extLst>
            </c:dLbl>
            <c:dLbl>
              <c:idx val="8"/>
              <c:layout>
                <c:manualLayout>
                  <c:x val="7.098490909273834E-3"/>
                  <c:y val="-4.6194218084325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24-42A8-ADDD-E75F9E71DB88}"/>
                </c:ext>
              </c:extLst>
            </c:dLbl>
            <c:dLbl>
              <c:idx val="9"/>
              <c:layout>
                <c:manualLayout>
                  <c:x val="4.7323272728492221E-3"/>
                  <c:y val="-3.359579497041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24-42A8-ADDD-E75F9E71DB88}"/>
                </c:ext>
              </c:extLst>
            </c:dLbl>
            <c:dLbl>
              <c:idx val="10"/>
              <c:layout>
                <c:manualLayout>
                  <c:x val="7.098490909273834E-3"/>
                  <c:y val="-5.039369245562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24-42A8-ADDD-E75F9E71DB88}"/>
                </c:ext>
              </c:extLst>
            </c:dLbl>
            <c:dLbl>
              <c:idx val="11"/>
              <c:layout>
                <c:manualLayout>
                  <c:x val="2.3661636364244376E-3"/>
                  <c:y val="-2.9396320599116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24-42A8-ADDD-E75F9E71DB88}"/>
                </c:ext>
              </c:extLst>
            </c:dLbl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graficos!$B$121:$M$121</c:f>
              <c:numCache>
                <c:formatCode>_(* #,##0_);_(* \(#,##0\);_(* "-"??_);_(@_)</c:formatCode>
                <c:ptCount val="12"/>
                <c:pt idx="0">
                  <c:v>54.776000000000003</c:v>
                </c:pt>
                <c:pt idx="1">
                  <c:v>54.847999999999999</c:v>
                </c:pt>
                <c:pt idx="2">
                  <c:v>56.118000000000002</c:v>
                </c:pt>
                <c:pt idx="3">
                  <c:v>56.206000000000003</c:v>
                </c:pt>
                <c:pt idx="4">
                  <c:v>56.353000000000002</c:v>
                </c:pt>
                <c:pt idx="5">
                  <c:v>55.328000000000003</c:v>
                </c:pt>
                <c:pt idx="6">
                  <c:v>56.63</c:v>
                </c:pt>
                <c:pt idx="7">
                  <c:v>55.185000000000002</c:v>
                </c:pt>
                <c:pt idx="8">
                  <c:v>55.610999999999997</c:v>
                </c:pt>
                <c:pt idx="9">
                  <c:v>55.689</c:v>
                </c:pt>
                <c:pt idx="10">
                  <c:v>55.786999999999999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24-42A8-ADDD-E75F9E71DB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828479"/>
        <c:axId val="369222575"/>
      </c:lineChart>
      <c:catAx>
        <c:axId val="20582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222575"/>
        <c:crosses val="autoZero"/>
        <c:auto val="1"/>
        <c:lblAlgn val="ctr"/>
        <c:lblOffset val="100"/>
        <c:noMultiLvlLbl val="0"/>
      </c:catAx>
      <c:valAx>
        <c:axId val="369222575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5828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graficos!$A$145</c:f>
              <c:strCache>
                <c:ptCount val="1"/>
                <c:pt idx="0">
                  <c:v>No. Empleados X cada 1,000 Tomas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graficos!$B$144:$M$144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graficos!$B$145:$M$145</c:f>
              <c:numCache>
                <c:formatCode>#,##0.00</c:formatCode>
                <c:ptCount val="12"/>
                <c:pt idx="0">
                  <c:v>2.701913246677377</c:v>
                </c:pt>
                <c:pt idx="1">
                  <c:v>2.7348308051341892</c:v>
                </c:pt>
                <c:pt idx="2">
                  <c:v>2.7475026838188468</c:v>
                </c:pt>
                <c:pt idx="3">
                  <c:v>2.686259161744823</c:v>
                </c:pt>
                <c:pt idx="4">
                  <c:v>2.7147394382441137</c:v>
                </c:pt>
                <c:pt idx="5">
                  <c:v>2.6721407209471058</c:v>
                </c:pt>
                <c:pt idx="6">
                  <c:v>2.648492125150081</c:v>
                </c:pt>
                <c:pt idx="7">
                  <c:v>2.7186633538583416</c:v>
                </c:pt>
                <c:pt idx="8">
                  <c:v>2.6580763272778483</c:v>
                </c:pt>
                <c:pt idx="9">
                  <c:v>2.646015981936531</c:v>
                </c:pt>
                <c:pt idx="10">
                  <c:v>2.6317636325356166</c:v>
                </c:pt>
                <c:pt idx="11">
                  <c:v>2.626878217925817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6-49D3-B37E-8B2D21032341}"/>
            </c:ext>
          </c:extLst>
        </c:ser>
        <c:ser>
          <c:idx val="1"/>
          <c:order val="1"/>
          <c:tx>
            <c:strRef>
              <c:f>graficos!$A$146</c:f>
              <c:strCache>
                <c:ptCount val="1"/>
                <c:pt idx="0">
                  <c:v>CUAUHTEMOC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6-49D3-B37E-8B2D210323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6-49D3-B37E-8B2D210323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46-49D3-B37E-8B2D210323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6-49D3-B37E-8B2D210323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46-49D3-B37E-8B2D210323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46-49D3-B37E-8B2D210323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46-49D3-B37E-8B2D210323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46-49D3-B37E-8B2D210323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46-49D3-B37E-8B2D210323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46-49D3-B37E-8B2D210323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46-49D3-B37E-8B2D21032341}"/>
                </c:ext>
              </c:extLst>
            </c:dLbl>
            <c:dLbl>
              <c:idx val="11"/>
              <c:layout>
                <c:manualLayout>
                  <c:x val="-7.7546199492972171E-3"/>
                  <c:y val="-1.790740002002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46-49D3-B37E-8B2D21032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graficos!$B$146:$M$146</c:f>
              <c:numCache>
                <c:formatCode>General</c:formatCode>
                <c:ptCount val="12"/>
                <c:pt idx="0">
                  <c:v>1.68</c:v>
                </c:pt>
                <c:pt idx="1">
                  <c:v>1.68</c:v>
                </c:pt>
                <c:pt idx="2">
                  <c:v>1.68</c:v>
                </c:pt>
                <c:pt idx="3">
                  <c:v>1.68</c:v>
                </c:pt>
                <c:pt idx="4">
                  <c:v>1.68</c:v>
                </c:pt>
                <c:pt idx="5">
                  <c:v>1.68</c:v>
                </c:pt>
                <c:pt idx="6">
                  <c:v>1.68</c:v>
                </c:pt>
                <c:pt idx="7">
                  <c:v>1.68</c:v>
                </c:pt>
                <c:pt idx="8">
                  <c:v>1.68</c:v>
                </c:pt>
                <c:pt idx="9">
                  <c:v>1.68</c:v>
                </c:pt>
                <c:pt idx="10">
                  <c:v>1.68</c:v>
                </c:pt>
                <c:pt idx="11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6-49D3-B37E-8B2D2103234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5053967"/>
        <c:axId val="369231727"/>
      </c:lineChart>
      <c:catAx>
        <c:axId val="45505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231727"/>
        <c:crosses val="autoZero"/>
        <c:auto val="1"/>
        <c:lblAlgn val="ctr"/>
        <c:lblOffset val="100"/>
        <c:noMultiLvlLbl val="0"/>
      </c:catAx>
      <c:valAx>
        <c:axId val="36923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5053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201934399054E-2"/>
          <c:y val="9.4623650951820404E-2"/>
          <c:w val="0.88389129483814521"/>
          <c:h val="0.58418671624380281"/>
        </c:manualLayout>
      </c:layout>
      <c:lineChart>
        <c:grouping val="standard"/>
        <c:varyColors val="0"/>
        <c:ser>
          <c:idx val="0"/>
          <c:order val="0"/>
          <c:tx>
            <c:strRef>
              <c:f>graficos!$A$175</c:f>
              <c:strCache>
                <c:ptCount val="1"/>
                <c:pt idx="0">
                  <c:v>Costo Por m3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graficos!$B$175:$M$175</c:f>
              <c:numCache>
                <c:formatCode>0.00</c:formatCode>
                <c:ptCount val="12"/>
                <c:pt idx="0">
                  <c:v>3.0847756441082579</c:v>
                </c:pt>
                <c:pt idx="1">
                  <c:v>2.6835167655941996</c:v>
                </c:pt>
                <c:pt idx="2">
                  <c:v>3.1941081644630271</c:v>
                </c:pt>
                <c:pt idx="3">
                  <c:v>3.28916065688311</c:v>
                </c:pt>
                <c:pt idx="4">
                  <c:v>3.2241692526914756</c:v>
                </c:pt>
                <c:pt idx="5">
                  <c:v>3.0706437887502211</c:v>
                </c:pt>
                <c:pt idx="6">
                  <c:v>3.0943308330570201</c:v>
                </c:pt>
                <c:pt idx="7">
                  <c:v>3.3626043475017884</c:v>
                </c:pt>
                <c:pt idx="8">
                  <c:v>3.1192550287361445</c:v>
                </c:pt>
                <c:pt idx="9">
                  <c:v>3.0900297272657737</c:v>
                </c:pt>
                <c:pt idx="10">
                  <c:v>3.1290864302292962</c:v>
                </c:pt>
                <c:pt idx="11">
                  <c:v>3.0458288988214601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B-4D59-A910-99A0DA9C4CC3}"/>
            </c:ext>
          </c:extLst>
        </c:ser>
        <c:ser>
          <c:idx val="1"/>
          <c:order val="1"/>
          <c:tx>
            <c:strRef>
              <c:f>graficos!$A$176</c:f>
              <c:strCache>
                <c:ptCount val="1"/>
                <c:pt idx="0">
                  <c:v>Costo Promedio KWH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graficos!$B$176:$M$176</c:f>
              <c:numCache>
                <c:formatCode>0.00</c:formatCode>
                <c:ptCount val="12"/>
                <c:pt idx="0">
                  <c:v>1.8884436907132021</c:v>
                </c:pt>
                <c:pt idx="1">
                  <c:v>1.7898432129911612</c:v>
                </c:pt>
                <c:pt idx="2">
                  <c:v>1.9011309270763337</c:v>
                </c:pt>
                <c:pt idx="3">
                  <c:v>1.9664896308355648</c:v>
                </c:pt>
                <c:pt idx="4">
                  <c:v>1.9856044700570938</c:v>
                </c:pt>
                <c:pt idx="5">
                  <c:v>1.9796785919640743</c:v>
                </c:pt>
                <c:pt idx="6">
                  <c:v>1.9784660011805399</c:v>
                </c:pt>
                <c:pt idx="7">
                  <c:v>2.0358773432034925</c:v>
                </c:pt>
                <c:pt idx="8">
                  <c:v>2.0368763074406329</c:v>
                </c:pt>
                <c:pt idx="9">
                  <c:v>2.0285665409508349</c:v>
                </c:pt>
                <c:pt idx="10">
                  <c:v>2.0768775799076606</c:v>
                </c:pt>
                <c:pt idx="11">
                  <c:v>2.0675546867179175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B-4D59-A910-99A0DA9C4CC3}"/>
            </c:ext>
          </c:extLst>
        </c:ser>
        <c:ser>
          <c:idx val="2"/>
          <c:order val="2"/>
          <c:tx>
            <c:strRef>
              <c:f>graficos!$A$177</c:f>
              <c:strCache>
                <c:ptCount val="1"/>
                <c:pt idx="0">
                  <c:v>KWH por m3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graficos!$B$177:$M$177</c:f>
              <c:numCache>
                <c:formatCode>0.00</c:formatCode>
                <c:ptCount val="12"/>
                <c:pt idx="0">
                  <c:v>1.6335015225914633</c:v>
                </c:pt>
                <c:pt idx="1">
                  <c:v>1.4993027021118479</c:v>
                </c:pt>
                <c:pt idx="2">
                  <c:v>1.6801095174308205</c:v>
                </c:pt>
                <c:pt idx="3">
                  <c:v>1.6726051362322922</c:v>
                </c:pt>
                <c:pt idx="4">
                  <c:v>1.6237721566968311</c:v>
                </c:pt>
                <c:pt idx="5">
                  <c:v>1.5510819792741108</c:v>
                </c:pt>
                <c:pt idx="6">
                  <c:v>1.5515858182896867</c:v>
                </c:pt>
                <c:pt idx="7">
                  <c:v>1.6516733479683334</c:v>
                </c:pt>
                <c:pt idx="8">
                  <c:v>1.5313914828021824</c:v>
                </c:pt>
                <c:pt idx="9">
                  <c:v>1.5232577610283402</c:v>
                </c:pt>
                <c:pt idx="10">
                  <c:v>1.5066301743063824</c:v>
                </c:pt>
                <c:pt idx="11">
                  <c:v>1.4731551810397225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B-4D59-A910-99A0DA9C4C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2396207"/>
        <c:axId val="369200527"/>
      </c:lineChart>
      <c:catAx>
        <c:axId val="382396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200527"/>
        <c:crosses val="autoZero"/>
        <c:auto val="1"/>
        <c:lblAlgn val="ctr"/>
        <c:lblOffset val="100"/>
        <c:noMultiLvlLbl val="0"/>
      </c:catAx>
      <c:valAx>
        <c:axId val="369200527"/>
        <c:scaling>
          <c:orientation val="minMax"/>
          <c:min val="0.30000000000000004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39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370757315659086E-2"/>
          <c:y val="0.90455128748170965"/>
          <c:w val="0.68981891461734446"/>
          <c:h val="7.0644124872721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graficos!$A$201</c:f>
              <c:strCache>
                <c:ptCount val="1"/>
                <c:pt idx="0">
                  <c:v>Precio Venta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graficos!$B$201:$M$201</c:f>
              <c:numCache>
                <c:formatCode>#,##0.00</c:formatCode>
                <c:ptCount val="12"/>
                <c:pt idx="0">
                  <c:v>26.523793023335713</c:v>
                </c:pt>
                <c:pt idx="1">
                  <c:v>26.485635478284149</c:v>
                </c:pt>
                <c:pt idx="2">
                  <c:v>25.899397687788895</c:v>
                </c:pt>
                <c:pt idx="3">
                  <c:v>28.202465069732416</c:v>
                </c:pt>
                <c:pt idx="4">
                  <c:v>28.697553866967727</c:v>
                </c:pt>
                <c:pt idx="5">
                  <c:v>26.143956165167776</c:v>
                </c:pt>
                <c:pt idx="6">
                  <c:v>27.887932749917734</c:v>
                </c:pt>
                <c:pt idx="7">
                  <c:v>29.695979996665567</c:v>
                </c:pt>
                <c:pt idx="8">
                  <c:v>29.862806233943612</c:v>
                </c:pt>
                <c:pt idx="9">
                  <c:v>28.850348821839276</c:v>
                </c:pt>
                <c:pt idx="10">
                  <c:v>27.508740140616482</c:v>
                </c:pt>
                <c:pt idx="11">
                  <c:v>28.313952495595899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8-4041-90B1-D9809104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370079"/>
        <c:axId val="369190959"/>
      </c:barChart>
      <c:lineChart>
        <c:grouping val="standard"/>
        <c:varyColors val="0"/>
        <c:ser>
          <c:idx val="1"/>
          <c:order val="1"/>
          <c:tx>
            <c:strRef>
              <c:f>graficos!$A$202</c:f>
              <c:strCache>
                <c:ptCount val="1"/>
                <c:pt idx="0">
                  <c:v>Costo c/ Operación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graficos!$B$202:$M$202</c:f>
              <c:numCache>
                <c:formatCode>#,##0.00</c:formatCode>
                <c:ptCount val="12"/>
                <c:pt idx="0">
                  <c:v>8.4789618718688384</c:v>
                </c:pt>
                <c:pt idx="1">
                  <c:v>9.2287835911611538</c:v>
                </c:pt>
                <c:pt idx="2">
                  <c:v>13.17849390492489</c:v>
                </c:pt>
                <c:pt idx="3">
                  <c:v>8.3253047657606185</c:v>
                </c:pt>
                <c:pt idx="4">
                  <c:v>11.299213516630006</c:v>
                </c:pt>
                <c:pt idx="5">
                  <c:v>10.332170316710588</c:v>
                </c:pt>
                <c:pt idx="6">
                  <c:v>11.037954079576245</c:v>
                </c:pt>
                <c:pt idx="7">
                  <c:v>13.554343574908334</c:v>
                </c:pt>
                <c:pt idx="8">
                  <c:v>10.430443657254868</c:v>
                </c:pt>
                <c:pt idx="9">
                  <c:v>10.641169906414929</c:v>
                </c:pt>
                <c:pt idx="10">
                  <c:v>8.9222605119072398</c:v>
                </c:pt>
                <c:pt idx="11">
                  <c:v>4.3281119867577953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8-4041-90B1-D9809104D126}"/>
            </c:ext>
          </c:extLst>
        </c:ser>
        <c:ser>
          <c:idx val="2"/>
          <c:order val="2"/>
          <c:tx>
            <c:strRef>
              <c:f>graficos!$A$203</c:f>
              <c:strCache>
                <c:ptCount val="1"/>
                <c:pt idx="0">
                  <c:v>Costo c/ Inversión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graficos!$B$203:$M$203</c:f>
              <c:numCache>
                <c:formatCode>#,##0.00</c:formatCode>
                <c:ptCount val="12"/>
                <c:pt idx="0">
                  <c:v>8.8702448616269152</c:v>
                </c:pt>
                <c:pt idx="1">
                  <c:v>9.4221964406629208</c:v>
                </c:pt>
                <c:pt idx="2">
                  <c:v>15.031648668696331</c:v>
                </c:pt>
                <c:pt idx="3">
                  <c:v>8.3657454456086366</c:v>
                </c:pt>
                <c:pt idx="4">
                  <c:v>11.538974364373928</c:v>
                </c:pt>
                <c:pt idx="5">
                  <c:v>11.348917226782618</c:v>
                </c:pt>
                <c:pt idx="6">
                  <c:v>11.057740393504815</c:v>
                </c:pt>
                <c:pt idx="7">
                  <c:v>16.136072089319324</c:v>
                </c:pt>
                <c:pt idx="8">
                  <c:v>10.651776490787812</c:v>
                </c:pt>
                <c:pt idx="9">
                  <c:v>11.469123645166425</c:v>
                </c:pt>
                <c:pt idx="10">
                  <c:v>9.4459861660272164</c:v>
                </c:pt>
                <c:pt idx="11">
                  <c:v>4.5870984647699222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8-4041-90B1-D9809104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370079"/>
        <c:axId val="369190959"/>
      </c:lineChart>
      <c:catAx>
        <c:axId val="151037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190959"/>
        <c:crosses val="autoZero"/>
        <c:auto val="1"/>
        <c:lblAlgn val="ctr"/>
        <c:lblOffset val="100"/>
        <c:noMultiLvlLbl val="0"/>
      </c:catAx>
      <c:valAx>
        <c:axId val="369190959"/>
        <c:scaling>
          <c:orientation val="minMax"/>
          <c:max val="2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1037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5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702469</xdr:colOff>
      <xdr:row>0</xdr:row>
      <xdr:rowOff>47624</xdr:rowOff>
    </xdr:from>
    <xdr:to>
      <xdr:col>0</xdr:col>
      <xdr:colOff>4310062</xdr:colOff>
      <xdr:row>4</xdr:row>
      <xdr:rowOff>190498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491D75-5A28-4E23-AADB-88FEAD870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469" y="47624"/>
          <a:ext cx="3607593" cy="1023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2</xdr:col>
      <xdr:colOff>1447800</xdr:colOff>
      <xdr:row>4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6ECDB39-F62E-4FD8-A4DA-7C4F9D923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0"/>
          <a:ext cx="2971800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5</xdr:row>
      <xdr:rowOff>100012</xdr:rowOff>
    </xdr:from>
    <xdr:to>
      <xdr:col>9</xdr:col>
      <xdr:colOff>428624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4F4EFD-F433-4B88-8185-721A760F4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26</xdr:row>
      <xdr:rowOff>9525</xdr:rowOff>
    </xdr:from>
    <xdr:to>
      <xdr:col>10</xdr:col>
      <xdr:colOff>95250</xdr:colOff>
      <xdr:row>42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E87D7C-A7F9-495C-94AD-1B372A468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49</xdr:row>
      <xdr:rowOff>119062</xdr:rowOff>
    </xdr:from>
    <xdr:to>
      <xdr:col>9</xdr:col>
      <xdr:colOff>561975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666302-81D7-48D9-BCEE-28893A629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23812</xdr:colOff>
      <xdr:row>71</xdr:row>
      <xdr:rowOff>161924</xdr:rowOff>
    </xdr:from>
    <xdr:to>
      <xdr:col>10</xdr:col>
      <xdr:colOff>552450</xdr:colOff>
      <xdr:row>88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2F8B9B-1318-4B35-9823-402CC60CC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833437</xdr:colOff>
      <xdr:row>99</xdr:row>
      <xdr:rowOff>52387</xdr:rowOff>
    </xdr:from>
    <xdr:to>
      <xdr:col>10</xdr:col>
      <xdr:colOff>319087</xdr:colOff>
      <xdr:row>113</xdr:row>
      <xdr:rowOff>128587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07BE45C-34BC-4084-96CC-84979F1DC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633412</xdr:colOff>
      <xdr:row>121</xdr:row>
      <xdr:rowOff>176211</xdr:rowOff>
    </xdr:from>
    <xdr:to>
      <xdr:col>10</xdr:col>
      <xdr:colOff>295275</xdr:colOff>
      <xdr:row>138</xdr:row>
      <xdr:rowOff>161924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5F8A444-7677-457C-86FD-6125BD251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52387</xdr:colOff>
      <xdr:row>150</xdr:row>
      <xdr:rowOff>4761</xdr:rowOff>
    </xdr:from>
    <xdr:to>
      <xdr:col>9</xdr:col>
      <xdr:colOff>657225</xdr:colOff>
      <xdr:row>166</xdr:row>
      <xdr:rowOff>142874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A6E24C2-A7D8-4AB9-9159-B5CA3EC65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766761</xdr:colOff>
      <xdr:row>178</xdr:row>
      <xdr:rowOff>80961</xdr:rowOff>
    </xdr:from>
    <xdr:to>
      <xdr:col>11</xdr:col>
      <xdr:colOff>285749</xdr:colOff>
      <xdr:row>194</xdr:row>
      <xdr:rowOff>66674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F062E248-D936-4CE4-BB76-F6CB6B6CA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206</xdr:row>
      <xdr:rowOff>66675</xdr:rowOff>
    </xdr:from>
    <xdr:to>
      <xdr:col>10</xdr:col>
      <xdr:colOff>609600</xdr:colOff>
      <xdr:row>224</xdr:row>
      <xdr:rowOff>28574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E72CC3D-107A-4489-9B71-5E6EEF83C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10</xdr:col>
      <xdr:colOff>433014</xdr:colOff>
      <xdr:row>79</xdr:row>
      <xdr:rowOff>161926</xdr:rowOff>
    </xdr:from>
    <xdr:to>
      <xdr:col>11</xdr:col>
      <xdr:colOff>283161</xdr:colOff>
      <xdr:row>82</xdr:row>
      <xdr:rowOff>66676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9AA1CC1-0492-4E33-B8D1-AD131FB08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824539" y="15401926"/>
          <a:ext cx="697872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0.01951</cdr:x>
      <cdr:y>0.56716</cdr:y>
    </cdr:from>
    <cdr:to>
      <cdr:x>0.96438</cdr:x>
      <cdr:y>0.57612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92BCE3DF-BC7C-40F3-B809-CD64D7C0119D}"/>
            </a:ext>
          </a:extLst>
        </cdr:cNvPr>
        <cdr:cNvCxnSpPr/>
      </cdr:nvCxnSpPr>
      <cdr:spPr>
        <a:xfrm xmlns:a="http://schemas.openxmlformats.org/drawingml/2006/main" flipV="1">
          <a:off x="109538" y="1809751"/>
          <a:ext cx="53054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0.02092</cdr:x>
      <cdr:y>0.60697</cdr:y>
    </cdr:from>
    <cdr:to>
      <cdr:x>0.96579</cdr:x>
      <cdr:y>0.61592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1BE8B9C2-2DBB-4EE3-93DC-AA6DDAF1CD1B}"/>
            </a:ext>
          </a:extLst>
        </cdr:cNvPr>
        <cdr:cNvCxnSpPr/>
      </cdr:nvCxnSpPr>
      <cdr:spPr>
        <a:xfrm xmlns:a="http://schemas.openxmlformats.org/drawingml/2006/main" flipV="1">
          <a:off x="117475" y="1936750"/>
          <a:ext cx="53054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19051</xdr:rowOff>
    </xdr:from>
    <xdr:to>
      <xdr:col>3</xdr:col>
      <xdr:colOff>790575</xdr:colOff>
      <xdr:row>5</xdr:row>
      <xdr:rowOff>139579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9144C-6F09-4E55-B586-EC3870B19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19051"/>
          <a:ext cx="2457451" cy="1092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10" name="Imagen 9" descr="image64.png">
          <a:extLst>
            <a:ext uri="{FF2B5EF4-FFF2-40B4-BE49-F238E27FC236}">
              <a16:creationId xmlns:a16="http://schemas.microsoft.com/office/drawing/2014/main" id="{7936B4BA-5BAD-4FAE-8524-421B960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821672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11" name="Imagen 10" descr="image65.png">
          <a:extLst>
            <a:ext uri="{FF2B5EF4-FFF2-40B4-BE49-F238E27FC236}">
              <a16:creationId xmlns:a16="http://schemas.microsoft.com/office/drawing/2014/main" id="{6C1CBE62-0C9B-4FD5-B7AC-70130D3B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315192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12" name="Imagen 11" descr="image66.png">
          <a:extLst>
            <a:ext uri="{FF2B5EF4-FFF2-40B4-BE49-F238E27FC236}">
              <a16:creationId xmlns:a16="http://schemas.microsoft.com/office/drawing/2014/main" id="{2076FCEC-6A19-4230-BB45-324BEC5F6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648692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13" name="Imagen 12" descr="image67.png">
          <a:extLst>
            <a:ext uri="{FF2B5EF4-FFF2-40B4-BE49-F238E27FC236}">
              <a16:creationId xmlns:a16="http://schemas.microsoft.com/office/drawing/2014/main" id="{456BD94D-B8D6-4E9A-A8CC-8DF6AC8F6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035532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14" name="Imagen 13" descr="image68.png">
          <a:extLst>
            <a:ext uri="{FF2B5EF4-FFF2-40B4-BE49-F238E27FC236}">
              <a16:creationId xmlns:a16="http://schemas.microsoft.com/office/drawing/2014/main" id="{C2BBE480-77B0-47D1-BFD1-123E92209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555722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15" name="Imagen 14" descr="image69.png">
          <a:extLst>
            <a:ext uri="{FF2B5EF4-FFF2-40B4-BE49-F238E27FC236}">
              <a16:creationId xmlns:a16="http://schemas.microsoft.com/office/drawing/2014/main" id="{58A65E3E-1577-4116-83FF-4DCAD9BF6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022572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16" name="Imagen 15" descr="image70.png">
          <a:extLst>
            <a:ext uri="{FF2B5EF4-FFF2-40B4-BE49-F238E27FC236}">
              <a16:creationId xmlns:a16="http://schemas.microsoft.com/office/drawing/2014/main" id="{994B1FBE-BE78-40D6-B092-595D7C8E8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409412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17" name="Imagen 16" descr="image71.png">
          <a:extLst>
            <a:ext uri="{FF2B5EF4-FFF2-40B4-BE49-F238E27FC236}">
              <a16:creationId xmlns:a16="http://schemas.microsoft.com/office/drawing/2014/main" id="{568A4D80-22B1-484D-8FC0-78BA10C3B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982942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18" name="Imagen 17" descr="image72.png">
          <a:extLst>
            <a:ext uri="{FF2B5EF4-FFF2-40B4-BE49-F238E27FC236}">
              <a16:creationId xmlns:a16="http://schemas.microsoft.com/office/drawing/2014/main" id="{081BFCA0-9EFC-46A0-80B1-B85ED78E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6396452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19" name="Imagen 18" descr="image73.png">
          <a:extLst>
            <a:ext uri="{FF2B5EF4-FFF2-40B4-BE49-F238E27FC236}">
              <a16:creationId xmlns:a16="http://schemas.microsoft.com/office/drawing/2014/main" id="{22AE3580-D8EC-49C9-B975-5AD6FA132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783292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20" name="Imagen 19" descr="image74.png">
          <a:extLst>
            <a:ext uri="{FF2B5EF4-FFF2-40B4-BE49-F238E27FC236}">
              <a16:creationId xmlns:a16="http://schemas.microsoft.com/office/drawing/2014/main" id="{F0FF083F-5A5E-4099-8DBF-17944C28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196802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21" name="Imagen 20" descr="image75.png">
          <a:extLst>
            <a:ext uri="{FF2B5EF4-FFF2-40B4-BE49-F238E27FC236}">
              <a16:creationId xmlns:a16="http://schemas.microsoft.com/office/drawing/2014/main" id="{709FFC6E-7A90-4AA1-8B1A-75EB82975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690322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22" name="Imagen 21" descr="image76.png">
          <a:extLst>
            <a:ext uri="{FF2B5EF4-FFF2-40B4-BE49-F238E27FC236}">
              <a16:creationId xmlns:a16="http://schemas.microsoft.com/office/drawing/2014/main" id="{E5F3E2AC-1F38-4FB6-9042-95EB47487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157172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23" name="Imagen 22" descr="image77.png">
          <a:extLst>
            <a:ext uri="{FF2B5EF4-FFF2-40B4-BE49-F238E27FC236}">
              <a16:creationId xmlns:a16="http://schemas.microsoft.com/office/drawing/2014/main" id="{F9B1AECE-A81E-41E0-BB53-53B72D4FA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570682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24" name="Imagen 23" descr="image78.png">
          <a:extLst>
            <a:ext uri="{FF2B5EF4-FFF2-40B4-BE49-F238E27FC236}">
              <a16:creationId xmlns:a16="http://schemas.microsoft.com/office/drawing/2014/main" id="{8EC29FF9-4999-4D1A-90A3-8760F69FB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170882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25" name="Imagen 24" descr="image79.png">
          <a:extLst>
            <a:ext uri="{FF2B5EF4-FFF2-40B4-BE49-F238E27FC236}">
              <a16:creationId xmlns:a16="http://schemas.microsoft.com/office/drawing/2014/main" id="{C1572E78-EA71-49EB-B692-A9CD266AF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531052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26" name="Imagen 25" descr="image80.png">
          <a:extLst>
            <a:ext uri="{FF2B5EF4-FFF2-40B4-BE49-F238E27FC236}">
              <a16:creationId xmlns:a16="http://schemas.microsoft.com/office/drawing/2014/main" id="{D006E874-6009-415B-8081-66BCFD584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917892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3357</xdr:row>
      <xdr:rowOff>0</xdr:rowOff>
    </xdr:from>
    <xdr:to>
      <xdr:col>2</xdr:col>
      <xdr:colOff>733425</xdr:colOff>
      <xdr:row>3357</xdr:row>
      <xdr:rowOff>9525</xdr:rowOff>
    </xdr:to>
    <xdr:pic>
      <xdr:nvPicPr>
        <xdr:cNvPr id="27" name="Imagen 26" descr="image30.png">
          <a:extLst>
            <a:ext uri="{FF2B5EF4-FFF2-40B4-BE49-F238E27FC236}">
              <a16:creationId xmlns:a16="http://schemas.microsoft.com/office/drawing/2014/main" id="{07B81910-60B3-4A16-8F84-6234E4B1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64219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35" name="Imagen 34" descr="image64.png">
          <a:extLst>
            <a:ext uri="{FF2B5EF4-FFF2-40B4-BE49-F238E27FC236}">
              <a16:creationId xmlns:a16="http://schemas.microsoft.com/office/drawing/2014/main" id="{177356D3-47AE-4DB9-A563-041E78D64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94168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36" name="Imagen 35" descr="image65.png">
          <a:extLst>
            <a:ext uri="{FF2B5EF4-FFF2-40B4-BE49-F238E27FC236}">
              <a16:creationId xmlns:a16="http://schemas.microsoft.com/office/drawing/2014/main" id="{43ED2DFF-719E-4729-81CD-7B3FEA391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27518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37" name="Imagen 36" descr="image66.png">
          <a:extLst>
            <a:ext uri="{FF2B5EF4-FFF2-40B4-BE49-F238E27FC236}">
              <a16:creationId xmlns:a16="http://schemas.microsoft.com/office/drawing/2014/main" id="{E5BCA842-146F-43A8-BDF8-3A7492CAC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87538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38" name="Imagen 37" descr="image67.png">
          <a:extLst>
            <a:ext uri="{FF2B5EF4-FFF2-40B4-BE49-F238E27FC236}">
              <a16:creationId xmlns:a16="http://schemas.microsoft.com/office/drawing/2014/main" id="{8CF11C5D-594C-4E6C-A5B8-66ACC063A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28889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39" name="Imagen 38" descr="image68.png">
          <a:extLst>
            <a:ext uri="{FF2B5EF4-FFF2-40B4-BE49-F238E27FC236}">
              <a16:creationId xmlns:a16="http://schemas.microsoft.com/office/drawing/2014/main" id="{F618A30C-049E-43C8-80E5-889C56A2E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67573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40" name="Imagen 39" descr="image69.png">
          <a:extLst>
            <a:ext uri="{FF2B5EF4-FFF2-40B4-BE49-F238E27FC236}">
              <a16:creationId xmlns:a16="http://schemas.microsoft.com/office/drawing/2014/main" id="{5F41E495-31E2-4ED7-9E97-F10AEF00C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06257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41" name="Imagen 40" descr="image70.png">
          <a:extLst>
            <a:ext uri="{FF2B5EF4-FFF2-40B4-BE49-F238E27FC236}">
              <a16:creationId xmlns:a16="http://schemas.microsoft.com/office/drawing/2014/main" id="{C673ADD5-6E01-4410-A4D9-25F67A382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55609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42" name="Imagen 41" descr="image71.png">
          <a:extLst>
            <a:ext uri="{FF2B5EF4-FFF2-40B4-BE49-F238E27FC236}">
              <a16:creationId xmlns:a16="http://schemas.microsoft.com/office/drawing/2014/main" id="{98924048-E455-4FDE-9D6F-0CB0E3055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04961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43" name="Imagen 42" descr="image72.png">
          <a:extLst>
            <a:ext uri="{FF2B5EF4-FFF2-40B4-BE49-F238E27FC236}">
              <a16:creationId xmlns:a16="http://schemas.microsoft.com/office/drawing/2014/main" id="{B9E04984-AAD7-401A-B5FB-762650E87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643645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44" name="Imagen 43" descr="image73.png">
          <a:extLst>
            <a:ext uri="{FF2B5EF4-FFF2-40B4-BE49-F238E27FC236}">
              <a16:creationId xmlns:a16="http://schemas.microsoft.com/office/drawing/2014/main" id="{0269004A-90F7-48F8-9FD9-0F0460292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803665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45" name="Imagen 44" descr="image74.png">
          <a:extLst>
            <a:ext uri="{FF2B5EF4-FFF2-40B4-BE49-F238E27FC236}">
              <a16:creationId xmlns:a16="http://schemas.microsoft.com/office/drawing/2014/main" id="{AF5023F6-5D69-4DD5-9942-61AEAB744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42349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46" name="Imagen 45" descr="image75.png">
          <a:extLst>
            <a:ext uri="{FF2B5EF4-FFF2-40B4-BE49-F238E27FC236}">
              <a16:creationId xmlns:a16="http://schemas.microsoft.com/office/drawing/2014/main" id="{1D754963-0A2C-43FA-8A61-7791528B2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81033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47" name="Imagen 46" descr="image76.png">
          <a:extLst>
            <a:ext uri="{FF2B5EF4-FFF2-40B4-BE49-F238E27FC236}">
              <a16:creationId xmlns:a16="http://schemas.microsoft.com/office/drawing/2014/main" id="{588C5B19-2160-4C3A-A299-2DF90BF0E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27718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48" name="Imagen 47" descr="image77.png">
          <a:extLst>
            <a:ext uri="{FF2B5EF4-FFF2-40B4-BE49-F238E27FC236}">
              <a16:creationId xmlns:a16="http://schemas.microsoft.com/office/drawing/2014/main" id="{2ACC02F8-36E0-4E8C-B8D8-0B9160780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74403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49" name="Imagen 48" descr="image78.png">
          <a:extLst>
            <a:ext uri="{FF2B5EF4-FFF2-40B4-BE49-F238E27FC236}">
              <a16:creationId xmlns:a16="http://schemas.microsoft.com/office/drawing/2014/main" id="{47084832-8CDA-4DFF-8B52-48E5FB169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21088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50" name="Imagen 49" descr="image79.png">
          <a:extLst>
            <a:ext uri="{FF2B5EF4-FFF2-40B4-BE49-F238E27FC236}">
              <a16:creationId xmlns:a16="http://schemas.microsoft.com/office/drawing/2014/main" id="{19F411AE-D782-450C-8DDC-CB5B199AD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67773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51" name="Imagen 50" descr="image80.png">
          <a:extLst>
            <a:ext uri="{FF2B5EF4-FFF2-40B4-BE49-F238E27FC236}">
              <a16:creationId xmlns:a16="http://schemas.microsoft.com/office/drawing/2014/main" id="{5846F10B-EFAA-406A-9E80-A3A454FD0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25126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52" name="Imagen 51" descr="image81.png">
          <a:extLst>
            <a:ext uri="{FF2B5EF4-FFF2-40B4-BE49-F238E27FC236}">
              <a16:creationId xmlns:a16="http://schemas.microsoft.com/office/drawing/2014/main" id="{347A0360-5AD6-43F7-9083-5868444E8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55809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53" name="Imagen 52" descr="image82.png">
          <a:extLst>
            <a:ext uri="{FF2B5EF4-FFF2-40B4-BE49-F238E27FC236}">
              <a16:creationId xmlns:a16="http://schemas.microsoft.com/office/drawing/2014/main" id="{C11E640E-ACE1-451D-ACBB-3149F0E78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99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1523</xdr:row>
      <xdr:rowOff>0</xdr:rowOff>
    </xdr:from>
    <xdr:to>
      <xdr:col>2</xdr:col>
      <xdr:colOff>733425</xdr:colOff>
      <xdr:row>1523</xdr:row>
      <xdr:rowOff>9525</xdr:rowOff>
    </xdr:to>
    <xdr:pic>
      <xdr:nvPicPr>
        <xdr:cNvPr id="54" name="Imagen 53" descr="image14.png">
          <a:extLst>
            <a:ext uri="{FF2B5EF4-FFF2-40B4-BE49-F238E27FC236}">
              <a16:creationId xmlns:a16="http://schemas.microsoft.com/office/drawing/2014/main" id="{260F2B83-F45F-4D6D-884D-5BE44DBF4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3210100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1633</xdr:row>
      <xdr:rowOff>0</xdr:rowOff>
    </xdr:from>
    <xdr:to>
      <xdr:col>2</xdr:col>
      <xdr:colOff>733425</xdr:colOff>
      <xdr:row>1633</xdr:row>
      <xdr:rowOff>9525</xdr:rowOff>
    </xdr:to>
    <xdr:pic>
      <xdr:nvPicPr>
        <xdr:cNvPr id="55" name="Imagen 54" descr="image15.png">
          <a:extLst>
            <a:ext uri="{FF2B5EF4-FFF2-40B4-BE49-F238E27FC236}">
              <a16:creationId xmlns:a16="http://schemas.microsoft.com/office/drawing/2014/main" id="{C7165ACF-65F3-4D74-8A66-91959E4DD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78322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2781</xdr:row>
      <xdr:rowOff>0</xdr:rowOff>
    </xdr:from>
    <xdr:to>
      <xdr:col>2</xdr:col>
      <xdr:colOff>733425</xdr:colOff>
      <xdr:row>2781</xdr:row>
      <xdr:rowOff>9525</xdr:rowOff>
    </xdr:to>
    <xdr:pic>
      <xdr:nvPicPr>
        <xdr:cNvPr id="56" name="Imagen 55" descr="image25.png">
          <a:extLst>
            <a:ext uri="{FF2B5EF4-FFF2-40B4-BE49-F238E27FC236}">
              <a16:creationId xmlns:a16="http://schemas.microsoft.com/office/drawing/2014/main" id="{8DAB1A32-A6A8-4A2D-934D-B8EE2E443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96123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733425</xdr:colOff>
      <xdr:row>6996</xdr:row>
      <xdr:rowOff>133350</xdr:rowOff>
    </xdr:to>
    <xdr:pic>
      <xdr:nvPicPr>
        <xdr:cNvPr id="63" name="Imagen 62" descr="image63.png">
          <a:extLst>
            <a:ext uri="{FF2B5EF4-FFF2-40B4-BE49-F238E27FC236}">
              <a16:creationId xmlns:a16="http://schemas.microsoft.com/office/drawing/2014/main" id="{7EE3137D-A660-4592-8DF0-2FECF85CC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154922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64" name="Imagen 63" descr="image64.png">
          <a:extLst>
            <a:ext uri="{FF2B5EF4-FFF2-40B4-BE49-F238E27FC236}">
              <a16:creationId xmlns:a16="http://schemas.microsoft.com/office/drawing/2014/main" id="{34A96EC3-FFE1-46E2-ADFE-A89DB5192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5621772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65" name="Imagen 64" descr="image65.png">
          <a:extLst>
            <a:ext uri="{FF2B5EF4-FFF2-40B4-BE49-F238E27FC236}">
              <a16:creationId xmlns:a16="http://schemas.microsoft.com/office/drawing/2014/main" id="{AA076080-AFD0-44D8-B5EF-36B810FF9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19530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66" name="Imagen 65" descr="image66.png">
          <a:extLst>
            <a:ext uri="{FF2B5EF4-FFF2-40B4-BE49-F238E27FC236}">
              <a16:creationId xmlns:a16="http://schemas.microsoft.com/office/drawing/2014/main" id="{D2E6C750-A0C5-4EAC-BA5D-CA7AC57FC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50213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67" name="Imagen 66" descr="image67.png">
          <a:extLst>
            <a:ext uri="{FF2B5EF4-FFF2-40B4-BE49-F238E27FC236}">
              <a16:creationId xmlns:a16="http://schemas.microsoft.com/office/drawing/2014/main" id="{D562A626-DAF5-4565-8ED6-AF7C6796B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942312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68" name="Imagen 67" descr="image68.png">
          <a:extLst>
            <a:ext uri="{FF2B5EF4-FFF2-40B4-BE49-F238E27FC236}">
              <a16:creationId xmlns:a16="http://schemas.microsoft.com/office/drawing/2014/main" id="{7132BD3A-B8DC-400C-A89C-B8398C2B1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138249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69" name="Imagen 68" descr="image69.png">
          <a:extLst>
            <a:ext uri="{FF2B5EF4-FFF2-40B4-BE49-F238E27FC236}">
              <a16:creationId xmlns:a16="http://schemas.microsoft.com/office/drawing/2014/main" id="{85150A98-9171-4703-8865-4151A83AF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84934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70" name="Imagen 69" descr="image70.png">
          <a:extLst>
            <a:ext uri="{FF2B5EF4-FFF2-40B4-BE49-F238E27FC236}">
              <a16:creationId xmlns:a16="http://schemas.microsoft.com/office/drawing/2014/main" id="{63F95B2F-B01B-4351-ABE0-9E9CC7B85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34286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71" name="Imagen 70" descr="image71.png">
          <a:extLst>
            <a:ext uri="{FF2B5EF4-FFF2-40B4-BE49-F238E27FC236}">
              <a16:creationId xmlns:a16="http://schemas.microsoft.com/office/drawing/2014/main" id="{BF1D518E-8343-45E9-AEFB-AF2EF15F3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676362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72" name="Imagen 71" descr="image72.png">
          <a:extLst>
            <a:ext uri="{FF2B5EF4-FFF2-40B4-BE49-F238E27FC236}">
              <a16:creationId xmlns:a16="http://schemas.microsoft.com/office/drawing/2014/main" id="{B3603D32-E7A4-4FFF-9BC2-3701B1196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24989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73" name="Imagen 72" descr="image73.png">
          <a:extLst>
            <a:ext uri="{FF2B5EF4-FFF2-40B4-BE49-F238E27FC236}">
              <a16:creationId xmlns:a16="http://schemas.microsoft.com/office/drawing/2014/main" id="{9196F0C3-331C-40AA-8495-207CF609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8690072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74" name="Imagen 73" descr="image74.png">
          <a:extLst>
            <a:ext uri="{FF2B5EF4-FFF2-40B4-BE49-F238E27FC236}">
              <a16:creationId xmlns:a16="http://schemas.microsoft.com/office/drawing/2014/main" id="{080E757C-5E84-4DE5-83E2-AB120AA3F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02357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75" name="Imagen 74" descr="image75.png">
          <a:extLst>
            <a:ext uri="{FF2B5EF4-FFF2-40B4-BE49-F238E27FC236}">
              <a16:creationId xmlns:a16="http://schemas.microsoft.com/office/drawing/2014/main" id="{E4845F01-757D-4486-A44D-017970F84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410412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76" name="Imagen 75" descr="image76.png">
          <a:extLst>
            <a:ext uri="{FF2B5EF4-FFF2-40B4-BE49-F238E27FC236}">
              <a16:creationId xmlns:a16="http://schemas.microsoft.com/office/drawing/2014/main" id="{BF1BF561-6DA3-479A-8EB8-2E83B9603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95727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77" name="Imagen 76" descr="image77.png">
          <a:extLst>
            <a:ext uri="{FF2B5EF4-FFF2-40B4-BE49-F238E27FC236}">
              <a16:creationId xmlns:a16="http://schemas.microsoft.com/office/drawing/2014/main" id="{612C0011-BD1F-471D-9DB8-910D27EBB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34411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78" name="Imagen 77" descr="image78.png">
          <a:extLst>
            <a:ext uri="{FF2B5EF4-FFF2-40B4-BE49-F238E27FC236}">
              <a16:creationId xmlns:a16="http://schemas.microsoft.com/office/drawing/2014/main" id="{0A269AE8-BFB6-4DC4-8745-71914BBB0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83763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79" name="Imagen 78" descr="image79.png">
          <a:extLst>
            <a:ext uri="{FF2B5EF4-FFF2-40B4-BE49-F238E27FC236}">
              <a16:creationId xmlns:a16="http://schemas.microsoft.com/office/drawing/2014/main" id="{527BE47E-21BF-497E-89D2-D0D37E0F8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22447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80" name="Imagen 79" descr="image80.png">
          <a:extLst>
            <a:ext uri="{FF2B5EF4-FFF2-40B4-BE49-F238E27FC236}">
              <a16:creationId xmlns:a16="http://schemas.microsoft.com/office/drawing/2014/main" id="{855832EA-4E0B-47D6-B661-ACF1F19FD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82467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81" name="Imagen 80" descr="image81.png">
          <a:extLst>
            <a:ext uri="{FF2B5EF4-FFF2-40B4-BE49-F238E27FC236}">
              <a16:creationId xmlns:a16="http://schemas.microsoft.com/office/drawing/2014/main" id="{45BA4140-02D2-465D-97C1-C24B0CFFC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184842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82" name="Imagen 81" descr="image82.png">
          <a:extLst>
            <a:ext uri="{FF2B5EF4-FFF2-40B4-BE49-F238E27FC236}">
              <a16:creationId xmlns:a16="http://schemas.microsoft.com/office/drawing/2014/main" id="{F1D5D4C1-61BA-4BBF-80BE-0490853E5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1598352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83" name="Imagen 82" descr="image83.png">
          <a:extLst>
            <a:ext uri="{FF2B5EF4-FFF2-40B4-BE49-F238E27FC236}">
              <a16:creationId xmlns:a16="http://schemas.microsoft.com/office/drawing/2014/main" id="{61C32EB6-486B-4EAE-AD2F-1E87848C2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011862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84" name="Imagen 83" descr="image84.png">
          <a:extLst>
            <a:ext uri="{FF2B5EF4-FFF2-40B4-BE49-F238E27FC236}">
              <a16:creationId xmlns:a16="http://schemas.microsoft.com/office/drawing/2014/main" id="{F0BD4F37-CACD-4D20-8000-9F3F6F817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532052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85" name="Imagen 84" descr="image85.png">
          <a:extLst>
            <a:ext uri="{FF2B5EF4-FFF2-40B4-BE49-F238E27FC236}">
              <a16:creationId xmlns:a16="http://schemas.microsoft.com/office/drawing/2014/main" id="{8AF7B16A-4AA3-496E-967D-46633DDB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972232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86" name="Imagen 85" descr="image86.png">
          <a:extLst>
            <a:ext uri="{FF2B5EF4-FFF2-40B4-BE49-F238E27FC236}">
              <a16:creationId xmlns:a16="http://schemas.microsoft.com/office/drawing/2014/main" id="{18A12430-3A37-43F0-9669-30F74F49E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305732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87" name="Imagen 86" descr="image87.png">
          <a:extLst>
            <a:ext uri="{FF2B5EF4-FFF2-40B4-BE49-F238E27FC236}">
              <a16:creationId xmlns:a16="http://schemas.microsoft.com/office/drawing/2014/main" id="{C3654C3F-4D25-4021-A982-014908B8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852592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88" name="Imagen 87" descr="image88.png">
          <a:extLst>
            <a:ext uri="{FF2B5EF4-FFF2-40B4-BE49-F238E27FC236}">
              <a16:creationId xmlns:a16="http://schemas.microsoft.com/office/drawing/2014/main" id="{CB43269A-8C4F-425F-A405-38ABC919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319442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89" name="Imagen 88" descr="image89.png">
          <a:extLst>
            <a:ext uri="{FF2B5EF4-FFF2-40B4-BE49-F238E27FC236}">
              <a16:creationId xmlns:a16="http://schemas.microsoft.com/office/drawing/2014/main" id="{E3720360-E5F9-4E61-A885-FA638DFCF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652942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90" name="Imagen 89" descr="image90.png">
          <a:extLst>
            <a:ext uri="{FF2B5EF4-FFF2-40B4-BE49-F238E27FC236}">
              <a16:creationId xmlns:a16="http://schemas.microsoft.com/office/drawing/2014/main" id="{0F2240CA-DE29-4BB7-9F95-631D249D3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093122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04" name="image64.png">
          <a:extLst>
            <a:ext uri="{FF2B5EF4-FFF2-40B4-BE49-F238E27FC236}">
              <a16:creationId xmlns:a16="http://schemas.microsoft.com/office/drawing/2014/main" id="{E4795638-3ECE-49DF-9A02-66BF7F207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48750125"/>
          <a:ext cx="12087225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05" name="image65.png">
          <a:extLst>
            <a:ext uri="{FF2B5EF4-FFF2-40B4-BE49-F238E27FC236}">
              <a16:creationId xmlns:a16="http://schemas.microsoft.com/office/drawing/2014/main" id="{BFD92EC0-E5DB-4D6D-9994-A8DF0DCE0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3418625"/>
          <a:ext cx="12087225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06" name="image66.png">
          <a:extLst>
            <a:ext uri="{FF2B5EF4-FFF2-40B4-BE49-F238E27FC236}">
              <a16:creationId xmlns:a16="http://schemas.microsoft.com/office/drawing/2014/main" id="{563E09E4-F512-44E1-BB00-5FBFEE6BA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8087125"/>
          <a:ext cx="1208722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771525</xdr:colOff>
      <xdr:row>7046</xdr:row>
      <xdr:rowOff>133350</xdr:rowOff>
    </xdr:to>
    <xdr:pic>
      <xdr:nvPicPr>
        <xdr:cNvPr id="115" name="Imagen 114" descr="image64.png">
          <a:extLst>
            <a:ext uri="{FF2B5EF4-FFF2-40B4-BE49-F238E27FC236}">
              <a16:creationId xmlns:a16="http://schemas.microsoft.com/office/drawing/2014/main" id="{B321DCD4-3BFA-4005-8D52-CECE87F1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8216725"/>
          <a:ext cx="12001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771525</xdr:colOff>
      <xdr:row>7158</xdr:row>
      <xdr:rowOff>9525</xdr:rowOff>
    </xdr:to>
    <xdr:pic>
      <xdr:nvPicPr>
        <xdr:cNvPr id="116" name="Imagen 115" descr="image65.png">
          <a:extLst>
            <a:ext uri="{FF2B5EF4-FFF2-40B4-BE49-F238E27FC236}">
              <a16:creationId xmlns:a16="http://schemas.microsoft.com/office/drawing/2014/main" id="{F95AD413-15F9-4F88-B2D1-10DE099FA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3151925"/>
          <a:ext cx="12001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771525</xdr:colOff>
      <xdr:row>7259</xdr:row>
      <xdr:rowOff>180975</xdr:rowOff>
    </xdr:to>
    <xdr:pic>
      <xdr:nvPicPr>
        <xdr:cNvPr id="117" name="Imagen 116" descr="image66.png">
          <a:extLst>
            <a:ext uri="{FF2B5EF4-FFF2-40B4-BE49-F238E27FC236}">
              <a16:creationId xmlns:a16="http://schemas.microsoft.com/office/drawing/2014/main" id="{E9F1097A-21F3-442F-BDEB-1D65E7465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6486925"/>
          <a:ext cx="12001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771525</xdr:colOff>
      <xdr:row>7361</xdr:row>
      <xdr:rowOff>180975</xdr:rowOff>
    </xdr:to>
    <xdr:pic>
      <xdr:nvPicPr>
        <xdr:cNvPr id="118" name="Imagen 117" descr="image67.png">
          <a:extLst>
            <a:ext uri="{FF2B5EF4-FFF2-40B4-BE49-F238E27FC236}">
              <a16:creationId xmlns:a16="http://schemas.microsoft.com/office/drawing/2014/main" id="{B79AB731-44FA-494C-A708-AFE4AF9EE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0355325"/>
          <a:ext cx="12001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771525</xdr:colOff>
      <xdr:row>7476</xdr:row>
      <xdr:rowOff>171450</xdr:rowOff>
    </xdr:to>
    <xdr:pic>
      <xdr:nvPicPr>
        <xdr:cNvPr id="119" name="Imagen 118" descr="image68.png">
          <a:extLst>
            <a:ext uri="{FF2B5EF4-FFF2-40B4-BE49-F238E27FC236}">
              <a16:creationId xmlns:a16="http://schemas.microsoft.com/office/drawing/2014/main" id="{59B6ECD8-54DF-487A-B94B-147C7ED9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555722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771525</xdr:colOff>
      <xdr:row>7586</xdr:row>
      <xdr:rowOff>142875</xdr:rowOff>
    </xdr:to>
    <xdr:pic>
      <xdr:nvPicPr>
        <xdr:cNvPr id="120" name="Imagen 119" descr="image69.png">
          <a:extLst>
            <a:ext uri="{FF2B5EF4-FFF2-40B4-BE49-F238E27FC236}">
              <a16:creationId xmlns:a16="http://schemas.microsoft.com/office/drawing/2014/main" id="{5738DAF5-A410-44B8-A5E7-54883924D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022572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771525</xdr:colOff>
      <xdr:row>7690</xdr:row>
      <xdr:rowOff>123825</xdr:rowOff>
    </xdr:to>
    <xdr:pic>
      <xdr:nvPicPr>
        <xdr:cNvPr id="121" name="Imagen 120" descr="image70.png">
          <a:extLst>
            <a:ext uri="{FF2B5EF4-FFF2-40B4-BE49-F238E27FC236}">
              <a16:creationId xmlns:a16="http://schemas.microsoft.com/office/drawing/2014/main" id="{76D2D097-2B74-4CD9-B4A7-BE4305205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4094125"/>
          <a:ext cx="12001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771525</xdr:colOff>
      <xdr:row>7808</xdr:row>
      <xdr:rowOff>142875</xdr:rowOff>
    </xdr:to>
    <xdr:pic>
      <xdr:nvPicPr>
        <xdr:cNvPr id="122" name="Imagen 121" descr="image71.png">
          <a:extLst>
            <a:ext uri="{FF2B5EF4-FFF2-40B4-BE49-F238E27FC236}">
              <a16:creationId xmlns:a16="http://schemas.microsoft.com/office/drawing/2014/main" id="{A05C48C3-E0BF-4E78-837E-341DA8C5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982942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771525</xdr:colOff>
      <xdr:row>7914</xdr:row>
      <xdr:rowOff>142875</xdr:rowOff>
    </xdr:to>
    <xdr:pic>
      <xdr:nvPicPr>
        <xdr:cNvPr id="123" name="Imagen 122" descr="image72.png">
          <a:extLst>
            <a:ext uri="{FF2B5EF4-FFF2-40B4-BE49-F238E27FC236}">
              <a16:creationId xmlns:a16="http://schemas.microsoft.com/office/drawing/2014/main" id="{B4D00EFD-BDA1-4F87-8BC8-22045F749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6396452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771525</xdr:colOff>
      <xdr:row>8018</xdr:row>
      <xdr:rowOff>142875</xdr:rowOff>
    </xdr:to>
    <xdr:pic>
      <xdr:nvPicPr>
        <xdr:cNvPr id="124" name="Imagen 123" descr="image73.png">
          <a:extLst>
            <a:ext uri="{FF2B5EF4-FFF2-40B4-BE49-F238E27FC236}">
              <a16:creationId xmlns:a16="http://schemas.microsoft.com/office/drawing/2014/main" id="{0A3C36B3-FC9F-4D5F-903F-DDB2255EA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783292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771525</xdr:colOff>
      <xdr:row>8125</xdr:row>
      <xdr:rowOff>152400</xdr:rowOff>
    </xdr:to>
    <xdr:pic>
      <xdr:nvPicPr>
        <xdr:cNvPr id="125" name="Imagen 124" descr="image74.png">
          <a:extLst>
            <a:ext uri="{FF2B5EF4-FFF2-40B4-BE49-F238E27FC236}">
              <a16:creationId xmlns:a16="http://schemas.microsoft.com/office/drawing/2014/main" id="{7C6DDD7A-30A0-41CB-9028-A782304DC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1968025"/>
          <a:ext cx="12001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771525</xdr:colOff>
      <xdr:row>8236</xdr:row>
      <xdr:rowOff>76200</xdr:rowOff>
    </xdr:to>
    <xdr:pic>
      <xdr:nvPicPr>
        <xdr:cNvPr id="126" name="Imagen 125" descr="image75.png">
          <a:extLst>
            <a:ext uri="{FF2B5EF4-FFF2-40B4-BE49-F238E27FC236}">
              <a16:creationId xmlns:a16="http://schemas.microsoft.com/office/drawing/2014/main" id="{B9DE2C1B-8E56-4F1A-90CC-4EF843ABE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690322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771525</xdr:colOff>
      <xdr:row>8346</xdr:row>
      <xdr:rowOff>76200</xdr:rowOff>
    </xdr:to>
    <xdr:pic>
      <xdr:nvPicPr>
        <xdr:cNvPr id="127" name="Imagen 126" descr="image76.png">
          <a:extLst>
            <a:ext uri="{FF2B5EF4-FFF2-40B4-BE49-F238E27FC236}">
              <a16:creationId xmlns:a16="http://schemas.microsoft.com/office/drawing/2014/main" id="{F425F8D1-3B48-4D0C-9365-A1843CE3D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157172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771525</xdr:colOff>
      <xdr:row>8452</xdr:row>
      <xdr:rowOff>171450</xdr:rowOff>
    </xdr:to>
    <xdr:pic>
      <xdr:nvPicPr>
        <xdr:cNvPr id="128" name="Imagen 127" descr="image77.png">
          <a:extLst>
            <a:ext uri="{FF2B5EF4-FFF2-40B4-BE49-F238E27FC236}">
              <a16:creationId xmlns:a16="http://schemas.microsoft.com/office/drawing/2014/main" id="{1C2FEC64-2AF1-42A3-ADD2-24CA4D684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570682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771525</xdr:colOff>
      <xdr:row>8572</xdr:row>
      <xdr:rowOff>142875</xdr:rowOff>
    </xdr:to>
    <xdr:pic>
      <xdr:nvPicPr>
        <xdr:cNvPr id="129" name="Imagen 128" descr="image78.png">
          <a:extLst>
            <a:ext uri="{FF2B5EF4-FFF2-40B4-BE49-F238E27FC236}">
              <a16:creationId xmlns:a16="http://schemas.microsoft.com/office/drawing/2014/main" id="{1DD8AF04-B61D-4C11-AA67-BEEE4FA12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170882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771525</xdr:colOff>
      <xdr:row>8675</xdr:row>
      <xdr:rowOff>57150</xdr:rowOff>
    </xdr:to>
    <xdr:pic>
      <xdr:nvPicPr>
        <xdr:cNvPr id="130" name="Imagen 129" descr="image79.png">
          <a:extLst>
            <a:ext uri="{FF2B5EF4-FFF2-40B4-BE49-F238E27FC236}">
              <a16:creationId xmlns:a16="http://schemas.microsoft.com/office/drawing/2014/main" id="{921D949F-62C9-4A29-AB25-E514B4DD9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5310525"/>
          <a:ext cx="12001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771525</xdr:colOff>
      <xdr:row>8778</xdr:row>
      <xdr:rowOff>142875</xdr:rowOff>
    </xdr:to>
    <xdr:pic>
      <xdr:nvPicPr>
        <xdr:cNvPr id="131" name="Imagen 130" descr="image80.png">
          <a:extLst>
            <a:ext uri="{FF2B5EF4-FFF2-40B4-BE49-F238E27FC236}">
              <a16:creationId xmlns:a16="http://schemas.microsoft.com/office/drawing/2014/main" id="{892310D5-8FC1-4103-AFE9-5DDB23DAA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917892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3357</xdr:row>
      <xdr:rowOff>0</xdr:rowOff>
    </xdr:from>
    <xdr:to>
      <xdr:col>2</xdr:col>
      <xdr:colOff>1038225</xdr:colOff>
      <xdr:row>3357</xdr:row>
      <xdr:rowOff>9525</xdr:rowOff>
    </xdr:to>
    <xdr:pic>
      <xdr:nvPicPr>
        <xdr:cNvPr id="132" name="Imagen 131" descr="image30.png">
          <a:extLst>
            <a:ext uri="{FF2B5EF4-FFF2-40B4-BE49-F238E27FC236}">
              <a16:creationId xmlns:a16="http://schemas.microsoft.com/office/drawing/2014/main" id="{CD1EA5ED-0D28-466E-AEFF-C8BAE229A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64219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1038225</xdr:colOff>
      <xdr:row>7055</xdr:row>
      <xdr:rowOff>66675</xdr:rowOff>
    </xdr:to>
    <xdr:pic>
      <xdr:nvPicPr>
        <xdr:cNvPr id="140" name="Imagen 139" descr="image64.png">
          <a:extLst>
            <a:ext uri="{FF2B5EF4-FFF2-40B4-BE49-F238E27FC236}">
              <a16:creationId xmlns:a16="http://schemas.microsoft.com/office/drawing/2014/main" id="{2DAD8DC5-93F6-409C-A562-9F51E724B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9416875"/>
          <a:ext cx="14668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1038225</xdr:colOff>
      <xdr:row>7154</xdr:row>
      <xdr:rowOff>180975</xdr:rowOff>
    </xdr:to>
    <xdr:pic>
      <xdr:nvPicPr>
        <xdr:cNvPr id="141" name="Imagen 140" descr="image65.png">
          <a:extLst>
            <a:ext uri="{FF2B5EF4-FFF2-40B4-BE49-F238E27FC236}">
              <a16:creationId xmlns:a16="http://schemas.microsoft.com/office/drawing/2014/main" id="{D845A71B-BA1E-497D-8005-3E29E894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2751875"/>
          <a:ext cx="14668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1038225</xdr:colOff>
      <xdr:row>7276</xdr:row>
      <xdr:rowOff>38100</xdr:rowOff>
    </xdr:to>
    <xdr:pic>
      <xdr:nvPicPr>
        <xdr:cNvPr id="142" name="Imagen 141" descr="image66.png">
          <a:extLst>
            <a:ext uri="{FF2B5EF4-FFF2-40B4-BE49-F238E27FC236}">
              <a16:creationId xmlns:a16="http://schemas.microsoft.com/office/drawing/2014/main" id="{E0969B54-FBDA-4472-80FE-B1C5A6B87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8753875"/>
          <a:ext cx="14668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1038225</xdr:colOff>
      <xdr:row>7380</xdr:row>
      <xdr:rowOff>123825</xdr:rowOff>
    </xdr:to>
    <xdr:pic>
      <xdr:nvPicPr>
        <xdr:cNvPr id="143" name="Imagen 142" descr="image67.png">
          <a:extLst>
            <a:ext uri="{FF2B5EF4-FFF2-40B4-BE49-F238E27FC236}">
              <a16:creationId xmlns:a16="http://schemas.microsoft.com/office/drawing/2014/main" id="{596B2BC5-9E19-4153-B9BA-25AEEF447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28889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1038225</xdr:colOff>
      <xdr:row>7485</xdr:row>
      <xdr:rowOff>19050</xdr:rowOff>
    </xdr:to>
    <xdr:pic>
      <xdr:nvPicPr>
        <xdr:cNvPr id="144" name="Imagen 143" descr="image68.png">
          <a:extLst>
            <a:ext uri="{FF2B5EF4-FFF2-40B4-BE49-F238E27FC236}">
              <a16:creationId xmlns:a16="http://schemas.microsoft.com/office/drawing/2014/main" id="{3D04038C-813B-4A2E-A9CF-0626E7930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6757375"/>
          <a:ext cx="14668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1038225</xdr:colOff>
      <xdr:row>7588</xdr:row>
      <xdr:rowOff>123825</xdr:rowOff>
    </xdr:to>
    <xdr:pic>
      <xdr:nvPicPr>
        <xdr:cNvPr id="145" name="Imagen 144" descr="image69.png">
          <a:extLst>
            <a:ext uri="{FF2B5EF4-FFF2-40B4-BE49-F238E27FC236}">
              <a16:creationId xmlns:a16="http://schemas.microsoft.com/office/drawing/2014/main" id="{990DFC2F-6C5E-43B1-9A3A-E68C3F526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06257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1038225</xdr:colOff>
      <xdr:row>7701</xdr:row>
      <xdr:rowOff>123825</xdr:rowOff>
    </xdr:to>
    <xdr:pic>
      <xdr:nvPicPr>
        <xdr:cNvPr id="146" name="Imagen 145" descr="image70.png">
          <a:extLst>
            <a:ext uri="{FF2B5EF4-FFF2-40B4-BE49-F238E27FC236}">
              <a16:creationId xmlns:a16="http://schemas.microsoft.com/office/drawing/2014/main" id="{9E24F032-6264-40DF-93E6-D45F118AB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5560975"/>
          <a:ext cx="14668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1038225</xdr:colOff>
      <xdr:row>7813</xdr:row>
      <xdr:rowOff>152400</xdr:rowOff>
    </xdr:to>
    <xdr:pic>
      <xdr:nvPicPr>
        <xdr:cNvPr id="147" name="Imagen 146" descr="image71.png">
          <a:extLst>
            <a:ext uri="{FF2B5EF4-FFF2-40B4-BE49-F238E27FC236}">
              <a16:creationId xmlns:a16="http://schemas.microsoft.com/office/drawing/2014/main" id="{C0884880-CF07-467E-954B-9D2DA139B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04961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1038225</xdr:colOff>
      <xdr:row>7916</xdr:row>
      <xdr:rowOff>123825</xdr:rowOff>
    </xdr:to>
    <xdr:pic>
      <xdr:nvPicPr>
        <xdr:cNvPr id="148" name="Imagen 147" descr="image72.png">
          <a:extLst>
            <a:ext uri="{FF2B5EF4-FFF2-40B4-BE49-F238E27FC236}">
              <a16:creationId xmlns:a16="http://schemas.microsoft.com/office/drawing/2014/main" id="{05D626DD-12E9-4701-BB94-75F30AA46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643645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1038225</xdr:colOff>
      <xdr:row>8037</xdr:row>
      <xdr:rowOff>28575</xdr:rowOff>
    </xdr:to>
    <xdr:pic>
      <xdr:nvPicPr>
        <xdr:cNvPr id="149" name="Imagen 148" descr="image73.png">
          <a:extLst>
            <a:ext uri="{FF2B5EF4-FFF2-40B4-BE49-F238E27FC236}">
              <a16:creationId xmlns:a16="http://schemas.microsoft.com/office/drawing/2014/main" id="{625AF245-E766-41B0-AE36-432BF8BD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803665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1038225</xdr:colOff>
      <xdr:row>8141</xdr:row>
      <xdr:rowOff>114300</xdr:rowOff>
    </xdr:to>
    <xdr:pic>
      <xdr:nvPicPr>
        <xdr:cNvPr id="150" name="Imagen 149" descr="image74.png">
          <a:extLst>
            <a:ext uri="{FF2B5EF4-FFF2-40B4-BE49-F238E27FC236}">
              <a16:creationId xmlns:a16="http://schemas.microsoft.com/office/drawing/2014/main" id="{27236850-5436-4878-AA0B-38E3C95E7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4234975"/>
          <a:ext cx="14668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1038225</xdr:colOff>
      <xdr:row>8245</xdr:row>
      <xdr:rowOff>28575</xdr:rowOff>
    </xdr:to>
    <xdr:pic>
      <xdr:nvPicPr>
        <xdr:cNvPr id="151" name="Imagen 150" descr="image75.png">
          <a:extLst>
            <a:ext uri="{FF2B5EF4-FFF2-40B4-BE49-F238E27FC236}">
              <a16:creationId xmlns:a16="http://schemas.microsoft.com/office/drawing/2014/main" id="{8FAD5EC7-6B8F-4A59-9878-B4E93627F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81033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1038225</xdr:colOff>
      <xdr:row>8355</xdr:row>
      <xdr:rowOff>28575</xdr:rowOff>
    </xdr:to>
    <xdr:pic>
      <xdr:nvPicPr>
        <xdr:cNvPr id="152" name="Imagen 151" descr="image76.png">
          <a:extLst>
            <a:ext uri="{FF2B5EF4-FFF2-40B4-BE49-F238E27FC236}">
              <a16:creationId xmlns:a16="http://schemas.microsoft.com/office/drawing/2014/main" id="{54AA68A0-F2DE-4A8F-A9CD-E770CDEFA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27718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1038225</xdr:colOff>
      <xdr:row>8465</xdr:row>
      <xdr:rowOff>28575</xdr:rowOff>
    </xdr:to>
    <xdr:pic>
      <xdr:nvPicPr>
        <xdr:cNvPr id="153" name="Imagen 152" descr="image77.png">
          <a:extLst>
            <a:ext uri="{FF2B5EF4-FFF2-40B4-BE49-F238E27FC236}">
              <a16:creationId xmlns:a16="http://schemas.microsoft.com/office/drawing/2014/main" id="{3712B75D-747E-44BE-89BA-044425707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74403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1038225</xdr:colOff>
      <xdr:row>8574</xdr:row>
      <xdr:rowOff>123825</xdr:rowOff>
    </xdr:to>
    <xdr:pic>
      <xdr:nvPicPr>
        <xdr:cNvPr id="154" name="Imagen 153" descr="image78.png">
          <a:extLst>
            <a:ext uri="{FF2B5EF4-FFF2-40B4-BE49-F238E27FC236}">
              <a16:creationId xmlns:a16="http://schemas.microsoft.com/office/drawing/2014/main" id="{0B121B71-5836-4C12-92FA-3F8B0714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21088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1038225</xdr:colOff>
      <xdr:row>8685</xdr:row>
      <xdr:rowOff>171450</xdr:rowOff>
    </xdr:to>
    <xdr:pic>
      <xdr:nvPicPr>
        <xdr:cNvPr id="155" name="Imagen 154" descr="image79.png">
          <a:extLst>
            <a:ext uri="{FF2B5EF4-FFF2-40B4-BE49-F238E27FC236}">
              <a16:creationId xmlns:a16="http://schemas.microsoft.com/office/drawing/2014/main" id="{62467B61-4651-412E-A486-C70E42557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6777375"/>
          <a:ext cx="14668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1038225</xdr:colOff>
      <xdr:row>8802</xdr:row>
      <xdr:rowOff>123825</xdr:rowOff>
    </xdr:to>
    <xdr:pic>
      <xdr:nvPicPr>
        <xdr:cNvPr id="156" name="Imagen 155" descr="image80.png">
          <a:extLst>
            <a:ext uri="{FF2B5EF4-FFF2-40B4-BE49-F238E27FC236}">
              <a16:creationId xmlns:a16="http://schemas.microsoft.com/office/drawing/2014/main" id="{DA0DCAC6-D490-4973-9703-A34A43EE6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25126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1038225</xdr:colOff>
      <xdr:row>8901</xdr:row>
      <xdr:rowOff>9525</xdr:rowOff>
    </xdr:to>
    <xdr:pic>
      <xdr:nvPicPr>
        <xdr:cNvPr id="157" name="Imagen 156" descr="image81.png">
          <a:extLst>
            <a:ext uri="{FF2B5EF4-FFF2-40B4-BE49-F238E27FC236}">
              <a16:creationId xmlns:a16="http://schemas.microsoft.com/office/drawing/2014/main" id="{F53E635C-9526-4053-9437-1671E9514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5580975"/>
          <a:ext cx="14668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1038225</xdr:colOff>
      <xdr:row>9008</xdr:row>
      <xdr:rowOff>114300</xdr:rowOff>
    </xdr:to>
    <xdr:pic>
      <xdr:nvPicPr>
        <xdr:cNvPr id="158" name="Imagen 157" descr="image82.png">
          <a:extLst>
            <a:ext uri="{FF2B5EF4-FFF2-40B4-BE49-F238E27FC236}">
              <a16:creationId xmlns:a16="http://schemas.microsoft.com/office/drawing/2014/main" id="{B4F51226-2884-4DFF-A44A-67BE118FC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9982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1523</xdr:row>
      <xdr:rowOff>0</xdr:rowOff>
    </xdr:from>
    <xdr:to>
      <xdr:col>2</xdr:col>
      <xdr:colOff>1038225</xdr:colOff>
      <xdr:row>1523</xdr:row>
      <xdr:rowOff>9525</xdr:rowOff>
    </xdr:to>
    <xdr:pic>
      <xdr:nvPicPr>
        <xdr:cNvPr id="159" name="Imagen 158" descr="image14.png">
          <a:extLst>
            <a:ext uri="{FF2B5EF4-FFF2-40B4-BE49-F238E27FC236}">
              <a16:creationId xmlns:a16="http://schemas.microsoft.com/office/drawing/2014/main" id="{B62C9105-CA79-4189-A64F-29425D986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3210100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1633</xdr:row>
      <xdr:rowOff>0</xdr:rowOff>
    </xdr:from>
    <xdr:to>
      <xdr:col>2</xdr:col>
      <xdr:colOff>1038225</xdr:colOff>
      <xdr:row>1633</xdr:row>
      <xdr:rowOff>9525</xdr:rowOff>
    </xdr:to>
    <xdr:pic>
      <xdr:nvPicPr>
        <xdr:cNvPr id="160" name="Imagen 159" descr="image15.png">
          <a:extLst>
            <a:ext uri="{FF2B5EF4-FFF2-40B4-BE49-F238E27FC236}">
              <a16:creationId xmlns:a16="http://schemas.microsoft.com/office/drawing/2014/main" id="{566DAB7A-86F1-486F-B323-4D8E7329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78322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2781</xdr:row>
      <xdr:rowOff>0</xdr:rowOff>
    </xdr:from>
    <xdr:to>
      <xdr:col>2</xdr:col>
      <xdr:colOff>1038225</xdr:colOff>
      <xdr:row>2781</xdr:row>
      <xdr:rowOff>9525</xdr:rowOff>
    </xdr:to>
    <xdr:pic>
      <xdr:nvPicPr>
        <xdr:cNvPr id="161" name="Imagen 160" descr="image25.png">
          <a:extLst>
            <a:ext uri="{FF2B5EF4-FFF2-40B4-BE49-F238E27FC236}">
              <a16:creationId xmlns:a16="http://schemas.microsoft.com/office/drawing/2014/main" id="{019128A3-C7FA-4F14-A3BE-291FE9E82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96123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1038225</xdr:colOff>
      <xdr:row>6996</xdr:row>
      <xdr:rowOff>133350</xdr:rowOff>
    </xdr:to>
    <xdr:pic>
      <xdr:nvPicPr>
        <xdr:cNvPr id="168" name="Imagen 167" descr="image63.png">
          <a:extLst>
            <a:ext uri="{FF2B5EF4-FFF2-40B4-BE49-F238E27FC236}">
              <a16:creationId xmlns:a16="http://schemas.microsoft.com/office/drawing/2014/main" id="{6D2D2A2A-335B-4B0E-9A06-673527E3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154922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1038225</xdr:colOff>
      <xdr:row>7106</xdr:row>
      <xdr:rowOff>142875</xdr:rowOff>
    </xdr:to>
    <xdr:pic>
      <xdr:nvPicPr>
        <xdr:cNvPr id="169" name="Imagen 168" descr="image64.png">
          <a:extLst>
            <a:ext uri="{FF2B5EF4-FFF2-40B4-BE49-F238E27FC236}">
              <a16:creationId xmlns:a16="http://schemas.microsoft.com/office/drawing/2014/main" id="{22E8F555-EEE5-4F8A-AFED-031BA1BEB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56217725"/>
          <a:ext cx="14668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1038225</xdr:colOff>
      <xdr:row>7224</xdr:row>
      <xdr:rowOff>152400</xdr:rowOff>
    </xdr:to>
    <xdr:pic>
      <xdr:nvPicPr>
        <xdr:cNvPr id="170" name="Imagen 169" descr="image65.png">
          <a:extLst>
            <a:ext uri="{FF2B5EF4-FFF2-40B4-BE49-F238E27FC236}">
              <a16:creationId xmlns:a16="http://schemas.microsoft.com/office/drawing/2014/main" id="{812BDC9B-DDE1-41C4-8739-B346E16C4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19530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1038225</xdr:colOff>
      <xdr:row>7322</xdr:row>
      <xdr:rowOff>152400</xdr:rowOff>
    </xdr:to>
    <xdr:pic>
      <xdr:nvPicPr>
        <xdr:cNvPr id="171" name="Imagen 170" descr="image66.png">
          <a:extLst>
            <a:ext uri="{FF2B5EF4-FFF2-40B4-BE49-F238E27FC236}">
              <a16:creationId xmlns:a16="http://schemas.microsoft.com/office/drawing/2014/main" id="{8C20C9B8-6D85-407F-A169-0355333BE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50213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1038225</xdr:colOff>
      <xdr:row>7430</xdr:row>
      <xdr:rowOff>133350</xdr:rowOff>
    </xdr:to>
    <xdr:pic>
      <xdr:nvPicPr>
        <xdr:cNvPr id="172" name="Imagen 171" descr="image67.png">
          <a:extLst>
            <a:ext uri="{FF2B5EF4-FFF2-40B4-BE49-F238E27FC236}">
              <a16:creationId xmlns:a16="http://schemas.microsoft.com/office/drawing/2014/main" id="{1D046D60-0A9D-41E2-B809-FC1A9042B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942312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1038225</xdr:colOff>
      <xdr:row>7538</xdr:row>
      <xdr:rowOff>152400</xdr:rowOff>
    </xdr:to>
    <xdr:pic>
      <xdr:nvPicPr>
        <xdr:cNvPr id="173" name="Imagen 172" descr="image68.png">
          <a:extLst>
            <a:ext uri="{FF2B5EF4-FFF2-40B4-BE49-F238E27FC236}">
              <a16:creationId xmlns:a16="http://schemas.microsoft.com/office/drawing/2014/main" id="{61D961EE-3021-4463-B3E4-0524F6BE9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138249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1038225</xdr:colOff>
      <xdr:row>7648</xdr:row>
      <xdr:rowOff>152400</xdr:rowOff>
    </xdr:to>
    <xdr:pic>
      <xdr:nvPicPr>
        <xdr:cNvPr id="174" name="Imagen 173" descr="image69.png">
          <a:extLst>
            <a:ext uri="{FF2B5EF4-FFF2-40B4-BE49-F238E27FC236}">
              <a16:creationId xmlns:a16="http://schemas.microsoft.com/office/drawing/2014/main" id="{809E2F7B-CDB8-4F93-AF65-4CDF6DEB4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84934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1038225</xdr:colOff>
      <xdr:row>7760</xdr:row>
      <xdr:rowOff>152400</xdr:rowOff>
    </xdr:to>
    <xdr:pic>
      <xdr:nvPicPr>
        <xdr:cNvPr id="175" name="Imagen 174" descr="image70.png">
          <a:extLst>
            <a:ext uri="{FF2B5EF4-FFF2-40B4-BE49-F238E27FC236}">
              <a16:creationId xmlns:a16="http://schemas.microsoft.com/office/drawing/2014/main" id="{77DA9AB6-B839-485D-9870-FBB47B7C4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34286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1038225</xdr:colOff>
      <xdr:row>7860</xdr:row>
      <xdr:rowOff>133350</xdr:rowOff>
    </xdr:to>
    <xdr:pic>
      <xdr:nvPicPr>
        <xdr:cNvPr id="176" name="Imagen 175" descr="image71.png">
          <a:extLst>
            <a:ext uri="{FF2B5EF4-FFF2-40B4-BE49-F238E27FC236}">
              <a16:creationId xmlns:a16="http://schemas.microsoft.com/office/drawing/2014/main" id="{1E1441F4-C83F-414E-AABB-42B2AD29A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676362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1038225</xdr:colOff>
      <xdr:row>7978</xdr:row>
      <xdr:rowOff>152400</xdr:rowOff>
    </xdr:to>
    <xdr:pic>
      <xdr:nvPicPr>
        <xdr:cNvPr id="177" name="Imagen 176" descr="image72.png">
          <a:extLst>
            <a:ext uri="{FF2B5EF4-FFF2-40B4-BE49-F238E27FC236}">
              <a16:creationId xmlns:a16="http://schemas.microsoft.com/office/drawing/2014/main" id="{6EF469AE-DFEF-4CC5-88F8-1B61A81A4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24989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1038225</xdr:colOff>
      <xdr:row>8086</xdr:row>
      <xdr:rowOff>85725</xdr:rowOff>
    </xdr:to>
    <xdr:pic>
      <xdr:nvPicPr>
        <xdr:cNvPr id="178" name="Imagen 177" descr="image73.png">
          <a:extLst>
            <a:ext uri="{FF2B5EF4-FFF2-40B4-BE49-F238E27FC236}">
              <a16:creationId xmlns:a16="http://schemas.microsoft.com/office/drawing/2014/main" id="{775B9110-AA7E-4786-8E54-6A915D09F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8690072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1038225</xdr:colOff>
      <xdr:row>8186</xdr:row>
      <xdr:rowOff>152400</xdr:rowOff>
    </xdr:to>
    <xdr:pic>
      <xdr:nvPicPr>
        <xdr:cNvPr id="179" name="Imagen 178" descr="image74.png">
          <a:extLst>
            <a:ext uri="{FF2B5EF4-FFF2-40B4-BE49-F238E27FC236}">
              <a16:creationId xmlns:a16="http://schemas.microsoft.com/office/drawing/2014/main" id="{8D50DCC9-ADA7-42C0-BB89-5AB293096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02357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1038225</xdr:colOff>
      <xdr:row>8290</xdr:row>
      <xdr:rowOff>85725</xdr:rowOff>
    </xdr:to>
    <xdr:pic>
      <xdr:nvPicPr>
        <xdr:cNvPr id="180" name="Imagen 179" descr="image75.png">
          <a:extLst>
            <a:ext uri="{FF2B5EF4-FFF2-40B4-BE49-F238E27FC236}">
              <a16:creationId xmlns:a16="http://schemas.microsoft.com/office/drawing/2014/main" id="{FC3EDE1B-46C4-4B00-A379-243FC818A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410412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1038225</xdr:colOff>
      <xdr:row>8406</xdr:row>
      <xdr:rowOff>152400</xdr:rowOff>
    </xdr:to>
    <xdr:pic>
      <xdr:nvPicPr>
        <xdr:cNvPr id="181" name="Imagen 180" descr="image76.png">
          <a:extLst>
            <a:ext uri="{FF2B5EF4-FFF2-40B4-BE49-F238E27FC236}">
              <a16:creationId xmlns:a16="http://schemas.microsoft.com/office/drawing/2014/main" id="{9A2EB0C7-5049-4A87-B20E-3660C1E06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95727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1038225</xdr:colOff>
      <xdr:row>8510</xdr:row>
      <xdr:rowOff>152400</xdr:rowOff>
    </xdr:to>
    <xdr:pic>
      <xdr:nvPicPr>
        <xdr:cNvPr id="182" name="Imagen 181" descr="image77.png">
          <a:extLst>
            <a:ext uri="{FF2B5EF4-FFF2-40B4-BE49-F238E27FC236}">
              <a16:creationId xmlns:a16="http://schemas.microsoft.com/office/drawing/2014/main" id="{206238EE-ACC5-4F5B-88FF-9B251442A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34411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1038225</xdr:colOff>
      <xdr:row>8622</xdr:row>
      <xdr:rowOff>152400</xdr:rowOff>
    </xdr:to>
    <xdr:pic>
      <xdr:nvPicPr>
        <xdr:cNvPr id="183" name="Imagen 182" descr="image78.png">
          <a:extLst>
            <a:ext uri="{FF2B5EF4-FFF2-40B4-BE49-F238E27FC236}">
              <a16:creationId xmlns:a16="http://schemas.microsoft.com/office/drawing/2014/main" id="{EE8D39D5-94A0-40CE-9AF9-EC5D31279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83763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1038225</xdr:colOff>
      <xdr:row>8726</xdr:row>
      <xdr:rowOff>152400</xdr:rowOff>
    </xdr:to>
    <xdr:pic>
      <xdr:nvPicPr>
        <xdr:cNvPr id="184" name="Imagen 183" descr="image79.png">
          <a:extLst>
            <a:ext uri="{FF2B5EF4-FFF2-40B4-BE49-F238E27FC236}">
              <a16:creationId xmlns:a16="http://schemas.microsoft.com/office/drawing/2014/main" id="{D99EEC5D-7AF4-4452-B7CD-1ACE6EEC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22447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1038225</xdr:colOff>
      <xdr:row>8846</xdr:row>
      <xdr:rowOff>152400</xdr:rowOff>
    </xdr:to>
    <xdr:pic>
      <xdr:nvPicPr>
        <xdr:cNvPr id="185" name="Imagen 184" descr="image80.png">
          <a:extLst>
            <a:ext uri="{FF2B5EF4-FFF2-40B4-BE49-F238E27FC236}">
              <a16:creationId xmlns:a16="http://schemas.microsoft.com/office/drawing/2014/main" id="{D5EA9B10-22A8-413D-908B-143738CC6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82467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1038225</xdr:colOff>
      <xdr:row>8948</xdr:row>
      <xdr:rowOff>152400</xdr:rowOff>
    </xdr:to>
    <xdr:pic>
      <xdr:nvPicPr>
        <xdr:cNvPr id="186" name="Imagen 185" descr="image81.png">
          <a:extLst>
            <a:ext uri="{FF2B5EF4-FFF2-40B4-BE49-F238E27FC236}">
              <a16:creationId xmlns:a16="http://schemas.microsoft.com/office/drawing/2014/main" id="{3AF746F3-DBE5-42B6-A5A9-AA68B89BA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184842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1038225</xdr:colOff>
      <xdr:row>9053</xdr:row>
      <xdr:rowOff>161925</xdr:rowOff>
    </xdr:to>
    <xdr:pic>
      <xdr:nvPicPr>
        <xdr:cNvPr id="187" name="Imagen 186" descr="image82.png">
          <a:extLst>
            <a:ext uri="{FF2B5EF4-FFF2-40B4-BE49-F238E27FC236}">
              <a16:creationId xmlns:a16="http://schemas.microsoft.com/office/drawing/2014/main" id="{77228AF4-9783-4275-8A08-4B9034974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15983525"/>
          <a:ext cx="14668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1038225</xdr:colOff>
      <xdr:row>9159</xdr:row>
      <xdr:rowOff>114300</xdr:rowOff>
    </xdr:to>
    <xdr:pic>
      <xdr:nvPicPr>
        <xdr:cNvPr id="188" name="Imagen 187" descr="image83.png">
          <a:extLst>
            <a:ext uri="{FF2B5EF4-FFF2-40B4-BE49-F238E27FC236}">
              <a16:creationId xmlns:a16="http://schemas.microsoft.com/office/drawing/2014/main" id="{939EAF42-611C-40AE-996A-1E42313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011862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1038225</xdr:colOff>
      <xdr:row>9273</xdr:row>
      <xdr:rowOff>114300</xdr:rowOff>
    </xdr:to>
    <xdr:pic>
      <xdr:nvPicPr>
        <xdr:cNvPr id="189" name="Imagen 188" descr="image84.png">
          <a:extLst>
            <a:ext uri="{FF2B5EF4-FFF2-40B4-BE49-F238E27FC236}">
              <a16:creationId xmlns:a16="http://schemas.microsoft.com/office/drawing/2014/main" id="{A2F1DD0C-7F07-4E72-A61F-52CD1A574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532052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1038225</xdr:colOff>
      <xdr:row>9381</xdr:row>
      <xdr:rowOff>114300</xdr:rowOff>
    </xdr:to>
    <xdr:pic>
      <xdr:nvPicPr>
        <xdr:cNvPr id="190" name="Imagen 189" descr="image85.png">
          <a:extLst>
            <a:ext uri="{FF2B5EF4-FFF2-40B4-BE49-F238E27FC236}">
              <a16:creationId xmlns:a16="http://schemas.microsoft.com/office/drawing/2014/main" id="{87C8CB8E-A2F2-440E-8D24-66408B50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972232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1038225</xdr:colOff>
      <xdr:row>9481</xdr:row>
      <xdr:rowOff>114300</xdr:rowOff>
    </xdr:to>
    <xdr:pic>
      <xdr:nvPicPr>
        <xdr:cNvPr id="191" name="Imagen 190" descr="image86.png">
          <a:extLst>
            <a:ext uri="{FF2B5EF4-FFF2-40B4-BE49-F238E27FC236}">
              <a16:creationId xmlns:a16="http://schemas.microsoft.com/office/drawing/2014/main" id="{A0B86444-CC6F-498F-B249-AA3DB289E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305732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1038225</xdr:colOff>
      <xdr:row>9597</xdr:row>
      <xdr:rowOff>114300</xdr:rowOff>
    </xdr:to>
    <xdr:pic>
      <xdr:nvPicPr>
        <xdr:cNvPr id="192" name="Imagen 191" descr="image87.png">
          <a:extLst>
            <a:ext uri="{FF2B5EF4-FFF2-40B4-BE49-F238E27FC236}">
              <a16:creationId xmlns:a16="http://schemas.microsoft.com/office/drawing/2014/main" id="{C352E1FE-606B-4691-84C8-F99B48565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852592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1038225</xdr:colOff>
      <xdr:row>9707</xdr:row>
      <xdr:rowOff>114300</xdr:rowOff>
    </xdr:to>
    <xdr:pic>
      <xdr:nvPicPr>
        <xdr:cNvPr id="193" name="Imagen 192" descr="image88.png">
          <a:extLst>
            <a:ext uri="{FF2B5EF4-FFF2-40B4-BE49-F238E27FC236}">
              <a16:creationId xmlns:a16="http://schemas.microsoft.com/office/drawing/2014/main" id="{1C616206-3DA6-487F-9B2B-5402DE67D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319442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1038225</xdr:colOff>
      <xdr:row>9807</xdr:row>
      <xdr:rowOff>114300</xdr:rowOff>
    </xdr:to>
    <xdr:pic>
      <xdr:nvPicPr>
        <xdr:cNvPr id="194" name="Imagen 193" descr="image89.png">
          <a:extLst>
            <a:ext uri="{FF2B5EF4-FFF2-40B4-BE49-F238E27FC236}">
              <a16:creationId xmlns:a16="http://schemas.microsoft.com/office/drawing/2014/main" id="{48896492-2C19-474A-8276-0DED6EDC2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652942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1038225</xdr:colOff>
      <xdr:row>9915</xdr:row>
      <xdr:rowOff>114300</xdr:rowOff>
    </xdr:to>
    <xdr:pic>
      <xdr:nvPicPr>
        <xdr:cNvPr id="195" name="Imagen 194" descr="image90.png">
          <a:extLst>
            <a:ext uri="{FF2B5EF4-FFF2-40B4-BE49-F238E27FC236}">
              <a16:creationId xmlns:a16="http://schemas.microsoft.com/office/drawing/2014/main" id="{541DA721-8DF6-46EB-8275-0AC45F423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0931225"/>
          <a:ext cx="14668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209" name="image64.png">
          <a:extLst>
            <a:ext uri="{FF2B5EF4-FFF2-40B4-BE49-F238E27FC236}">
              <a16:creationId xmlns:a16="http://schemas.microsoft.com/office/drawing/2014/main" id="{ECDE4B0C-BDF8-4E66-894A-7456BF820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48750125"/>
          <a:ext cx="12087225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210" name="image65.png">
          <a:extLst>
            <a:ext uri="{FF2B5EF4-FFF2-40B4-BE49-F238E27FC236}">
              <a16:creationId xmlns:a16="http://schemas.microsoft.com/office/drawing/2014/main" id="{2945E9E6-E956-41BE-A628-633A9183D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3418625"/>
          <a:ext cx="12087225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211" name="image66.png">
          <a:extLst>
            <a:ext uri="{FF2B5EF4-FFF2-40B4-BE49-F238E27FC236}">
              <a16:creationId xmlns:a16="http://schemas.microsoft.com/office/drawing/2014/main" id="{2BD6D931-6711-4DD6-BAE8-1966A167C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8087125"/>
          <a:ext cx="1208722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466725</xdr:colOff>
      <xdr:row>7046</xdr:row>
      <xdr:rowOff>133350</xdr:rowOff>
    </xdr:to>
    <xdr:pic>
      <xdr:nvPicPr>
        <xdr:cNvPr id="220" name="Imagen 219" descr="image64.png">
          <a:extLst>
            <a:ext uri="{FF2B5EF4-FFF2-40B4-BE49-F238E27FC236}">
              <a16:creationId xmlns:a16="http://schemas.microsoft.com/office/drawing/2014/main" id="{7DFE4EAB-BACA-434C-8F91-C76FA7075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4687950"/>
          <a:ext cx="8953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466725</xdr:colOff>
      <xdr:row>7158</xdr:row>
      <xdr:rowOff>9525</xdr:rowOff>
    </xdr:to>
    <xdr:pic>
      <xdr:nvPicPr>
        <xdr:cNvPr id="221" name="Imagen 220" descr="image65.png">
          <a:extLst>
            <a:ext uri="{FF2B5EF4-FFF2-40B4-BE49-F238E27FC236}">
              <a16:creationId xmlns:a16="http://schemas.microsoft.com/office/drawing/2014/main" id="{FD46DB57-D4E6-4CE5-AB94-B8891F7AC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9623150"/>
          <a:ext cx="8953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466725</xdr:colOff>
      <xdr:row>7259</xdr:row>
      <xdr:rowOff>180975</xdr:rowOff>
    </xdr:to>
    <xdr:pic>
      <xdr:nvPicPr>
        <xdr:cNvPr id="222" name="Imagen 221" descr="image66.png">
          <a:extLst>
            <a:ext uri="{FF2B5EF4-FFF2-40B4-BE49-F238E27FC236}">
              <a16:creationId xmlns:a16="http://schemas.microsoft.com/office/drawing/2014/main" id="{EB08D233-B50B-4F8D-A4EB-8C0974944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12958150"/>
          <a:ext cx="8953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466725</xdr:colOff>
      <xdr:row>7361</xdr:row>
      <xdr:rowOff>180975</xdr:rowOff>
    </xdr:to>
    <xdr:pic>
      <xdr:nvPicPr>
        <xdr:cNvPr id="223" name="Imagen 222" descr="image67.png">
          <a:extLst>
            <a:ext uri="{FF2B5EF4-FFF2-40B4-BE49-F238E27FC236}">
              <a16:creationId xmlns:a16="http://schemas.microsoft.com/office/drawing/2014/main" id="{E972AE89-8950-4E5C-BE4B-17CBAF019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6826550"/>
          <a:ext cx="8953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466725</xdr:colOff>
      <xdr:row>7476</xdr:row>
      <xdr:rowOff>171450</xdr:rowOff>
    </xdr:to>
    <xdr:pic>
      <xdr:nvPicPr>
        <xdr:cNvPr id="224" name="Imagen 223" descr="image68.png">
          <a:extLst>
            <a:ext uri="{FF2B5EF4-FFF2-40B4-BE49-F238E27FC236}">
              <a16:creationId xmlns:a16="http://schemas.microsoft.com/office/drawing/2014/main" id="{96A5E065-E0C1-496C-B704-0CC4BA130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2028450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466725</xdr:colOff>
      <xdr:row>7586</xdr:row>
      <xdr:rowOff>142875</xdr:rowOff>
    </xdr:to>
    <xdr:pic>
      <xdr:nvPicPr>
        <xdr:cNvPr id="225" name="Imagen 224" descr="image69.png">
          <a:extLst>
            <a:ext uri="{FF2B5EF4-FFF2-40B4-BE49-F238E27FC236}">
              <a16:creationId xmlns:a16="http://schemas.microsoft.com/office/drawing/2014/main" id="{E8DBAC6E-A432-4FCC-9573-321410528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6696950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466725</xdr:colOff>
      <xdr:row>7690</xdr:row>
      <xdr:rowOff>123825</xdr:rowOff>
    </xdr:to>
    <xdr:pic>
      <xdr:nvPicPr>
        <xdr:cNvPr id="226" name="Imagen 225" descr="image70.png">
          <a:extLst>
            <a:ext uri="{FF2B5EF4-FFF2-40B4-BE49-F238E27FC236}">
              <a16:creationId xmlns:a16="http://schemas.microsoft.com/office/drawing/2014/main" id="{8C7476C8-C1B9-411E-85BB-9B6241A10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0565350"/>
          <a:ext cx="8953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466725</xdr:colOff>
      <xdr:row>7808</xdr:row>
      <xdr:rowOff>142875</xdr:rowOff>
    </xdr:to>
    <xdr:pic>
      <xdr:nvPicPr>
        <xdr:cNvPr id="227" name="Imagen 226" descr="image71.png">
          <a:extLst>
            <a:ext uri="{FF2B5EF4-FFF2-40B4-BE49-F238E27FC236}">
              <a16:creationId xmlns:a16="http://schemas.microsoft.com/office/drawing/2014/main" id="{801ACB13-FFC0-48C3-AF50-FFD5BE198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86300650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466725</xdr:colOff>
      <xdr:row>7914</xdr:row>
      <xdr:rowOff>142875</xdr:rowOff>
    </xdr:to>
    <xdr:pic>
      <xdr:nvPicPr>
        <xdr:cNvPr id="228" name="Imagen 227" descr="image72.png">
          <a:extLst>
            <a:ext uri="{FF2B5EF4-FFF2-40B4-BE49-F238E27FC236}">
              <a16:creationId xmlns:a16="http://schemas.microsoft.com/office/drawing/2014/main" id="{EDE638AA-06CB-4437-8E0D-DC8A98F6D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0435750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466725</xdr:colOff>
      <xdr:row>8018</xdr:row>
      <xdr:rowOff>142875</xdr:rowOff>
    </xdr:to>
    <xdr:pic>
      <xdr:nvPicPr>
        <xdr:cNvPr id="229" name="Imagen 228" descr="image73.png">
          <a:extLst>
            <a:ext uri="{FF2B5EF4-FFF2-40B4-BE49-F238E27FC236}">
              <a16:creationId xmlns:a16="http://schemas.microsoft.com/office/drawing/2014/main" id="{D4BF68BF-E93D-4F10-BF88-462DD5E94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4304150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466725</xdr:colOff>
      <xdr:row>8125</xdr:row>
      <xdr:rowOff>152400</xdr:rowOff>
    </xdr:to>
    <xdr:pic>
      <xdr:nvPicPr>
        <xdr:cNvPr id="230" name="Imagen 229" descr="image74.png">
          <a:extLst>
            <a:ext uri="{FF2B5EF4-FFF2-40B4-BE49-F238E27FC236}">
              <a16:creationId xmlns:a16="http://schemas.microsoft.com/office/drawing/2014/main" id="{79539E95-4667-4C29-82E3-CEFBB35AA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8439250"/>
          <a:ext cx="8953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466725</xdr:colOff>
      <xdr:row>8236</xdr:row>
      <xdr:rowOff>76200</xdr:rowOff>
    </xdr:to>
    <xdr:pic>
      <xdr:nvPicPr>
        <xdr:cNvPr id="231" name="Imagen 230" descr="image75.png">
          <a:extLst>
            <a:ext uri="{FF2B5EF4-FFF2-40B4-BE49-F238E27FC236}">
              <a16:creationId xmlns:a16="http://schemas.microsoft.com/office/drawing/2014/main" id="{47AC9BC0-449E-4925-9B0A-DCAA79024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3374450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466725</xdr:colOff>
      <xdr:row>8346</xdr:row>
      <xdr:rowOff>76200</xdr:rowOff>
    </xdr:to>
    <xdr:pic>
      <xdr:nvPicPr>
        <xdr:cNvPr id="232" name="Imagen 231" descr="image76.png">
          <a:extLst>
            <a:ext uri="{FF2B5EF4-FFF2-40B4-BE49-F238E27FC236}">
              <a16:creationId xmlns:a16="http://schemas.microsoft.com/office/drawing/2014/main" id="{F344E192-71CB-483B-8A45-B22529698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8042950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466725</xdr:colOff>
      <xdr:row>8452</xdr:row>
      <xdr:rowOff>171450</xdr:rowOff>
    </xdr:to>
    <xdr:pic>
      <xdr:nvPicPr>
        <xdr:cNvPr id="233" name="Imagen 232" descr="image77.png">
          <a:extLst>
            <a:ext uri="{FF2B5EF4-FFF2-40B4-BE49-F238E27FC236}">
              <a16:creationId xmlns:a16="http://schemas.microsoft.com/office/drawing/2014/main" id="{63A1E967-880C-4B22-967C-5B80150E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2178050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466725</xdr:colOff>
      <xdr:row>8572</xdr:row>
      <xdr:rowOff>142875</xdr:rowOff>
    </xdr:to>
    <xdr:pic>
      <xdr:nvPicPr>
        <xdr:cNvPr id="234" name="Imagen 233" descr="image78.png">
          <a:extLst>
            <a:ext uri="{FF2B5EF4-FFF2-40B4-BE49-F238E27FC236}">
              <a16:creationId xmlns:a16="http://schemas.microsoft.com/office/drawing/2014/main" id="{5C404C47-25E0-481D-A38C-D2347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8180050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466725</xdr:colOff>
      <xdr:row>8675</xdr:row>
      <xdr:rowOff>57150</xdr:rowOff>
    </xdr:to>
    <xdr:pic>
      <xdr:nvPicPr>
        <xdr:cNvPr id="235" name="Imagen 234" descr="image79.png">
          <a:extLst>
            <a:ext uri="{FF2B5EF4-FFF2-40B4-BE49-F238E27FC236}">
              <a16:creationId xmlns:a16="http://schemas.microsoft.com/office/drawing/2014/main" id="{A9F217D2-1214-4558-A22B-91F1C1726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1781750"/>
          <a:ext cx="8953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466725</xdr:colOff>
      <xdr:row>8778</xdr:row>
      <xdr:rowOff>142875</xdr:rowOff>
    </xdr:to>
    <xdr:pic>
      <xdr:nvPicPr>
        <xdr:cNvPr id="236" name="Imagen 235" descr="image80.png">
          <a:extLst>
            <a:ext uri="{FF2B5EF4-FFF2-40B4-BE49-F238E27FC236}">
              <a16:creationId xmlns:a16="http://schemas.microsoft.com/office/drawing/2014/main" id="{EC28F7C0-42A0-489B-B8BC-907800F19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15650150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3357</xdr:row>
      <xdr:rowOff>0</xdr:rowOff>
    </xdr:from>
    <xdr:to>
      <xdr:col>2</xdr:col>
      <xdr:colOff>581025</xdr:colOff>
      <xdr:row>3357</xdr:row>
      <xdr:rowOff>9525</xdr:rowOff>
    </xdr:to>
    <xdr:pic>
      <xdr:nvPicPr>
        <xdr:cNvPr id="237" name="Imagen 236" descr="image30.png">
          <a:extLst>
            <a:ext uri="{FF2B5EF4-FFF2-40B4-BE49-F238E27FC236}">
              <a16:creationId xmlns:a16="http://schemas.microsoft.com/office/drawing/2014/main" id="{1E8B74CA-031D-4666-8BC3-9F07195CF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2893150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581025</xdr:colOff>
      <xdr:row>7055</xdr:row>
      <xdr:rowOff>66675</xdr:rowOff>
    </xdr:to>
    <xdr:pic>
      <xdr:nvPicPr>
        <xdr:cNvPr id="245" name="Imagen 244" descr="image64.png">
          <a:extLst>
            <a:ext uri="{FF2B5EF4-FFF2-40B4-BE49-F238E27FC236}">
              <a16:creationId xmlns:a16="http://schemas.microsoft.com/office/drawing/2014/main" id="{5D2081DA-BD09-4D2C-B191-7EB1DF8EA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5888100"/>
          <a:ext cx="10096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581025</xdr:colOff>
      <xdr:row>7154</xdr:row>
      <xdr:rowOff>180975</xdr:rowOff>
    </xdr:to>
    <xdr:pic>
      <xdr:nvPicPr>
        <xdr:cNvPr id="246" name="Imagen 245" descr="image65.png">
          <a:extLst>
            <a:ext uri="{FF2B5EF4-FFF2-40B4-BE49-F238E27FC236}">
              <a16:creationId xmlns:a16="http://schemas.microsoft.com/office/drawing/2014/main" id="{1DBB75B8-2D03-4E6C-BAC6-7E3B0D57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9223100"/>
          <a:ext cx="10096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581025</xdr:colOff>
      <xdr:row>7276</xdr:row>
      <xdr:rowOff>38100</xdr:rowOff>
    </xdr:to>
    <xdr:pic>
      <xdr:nvPicPr>
        <xdr:cNvPr id="247" name="Imagen 246" descr="image66.png">
          <a:extLst>
            <a:ext uri="{FF2B5EF4-FFF2-40B4-BE49-F238E27FC236}">
              <a16:creationId xmlns:a16="http://schemas.microsoft.com/office/drawing/2014/main" id="{AE9B7E2C-804A-49BB-A499-B1EF0DF6A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15225100"/>
          <a:ext cx="10096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581025</xdr:colOff>
      <xdr:row>7380</xdr:row>
      <xdr:rowOff>123825</xdr:rowOff>
    </xdr:to>
    <xdr:pic>
      <xdr:nvPicPr>
        <xdr:cNvPr id="248" name="Imagen 247" descr="image67.png">
          <a:extLst>
            <a:ext uri="{FF2B5EF4-FFF2-40B4-BE49-F238E27FC236}">
              <a16:creationId xmlns:a16="http://schemas.microsoft.com/office/drawing/2014/main" id="{2557F3AD-B0A0-4E1D-A75A-1630FF158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9360200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581025</xdr:colOff>
      <xdr:row>7485</xdr:row>
      <xdr:rowOff>19050</xdr:rowOff>
    </xdr:to>
    <xdr:pic>
      <xdr:nvPicPr>
        <xdr:cNvPr id="249" name="Imagen 248" descr="image68.png">
          <a:extLst>
            <a:ext uri="{FF2B5EF4-FFF2-40B4-BE49-F238E27FC236}">
              <a16:creationId xmlns:a16="http://schemas.microsoft.com/office/drawing/2014/main" id="{7B896276-0F0B-4441-9C9C-223310B72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3228600"/>
          <a:ext cx="10096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581025</xdr:colOff>
      <xdr:row>7588</xdr:row>
      <xdr:rowOff>123825</xdr:rowOff>
    </xdr:to>
    <xdr:pic>
      <xdr:nvPicPr>
        <xdr:cNvPr id="250" name="Imagen 249" descr="image69.png">
          <a:extLst>
            <a:ext uri="{FF2B5EF4-FFF2-40B4-BE49-F238E27FC236}">
              <a16:creationId xmlns:a16="http://schemas.microsoft.com/office/drawing/2014/main" id="{E2E37589-0F6F-469E-A3ED-691140AED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7097000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581025</xdr:colOff>
      <xdr:row>7701</xdr:row>
      <xdr:rowOff>123825</xdr:rowOff>
    </xdr:to>
    <xdr:pic>
      <xdr:nvPicPr>
        <xdr:cNvPr id="251" name="Imagen 250" descr="image70.png">
          <a:extLst>
            <a:ext uri="{FF2B5EF4-FFF2-40B4-BE49-F238E27FC236}">
              <a16:creationId xmlns:a16="http://schemas.microsoft.com/office/drawing/2014/main" id="{43A90412-F2DB-4DE3-8ADA-271E75DCA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2032200"/>
          <a:ext cx="10096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581025</xdr:colOff>
      <xdr:row>7813</xdr:row>
      <xdr:rowOff>152400</xdr:rowOff>
    </xdr:to>
    <xdr:pic>
      <xdr:nvPicPr>
        <xdr:cNvPr id="252" name="Imagen 251" descr="image71.png">
          <a:extLst>
            <a:ext uri="{FF2B5EF4-FFF2-40B4-BE49-F238E27FC236}">
              <a16:creationId xmlns:a16="http://schemas.microsoft.com/office/drawing/2014/main" id="{51308C05-4335-4B07-A908-37D7520C4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8696740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581025</xdr:colOff>
      <xdr:row>7916</xdr:row>
      <xdr:rowOff>123825</xdr:rowOff>
    </xdr:to>
    <xdr:pic>
      <xdr:nvPicPr>
        <xdr:cNvPr id="253" name="Imagen 252" descr="image72.png">
          <a:extLst>
            <a:ext uri="{FF2B5EF4-FFF2-40B4-BE49-F238E27FC236}">
              <a16:creationId xmlns:a16="http://schemas.microsoft.com/office/drawing/2014/main" id="{9A6EE0B3-4EB8-4EE7-BFCC-90C0B96C5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0835800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581025</xdr:colOff>
      <xdr:row>8037</xdr:row>
      <xdr:rowOff>28575</xdr:rowOff>
    </xdr:to>
    <xdr:pic>
      <xdr:nvPicPr>
        <xdr:cNvPr id="254" name="Imagen 253" descr="image73.png">
          <a:extLst>
            <a:ext uri="{FF2B5EF4-FFF2-40B4-BE49-F238E27FC236}">
              <a16:creationId xmlns:a16="http://schemas.microsoft.com/office/drawing/2014/main" id="{4FA56FE4-CF33-4851-A33E-3DE18E53E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6837800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581025</xdr:colOff>
      <xdr:row>8141</xdr:row>
      <xdr:rowOff>114300</xdr:rowOff>
    </xdr:to>
    <xdr:pic>
      <xdr:nvPicPr>
        <xdr:cNvPr id="255" name="Imagen 254" descr="image74.png">
          <a:extLst>
            <a:ext uri="{FF2B5EF4-FFF2-40B4-BE49-F238E27FC236}">
              <a16:creationId xmlns:a16="http://schemas.microsoft.com/office/drawing/2014/main" id="{45443C63-901F-47F6-939E-F44DFC795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0706200"/>
          <a:ext cx="10096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581025</xdr:colOff>
      <xdr:row>8245</xdr:row>
      <xdr:rowOff>28575</xdr:rowOff>
    </xdr:to>
    <xdr:pic>
      <xdr:nvPicPr>
        <xdr:cNvPr id="256" name="Imagen 255" descr="image75.png">
          <a:extLst>
            <a:ext uri="{FF2B5EF4-FFF2-40B4-BE49-F238E27FC236}">
              <a16:creationId xmlns:a16="http://schemas.microsoft.com/office/drawing/2014/main" id="{10535169-2BD7-435A-A8A5-7083BD0E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4574600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581025</xdr:colOff>
      <xdr:row>8355</xdr:row>
      <xdr:rowOff>28575</xdr:rowOff>
    </xdr:to>
    <xdr:pic>
      <xdr:nvPicPr>
        <xdr:cNvPr id="257" name="Imagen 256" descr="image76.png">
          <a:extLst>
            <a:ext uri="{FF2B5EF4-FFF2-40B4-BE49-F238E27FC236}">
              <a16:creationId xmlns:a16="http://schemas.microsoft.com/office/drawing/2014/main" id="{37F0ADDB-85B0-4F78-A8BF-19CD8BA81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9243100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581025</xdr:colOff>
      <xdr:row>8465</xdr:row>
      <xdr:rowOff>28575</xdr:rowOff>
    </xdr:to>
    <xdr:pic>
      <xdr:nvPicPr>
        <xdr:cNvPr id="258" name="Imagen 257" descr="image77.png">
          <a:extLst>
            <a:ext uri="{FF2B5EF4-FFF2-40B4-BE49-F238E27FC236}">
              <a16:creationId xmlns:a16="http://schemas.microsoft.com/office/drawing/2014/main" id="{FB013EF3-1AEC-4BA2-BE33-48F616171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3911600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581025</xdr:colOff>
      <xdr:row>8574</xdr:row>
      <xdr:rowOff>123825</xdr:rowOff>
    </xdr:to>
    <xdr:pic>
      <xdr:nvPicPr>
        <xdr:cNvPr id="259" name="Imagen 258" descr="image78.png">
          <a:extLst>
            <a:ext uri="{FF2B5EF4-FFF2-40B4-BE49-F238E27FC236}">
              <a16:creationId xmlns:a16="http://schemas.microsoft.com/office/drawing/2014/main" id="{66DE5CFB-5D4D-4220-A109-205B77888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8580100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581025</xdr:colOff>
      <xdr:row>8685</xdr:row>
      <xdr:rowOff>171450</xdr:rowOff>
    </xdr:to>
    <xdr:pic>
      <xdr:nvPicPr>
        <xdr:cNvPr id="260" name="Imagen 259" descr="image79.png">
          <a:extLst>
            <a:ext uri="{FF2B5EF4-FFF2-40B4-BE49-F238E27FC236}">
              <a16:creationId xmlns:a16="http://schemas.microsoft.com/office/drawing/2014/main" id="{C466E231-F313-49FF-ABC3-C70E0DF7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3248600"/>
          <a:ext cx="10096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581025</xdr:colOff>
      <xdr:row>8802</xdr:row>
      <xdr:rowOff>123825</xdr:rowOff>
    </xdr:to>
    <xdr:pic>
      <xdr:nvPicPr>
        <xdr:cNvPr id="261" name="Imagen 260" descr="image80.png">
          <a:extLst>
            <a:ext uri="{FF2B5EF4-FFF2-40B4-BE49-F238E27FC236}">
              <a16:creationId xmlns:a16="http://schemas.microsoft.com/office/drawing/2014/main" id="{8694D2B9-73A2-4A49-9320-7BCB8D31F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18983900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581025</xdr:colOff>
      <xdr:row>8901</xdr:row>
      <xdr:rowOff>9525</xdr:rowOff>
    </xdr:to>
    <xdr:pic>
      <xdr:nvPicPr>
        <xdr:cNvPr id="262" name="Imagen 261" descr="image81.png">
          <a:extLst>
            <a:ext uri="{FF2B5EF4-FFF2-40B4-BE49-F238E27FC236}">
              <a16:creationId xmlns:a16="http://schemas.microsoft.com/office/drawing/2014/main" id="{138665F9-153F-4829-B676-C9D66AE8F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2052200"/>
          <a:ext cx="10096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581025</xdr:colOff>
      <xdr:row>9008</xdr:row>
      <xdr:rowOff>114300</xdr:rowOff>
    </xdr:to>
    <xdr:pic>
      <xdr:nvPicPr>
        <xdr:cNvPr id="263" name="Imagen 262" descr="image82.png">
          <a:extLst>
            <a:ext uri="{FF2B5EF4-FFF2-40B4-BE49-F238E27FC236}">
              <a16:creationId xmlns:a16="http://schemas.microsoft.com/office/drawing/2014/main" id="{7F4F8601-0D37-4688-815E-FC3EB9D6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6454000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1523</xdr:row>
      <xdr:rowOff>0</xdr:rowOff>
    </xdr:from>
    <xdr:to>
      <xdr:col>2</xdr:col>
      <xdr:colOff>581025</xdr:colOff>
      <xdr:row>1523</xdr:row>
      <xdr:rowOff>9525</xdr:rowOff>
    </xdr:to>
    <xdr:pic>
      <xdr:nvPicPr>
        <xdr:cNvPr id="264" name="Imagen 263" descr="image14.png">
          <a:extLst>
            <a:ext uri="{FF2B5EF4-FFF2-40B4-BE49-F238E27FC236}">
              <a16:creationId xmlns:a16="http://schemas.microsoft.com/office/drawing/2014/main" id="{C8F080DC-E748-416F-BBE9-EFAD144CC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19798900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1633</xdr:row>
      <xdr:rowOff>0</xdr:rowOff>
    </xdr:from>
    <xdr:to>
      <xdr:col>2</xdr:col>
      <xdr:colOff>581025</xdr:colOff>
      <xdr:row>1633</xdr:row>
      <xdr:rowOff>9525</xdr:rowOff>
    </xdr:to>
    <xdr:pic>
      <xdr:nvPicPr>
        <xdr:cNvPr id="265" name="Imagen 264" descr="image15.png">
          <a:extLst>
            <a:ext uri="{FF2B5EF4-FFF2-40B4-BE49-F238E27FC236}">
              <a16:creationId xmlns:a16="http://schemas.microsoft.com/office/drawing/2014/main" id="{56C18BAF-F8FD-4AE3-B73A-CE9854C3E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32577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2781</xdr:row>
      <xdr:rowOff>0</xdr:rowOff>
    </xdr:from>
    <xdr:to>
      <xdr:col>2</xdr:col>
      <xdr:colOff>581025</xdr:colOff>
      <xdr:row>2781</xdr:row>
      <xdr:rowOff>9525</xdr:rowOff>
    </xdr:to>
    <xdr:pic>
      <xdr:nvPicPr>
        <xdr:cNvPr id="266" name="Imagen 265" descr="image25.png">
          <a:extLst>
            <a:ext uri="{FF2B5EF4-FFF2-40B4-BE49-F238E27FC236}">
              <a16:creationId xmlns:a16="http://schemas.microsoft.com/office/drawing/2014/main" id="{2A9D7A6D-C9C0-4969-B8E2-EDF34CDF4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57870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581025</xdr:colOff>
      <xdr:row>6996</xdr:row>
      <xdr:rowOff>133350</xdr:rowOff>
    </xdr:to>
    <xdr:pic>
      <xdr:nvPicPr>
        <xdr:cNvPr id="273" name="Imagen 272" descr="image63.png">
          <a:extLst>
            <a:ext uri="{FF2B5EF4-FFF2-40B4-BE49-F238E27FC236}">
              <a16:creationId xmlns:a16="http://schemas.microsoft.com/office/drawing/2014/main" id="{5F04BD0E-4C7E-481B-A747-14C0B0860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8020450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581025</xdr:colOff>
      <xdr:row>7106</xdr:row>
      <xdr:rowOff>142875</xdr:rowOff>
    </xdr:to>
    <xdr:pic>
      <xdr:nvPicPr>
        <xdr:cNvPr id="274" name="Imagen 273" descr="image64.png">
          <a:extLst>
            <a:ext uri="{FF2B5EF4-FFF2-40B4-BE49-F238E27FC236}">
              <a16:creationId xmlns:a16="http://schemas.microsoft.com/office/drawing/2014/main" id="{DDC12C43-F9F7-43FD-BCFB-422A04F96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2688950"/>
          <a:ext cx="10096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581025</xdr:colOff>
      <xdr:row>7224</xdr:row>
      <xdr:rowOff>152400</xdr:rowOff>
    </xdr:to>
    <xdr:pic>
      <xdr:nvPicPr>
        <xdr:cNvPr id="275" name="Imagen 274" descr="image65.png">
          <a:extLst>
            <a:ext uri="{FF2B5EF4-FFF2-40B4-BE49-F238E27FC236}">
              <a16:creationId xmlns:a16="http://schemas.microsoft.com/office/drawing/2014/main" id="{4BCDAF68-2D1C-4F87-AC68-7C9B4BA1A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84242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581025</xdr:colOff>
      <xdr:row>7322</xdr:row>
      <xdr:rowOff>152400</xdr:rowOff>
    </xdr:to>
    <xdr:pic>
      <xdr:nvPicPr>
        <xdr:cNvPr id="276" name="Imagen 275" descr="image66.png">
          <a:extLst>
            <a:ext uri="{FF2B5EF4-FFF2-40B4-BE49-F238E27FC236}">
              <a16:creationId xmlns:a16="http://schemas.microsoft.com/office/drawing/2014/main" id="{77DFAA9B-BC86-4145-962B-98BCDA66F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14925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581025</xdr:colOff>
      <xdr:row>7430</xdr:row>
      <xdr:rowOff>133350</xdr:rowOff>
    </xdr:to>
    <xdr:pic>
      <xdr:nvPicPr>
        <xdr:cNvPr id="277" name="Imagen 276" descr="image67.png">
          <a:extLst>
            <a:ext uri="{FF2B5EF4-FFF2-40B4-BE49-F238E27FC236}">
              <a16:creationId xmlns:a16="http://schemas.microsoft.com/office/drawing/2014/main" id="{B78ECDDB-D9B7-4EBD-94DF-F57EBFDFE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5894350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581025</xdr:colOff>
      <xdr:row>7538</xdr:row>
      <xdr:rowOff>152400</xdr:rowOff>
    </xdr:to>
    <xdr:pic>
      <xdr:nvPicPr>
        <xdr:cNvPr id="278" name="Imagen 277" descr="image68.png">
          <a:extLst>
            <a:ext uri="{FF2B5EF4-FFF2-40B4-BE49-F238E27FC236}">
              <a16:creationId xmlns:a16="http://schemas.microsoft.com/office/drawing/2014/main" id="{0710384B-05AD-4044-A50B-A1EBE007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02961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581025</xdr:colOff>
      <xdr:row>7648</xdr:row>
      <xdr:rowOff>152400</xdr:rowOff>
    </xdr:to>
    <xdr:pic>
      <xdr:nvPicPr>
        <xdr:cNvPr id="279" name="Imagen 278" descr="image69.png">
          <a:extLst>
            <a:ext uri="{FF2B5EF4-FFF2-40B4-BE49-F238E27FC236}">
              <a16:creationId xmlns:a16="http://schemas.microsoft.com/office/drawing/2014/main" id="{1F697CF5-C5BB-4D36-BC06-364924658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649646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581025</xdr:colOff>
      <xdr:row>7760</xdr:row>
      <xdr:rowOff>152400</xdr:rowOff>
    </xdr:to>
    <xdr:pic>
      <xdr:nvPicPr>
        <xdr:cNvPr id="280" name="Imagen 279" descr="image70.png">
          <a:extLst>
            <a:ext uri="{FF2B5EF4-FFF2-40B4-BE49-F238E27FC236}">
              <a16:creationId xmlns:a16="http://schemas.microsoft.com/office/drawing/2014/main" id="{98A59616-990A-4A5D-A656-903277098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98998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581025</xdr:colOff>
      <xdr:row>7860</xdr:row>
      <xdr:rowOff>133350</xdr:rowOff>
    </xdr:to>
    <xdr:pic>
      <xdr:nvPicPr>
        <xdr:cNvPr id="281" name="Imagen 280" descr="image71.png">
          <a:extLst>
            <a:ext uri="{FF2B5EF4-FFF2-40B4-BE49-F238E27FC236}">
              <a16:creationId xmlns:a16="http://schemas.microsoft.com/office/drawing/2014/main" id="{430142CE-B459-46CD-BDB6-BC0DBE9E4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3234850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581025</xdr:colOff>
      <xdr:row>7978</xdr:row>
      <xdr:rowOff>152400</xdr:rowOff>
    </xdr:to>
    <xdr:pic>
      <xdr:nvPicPr>
        <xdr:cNvPr id="282" name="Imagen 281" descr="image72.png">
          <a:extLst>
            <a:ext uri="{FF2B5EF4-FFF2-40B4-BE49-F238E27FC236}">
              <a16:creationId xmlns:a16="http://schemas.microsoft.com/office/drawing/2014/main" id="{492A1214-C61E-4067-B25A-08D248624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89701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581025</xdr:colOff>
      <xdr:row>8086</xdr:row>
      <xdr:rowOff>85725</xdr:rowOff>
    </xdr:to>
    <xdr:pic>
      <xdr:nvPicPr>
        <xdr:cNvPr id="283" name="Imagen 282" descr="image73.png">
          <a:extLst>
            <a:ext uri="{FF2B5EF4-FFF2-40B4-BE49-F238E27FC236}">
              <a16:creationId xmlns:a16="http://schemas.microsoft.com/office/drawing/2014/main" id="{D9829128-63E1-45E4-A43C-F68005469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3371950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581025</xdr:colOff>
      <xdr:row>8186</xdr:row>
      <xdr:rowOff>152400</xdr:rowOff>
    </xdr:to>
    <xdr:pic>
      <xdr:nvPicPr>
        <xdr:cNvPr id="284" name="Imagen 283" descr="image74.png">
          <a:extLst>
            <a:ext uri="{FF2B5EF4-FFF2-40B4-BE49-F238E27FC236}">
              <a16:creationId xmlns:a16="http://schemas.microsoft.com/office/drawing/2014/main" id="{ECDF5E88-9920-4C8C-8DCE-EAE185C06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67069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581025</xdr:colOff>
      <xdr:row>8290</xdr:row>
      <xdr:rowOff>85725</xdr:rowOff>
    </xdr:to>
    <xdr:pic>
      <xdr:nvPicPr>
        <xdr:cNvPr id="285" name="Imagen 284" descr="image75.png">
          <a:extLst>
            <a:ext uri="{FF2B5EF4-FFF2-40B4-BE49-F238E27FC236}">
              <a16:creationId xmlns:a16="http://schemas.microsoft.com/office/drawing/2014/main" id="{EC2B571B-8DC0-4953-B5E1-B76AE94C8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0575350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581025</xdr:colOff>
      <xdr:row>8406</xdr:row>
      <xdr:rowOff>152400</xdr:rowOff>
    </xdr:to>
    <xdr:pic>
      <xdr:nvPicPr>
        <xdr:cNvPr id="286" name="Imagen 285" descr="image76.png">
          <a:extLst>
            <a:ext uri="{FF2B5EF4-FFF2-40B4-BE49-F238E27FC236}">
              <a16:creationId xmlns:a16="http://schemas.microsoft.com/office/drawing/2014/main" id="{369531EF-4DF7-4A3A-B69D-71955BD89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60439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581025</xdr:colOff>
      <xdr:row>8510</xdr:row>
      <xdr:rowOff>152400</xdr:rowOff>
    </xdr:to>
    <xdr:pic>
      <xdr:nvPicPr>
        <xdr:cNvPr id="287" name="Imagen 286" descr="image77.png">
          <a:extLst>
            <a:ext uri="{FF2B5EF4-FFF2-40B4-BE49-F238E27FC236}">
              <a16:creationId xmlns:a16="http://schemas.microsoft.com/office/drawing/2014/main" id="{DFA1B075-58AA-4DFB-B6CF-261E50713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99123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581025</xdr:colOff>
      <xdr:row>8622</xdr:row>
      <xdr:rowOff>152400</xdr:rowOff>
    </xdr:to>
    <xdr:pic>
      <xdr:nvPicPr>
        <xdr:cNvPr id="288" name="Imagen 287" descr="image78.png">
          <a:extLst>
            <a:ext uri="{FF2B5EF4-FFF2-40B4-BE49-F238E27FC236}">
              <a16:creationId xmlns:a16="http://schemas.microsoft.com/office/drawing/2014/main" id="{77065641-A56C-4EF6-AA0D-CE9C3CC4E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48475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581025</xdr:colOff>
      <xdr:row>8726</xdr:row>
      <xdr:rowOff>152400</xdr:rowOff>
    </xdr:to>
    <xdr:pic>
      <xdr:nvPicPr>
        <xdr:cNvPr id="289" name="Imagen 288" descr="image79.png">
          <a:extLst>
            <a:ext uri="{FF2B5EF4-FFF2-40B4-BE49-F238E27FC236}">
              <a16:creationId xmlns:a16="http://schemas.microsoft.com/office/drawing/2014/main" id="{664BC58A-074A-41E1-9FAE-01FB1D434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87159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581025</xdr:colOff>
      <xdr:row>8846</xdr:row>
      <xdr:rowOff>152400</xdr:rowOff>
    </xdr:to>
    <xdr:pic>
      <xdr:nvPicPr>
        <xdr:cNvPr id="290" name="Imagen 289" descr="image80.png">
          <a:extLst>
            <a:ext uri="{FF2B5EF4-FFF2-40B4-BE49-F238E27FC236}">
              <a16:creationId xmlns:a16="http://schemas.microsoft.com/office/drawing/2014/main" id="{700CBEC5-6BF8-43BE-868D-7BBD3653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247179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581025</xdr:colOff>
      <xdr:row>8948</xdr:row>
      <xdr:rowOff>152400</xdr:rowOff>
    </xdr:to>
    <xdr:pic>
      <xdr:nvPicPr>
        <xdr:cNvPr id="291" name="Imagen 290" descr="image81.png">
          <a:extLst>
            <a:ext uri="{FF2B5EF4-FFF2-40B4-BE49-F238E27FC236}">
              <a16:creationId xmlns:a16="http://schemas.microsoft.com/office/drawing/2014/main" id="{4CF95010-EAEE-44C7-9F4E-DD5518C99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8319650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581025</xdr:colOff>
      <xdr:row>9053</xdr:row>
      <xdr:rowOff>161925</xdr:rowOff>
    </xdr:to>
    <xdr:pic>
      <xdr:nvPicPr>
        <xdr:cNvPr id="292" name="Imagen 291" descr="image82.png">
          <a:extLst>
            <a:ext uri="{FF2B5EF4-FFF2-40B4-BE49-F238E27FC236}">
              <a16:creationId xmlns:a16="http://schemas.microsoft.com/office/drawing/2014/main" id="{3F4A2AC2-ACF6-4E8C-9450-0B649BA51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2454750"/>
          <a:ext cx="10096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581025</xdr:colOff>
      <xdr:row>9159</xdr:row>
      <xdr:rowOff>114300</xdr:rowOff>
    </xdr:to>
    <xdr:pic>
      <xdr:nvPicPr>
        <xdr:cNvPr id="293" name="Imagen 292" descr="image83.png">
          <a:extLst>
            <a:ext uri="{FF2B5EF4-FFF2-40B4-BE49-F238E27FC236}">
              <a16:creationId xmlns:a16="http://schemas.microsoft.com/office/drawing/2014/main" id="{3C14871F-C381-40FA-AD1B-F26921D53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6589850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581025</xdr:colOff>
      <xdr:row>9273</xdr:row>
      <xdr:rowOff>114300</xdr:rowOff>
    </xdr:to>
    <xdr:pic>
      <xdr:nvPicPr>
        <xdr:cNvPr id="294" name="Imagen 293" descr="image84.png">
          <a:extLst>
            <a:ext uri="{FF2B5EF4-FFF2-40B4-BE49-F238E27FC236}">
              <a16:creationId xmlns:a16="http://schemas.microsoft.com/office/drawing/2014/main" id="{4ADD4500-1C11-45BB-8DA4-3A9F84D26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1791750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581025</xdr:colOff>
      <xdr:row>9381</xdr:row>
      <xdr:rowOff>114300</xdr:rowOff>
    </xdr:to>
    <xdr:pic>
      <xdr:nvPicPr>
        <xdr:cNvPr id="295" name="Imagen 294" descr="image85.png">
          <a:extLst>
            <a:ext uri="{FF2B5EF4-FFF2-40B4-BE49-F238E27FC236}">
              <a16:creationId xmlns:a16="http://schemas.microsoft.com/office/drawing/2014/main" id="{DEADFCB7-DC0F-4EB7-BBF6-C0A31CA55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6193550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581025</xdr:colOff>
      <xdr:row>9481</xdr:row>
      <xdr:rowOff>114300</xdr:rowOff>
    </xdr:to>
    <xdr:pic>
      <xdr:nvPicPr>
        <xdr:cNvPr id="296" name="Imagen 295" descr="image86.png">
          <a:extLst>
            <a:ext uri="{FF2B5EF4-FFF2-40B4-BE49-F238E27FC236}">
              <a16:creationId xmlns:a16="http://schemas.microsoft.com/office/drawing/2014/main" id="{2DAD81B3-CA3E-44DA-B712-88DDB837F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9528550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581025</xdr:colOff>
      <xdr:row>9597</xdr:row>
      <xdr:rowOff>114300</xdr:rowOff>
    </xdr:to>
    <xdr:pic>
      <xdr:nvPicPr>
        <xdr:cNvPr id="297" name="Imagen 296" descr="image87.png">
          <a:extLst>
            <a:ext uri="{FF2B5EF4-FFF2-40B4-BE49-F238E27FC236}">
              <a16:creationId xmlns:a16="http://schemas.microsoft.com/office/drawing/2014/main" id="{FD1DE7E2-12A8-4810-A16E-048FA3486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997150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581025</xdr:colOff>
      <xdr:row>9707</xdr:row>
      <xdr:rowOff>114300</xdr:rowOff>
    </xdr:to>
    <xdr:pic>
      <xdr:nvPicPr>
        <xdr:cNvPr id="298" name="Imagen 297" descr="image88.png">
          <a:extLst>
            <a:ext uri="{FF2B5EF4-FFF2-40B4-BE49-F238E27FC236}">
              <a16:creationId xmlns:a16="http://schemas.microsoft.com/office/drawing/2014/main" id="{1A7D4319-CE08-49B9-83C2-B81037F80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665650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581025</xdr:colOff>
      <xdr:row>9807</xdr:row>
      <xdr:rowOff>114300</xdr:rowOff>
    </xdr:to>
    <xdr:pic>
      <xdr:nvPicPr>
        <xdr:cNvPr id="299" name="Imagen 298" descr="image89.png">
          <a:extLst>
            <a:ext uri="{FF2B5EF4-FFF2-40B4-BE49-F238E27FC236}">
              <a16:creationId xmlns:a16="http://schemas.microsoft.com/office/drawing/2014/main" id="{64CABB6F-B5CD-48B9-8D9B-20EA1F67B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3000650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581025</xdr:colOff>
      <xdr:row>9915</xdr:row>
      <xdr:rowOff>114300</xdr:rowOff>
    </xdr:to>
    <xdr:pic>
      <xdr:nvPicPr>
        <xdr:cNvPr id="300" name="Imagen 299" descr="image90.png">
          <a:extLst>
            <a:ext uri="{FF2B5EF4-FFF2-40B4-BE49-F238E27FC236}">
              <a16:creationId xmlns:a16="http://schemas.microsoft.com/office/drawing/2014/main" id="{6A1337EB-3468-4509-9DB4-9C817F0D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402450"/>
          <a:ext cx="10096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314" name="image64.png">
          <a:extLst>
            <a:ext uri="{FF2B5EF4-FFF2-40B4-BE49-F238E27FC236}">
              <a16:creationId xmlns:a16="http://schemas.microsoft.com/office/drawing/2014/main" id="{8214B5F9-0770-4037-B4DA-13811EC84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21350"/>
          <a:ext cx="12087225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315" name="image65.png">
          <a:extLst>
            <a:ext uri="{FF2B5EF4-FFF2-40B4-BE49-F238E27FC236}">
              <a16:creationId xmlns:a16="http://schemas.microsoft.com/office/drawing/2014/main" id="{52BEEDA5-2A18-4FD8-9D85-B96C146F9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9889850"/>
          <a:ext cx="12087225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316" name="image66.png">
          <a:extLst>
            <a:ext uri="{FF2B5EF4-FFF2-40B4-BE49-F238E27FC236}">
              <a16:creationId xmlns:a16="http://schemas.microsoft.com/office/drawing/2014/main" id="{3A60C285-0397-4887-8BB4-4B9701A93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14558350"/>
          <a:ext cx="1208722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324" name="Imagen 323" descr="image64.png">
          <a:extLst>
            <a:ext uri="{FF2B5EF4-FFF2-40B4-BE49-F238E27FC236}">
              <a16:creationId xmlns:a16="http://schemas.microsoft.com/office/drawing/2014/main" id="{D63E2BD1-82BB-4A2D-A18D-7BC4C2EFD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4687950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325" name="Imagen 324" descr="image65.png">
          <a:extLst>
            <a:ext uri="{FF2B5EF4-FFF2-40B4-BE49-F238E27FC236}">
              <a16:creationId xmlns:a16="http://schemas.microsoft.com/office/drawing/2014/main" id="{1DB8B4DC-8BC2-43F0-BE93-92B627366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9623150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326" name="Imagen 325" descr="image66.png">
          <a:extLst>
            <a:ext uri="{FF2B5EF4-FFF2-40B4-BE49-F238E27FC236}">
              <a16:creationId xmlns:a16="http://schemas.microsoft.com/office/drawing/2014/main" id="{833C56B5-0DC8-44C5-90EA-1569FAD02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12958150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327" name="Imagen 326" descr="image67.png">
          <a:extLst>
            <a:ext uri="{FF2B5EF4-FFF2-40B4-BE49-F238E27FC236}">
              <a16:creationId xmlns:a16="http://schemas.microsoft.com/office/drawing/2014/main" id="{41B56D0B-D4FC-4EA7-944C-A03B1EC3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6826550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328" name="Imagen 327" descr="image68.png">
          <a:extLst>
            <a:ext uri="{FF2B5EF4-FFF2-40B4-BE49-F238E27FC236}">
              <a16:creationId xmlns:a16="http://schemas.microsoft.com/office/drawing/2014/main" id="{1EEA3AD9-54A4-44C9-8C2B-AEC1E6892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2028450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329" name="Imagen 328" descr="image69.png">
          <a:extLst>
            <a:ext uri="{FF2B5EF4-FFF2-40B4-BE49-F238E27FC236}">
              <a16:creationId xmlns:a16="http://schemas.microsoft.com/office/drawing/2014/main" id="{3BED19D0-0294-4601-B2A3-0D6F7F78F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6696950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330" name="Imagen 329" descr="image70.png">
          <a:extLst>
            <a:ext uri="{FF2B5EF4-FFF2-40B4-BE49-F238E27FC236}">
              <a16:creationId xmlns:a16="http://schemas.microsoft.com/office/drawing/2014/main" id="{010FECFD-E972-46A2-B179-E0BCED936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0565350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331" name="Imagen 330" descr="image71.png">
          <a:extLst>
            <a:ext uri="{FF2B5EF4-FFF2-40B4-BE49-F238E27FC236}">
              <a16:creationId xmlns:a16="http://schemas.microsoft.com/office/drawing/2014/main" id="{31D15C24-FD1E-4D46-9A3E-E2FFDF507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86300650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332" name="Imagen 331" descr="image72.png">
          <a:extLst>
            <a:ext uri="{FF2B5EF4-FFF2-40B4-BE49-F238E27FC236}">
              <a16:creationId xmlns:a16="http://schemas.microsoft.com/office/drawing/2014/main" id="{11B85E4B-4600-488D-9D4F-B6E890DD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0435750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333" name="Imagen 332" descr="image73.png">
          <a:extLst>
            <a:ext uri="{FF2B5EF4-FFF2-40B4-BE49-F238E27FC236}">
              <a16:creationId xmlns:a16="http://schemas.microsoft.com/office/drawing/2014/main" id="{C07C8E74-1790-4F91-971C-58E686311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4304150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334" name="Imagen 333" descr="image74.png">
          <a:extLst>
            <a:ext uri="{FF2B5EF4-FFF2-40B4-BE49-F238E27FC236}">
              <a16:creationId xmlns:a16="http://schemas.microsoft.com/office/drawing/2014/main" id="{18ECB8DA-78FC-4688-8EEF-D2801BD76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8439250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335" name="Imagen 334" descr="image75.png">
          <a:extLst>
            <a:ext uri="{FF2B5EF4-FFF2-40B4-BE49-F238E27FC236}">
              <a16:creationId xmlns:a16="http://schemas.microsoft.com/office/drawing/2014/main" id="{294E1B92-D028-4520-8A28-0A2B43FFD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3374450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336" name="Imagen 335" descr="image76.png">
          <a:extLst>
            <a:ext uri="{FF2B5EF4-FFF2-40B4-BE49-F238E27FC236}">
              <a16:creationId xmlns:a16="http://schemas.microsoft.com/office/drawing/2014/main" id="{758D615F-D9BF-4A77-8B57-40019C11A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8042950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337" name="Imagen 336" descr="image77.png">
          <a:extLst>
            <a:ext uri="{FF2B5EF4-FFF2-40B4-BE49-F238E27FC236}">
              <a16:creationId xmlns:a16="http://schemas.microsoft.com/office/drawing/2014/main" id="{D7274DF3-7919-4AAF-B85D-58E2A2040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2178050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338" name="Imagen 337" descr="image78.png">
          <a:extLst>
            <a:ext uri="{FF2B5EF4-FFF2-40B4-BE49-F238E27FC236}">
              <a16:creationId xmlns:a16="http://schemas.microsoft.com/office/drawing/2014/main" id="{1AA8CE00-3144-4BEF-A405-C0A34B312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8180050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339" name="Imagen 338" descr="image79.png">
          <a:extLst>
            <a:ext uri="{FF2B5EF4-FFF2-40B4-BE49-F238E27FC236}">
              <a16:creationId xmlns:a16="http://schemas.microsoft.com/office/drawing/2014/main" id="{4551276B-CB59-486B-9C7E-75B95A00F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1781750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340" name="Imagen 339" descr="image80.png">
          <a:extLst>
            <a:ext uri="{FF2B5EF4-FFF2-40B4-BE49-F238E27FC236}">
              <a16:creationId xmlns:a16="http://schemas.microsoft.com/office/drawing/2014/main" id="{8E484867-EA81-42DD-A101-8FA8867ED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15650150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3357</xdr:row>
      <xdr:rowOff>0</xdr:rowOff>
    </xdr:from>
    <xdr:to>
      <xdr:col>2</xdr:col>
      <xdr:colOff>733425</xdr:colOff>
      <xdr:row>3357</xdr:row>
      <xdr:rowOff>9525</xdr:rowOff>
    </xdr:to>
    <xdr:pic>
      <xdr:nvPicPr>
        <xdr:cNvPr id="341" name="Imagen 340" descr="image30.png">
          <a:extLst>
            <a:ext uri="{FF2B5EF4-FFF2-40B4-BE49-F238E27FC236}">
              <a16:creationId xmlns:a16="http://schemas.microsoft.com/office/drawing/2014/main" id="{D2DAFBC9-FAD2-4141-A336-5A05DAE13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2893150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349" name="Imagen 348" descr="image64.png">
          <a:extLst>
            <a:ext uri="{FF2B5EF4-FFF2-40B4-BE49-F238E27FC236}">
              <a16:creationId xmlns:a16="http://schemas.microsoft.com/office/drawing/2014/main" id="{E48E5809-0B55-44C5-8F8E-73B9CDC0D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5888100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350" name="Imagen 349" descr="image65.png">
          <a:extLst>
            <a:ext uri="{FF2B5EF4-FFF2-40B4-BE49-F238E27FC236}">
              <a16:creationId xmlns:a16="http://schemas.microsoft.com/office/drawing/2014/main" id="{6A01F853-2AC7-49C7-9B19-1E71A97BE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9223100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351" name="Imagen 350" descr="image66.png">
          <a:extLst>
            <a:ext uri="{FF2B5EF4-FFF2-40B4-BE49-F238E27FC236}">
              <a16:creationId xmlns:a16="http://schemas.microsoft.com/office/drawing/2014/main" id="{6851EA50-B9BF-4813-8C75-4BA38ED84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15225100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352" name="Imagen 351" descr="image67.png">
          <a:extLst>
            <a:ext uri="{FF2B5EF4-FFF2-40B4-BE49-F238E27FC236}">
              <a16:creationId xmlns:a16="http://schemas.microsoft.com/office/drawing/2014/main" id="{C5A57E2E-E560-4042-8D26-CF0D01AC5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9360200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353" name="Imagen 352" descr="image68.png">
          <a:extLst>
            <a:ext uri="{FF2B5EF4-FFF2-40B4-BE49-F238E27FC236}">
              <a16:creationId xmlns:a16="http://schemas.microsoft.com/office/drawing/2014/main" id="{63FD70F4-A923-403D-93F6-230362B62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3228600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354" name="Imagen 353" descr="image69.png">
          <a:extLst>
            <a:ext uri="{FF2B5EF4-FFF2-40B4-BE49-F238E27FC236}">
              <a16:creationId xmlns:a16="http://schemas.microsoft.com/office/drawing/2014/main" id="{A18B82DE-AA13-45F3-8B84-0E251A0DE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7097000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355" name="Imagen 354" descr="image70.png">
          <a:extLst>
            <a:ext uri="{FF2B5EF4-FFF2-40B4-BE49-F238E27FC236}">
              <a16:creationId xmlns:a16="http://schemas.microsoft.com/office/drawing/2014/main" id="{DB806545-56E1-413C-9122-07E5C6DBA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2032200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356" name="Imagen 355" descr="image71.png">
          <a:extLst>
            <a:ext uri="{FF2B5EF4-FFF2-40B4-BE49-F238E27FC236}">
              <a16:creationId xmlns:a16="http://schemas.microsoft.com/office/drawing/2014/main" id="{0AC54B0B-67F1-4489-911E-576AAE01C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8696740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357" name="Imagen 356" descr="image72.png">
          <a:extLst>
            <a:ext uri="{FF2B5EF4-FFF2-40B4-BE49-F238E27FC236}">
              <a16:creationId xmlns:a16="http://schemas.microsoft.com/office/drawing/2014/main" id="{1CB75DAE-8D16-49CC-9F1A-46ABAF9B3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0835800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358" name="Imagen 357" descr="image73.png">
          <a:extLst>
            <a:ext uri="{FF2B5EF4-FFF2-40B4-BE49-F238E27FC236}">
              <a16:creationId xmlns:a16="http://schemas.microsoft.com/office/drawing/2014/main" id="{9229BE5E-6A46-491A-9B9F-4A75D2E7E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6837800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359" name="Imagen 358" descr="image74.png">
          <a:extLst>
            <a:ext uri="{FF2B5EF4-FFF2-40B4-BE49-F238E27FC236}">
              <a16:creationId xmlns:a16="http://schemas.microsoft.com/office/drawing/2014/main" id="{B04CF51B-6DBE-470E-9CD6-5D480F75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0706200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360" name="Imagen 359" descr="image75.png">
          <a:extLst>
            <a:ext uri="{FF2B5EF4-FFF2-40B4-BE49-F238E27FC236}">
              <a16:creationId xmlns:a16="http://schemas.microsoft.com/office/drawing/2014/main" id="{8E8C5D73-00AA-4CE5-99BB-FA7C4EAF6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4574600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361" name="Imagen 360" descr="image76.png">
          <a:extLst>
            <a:ext uri="{FF2B5EF4-FFF2-40B4-BE49-F238E27FC236}">
              <a16:creationId xmlns:a16="http://schemas.microsoft.com/office/drawing/2014/main" id="{4F38F445-1F6F-4C84-8FC9-E0D341EE6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9243100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362" name="Imagen 361" descr="image77.png">
          <a:extLst>
            <a:ext uri="{FF2B5EF4-FFF2-40B4-BE49-F238E27FC236}">
              <a16:creationId xmlns:a16="http://schemas.microsoft.com/office/drawing/2014/main" id="{C98E5E11-85C1-4659-809C-43CDD8CD3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3911600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363" name="Imagen 362" descr="image78.png">
          <a:extLst>
            <a:ext uri="{FF2B5EF4-FFF2-40B4-BE49-F238E27FC236}">
              <a16:creationId xmlns:a16="http://schemas.microsoft.com/office/drawing/2014/main" id="{9B18E3AC-E8C5-4D12-A76F-985F92B9B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8580100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364" name="Imagen 363" descr="image79.png">
          <a:extLst>
            <a:ext uri="{FF2B5EF4-FFF2-40B4-BE49-F238E27FC236}">
              <a16:creationId xmlns:a16="http://schemas.microsoft.com/office/drawing/2014/main" id="{2A4E5D14-E12F-42B9-B413-DB3E48F42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3248600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365" name="Imagen 364" descr="image80.png">
          <a:extLst>
            <a:ext uri="{FF2B5EF4-FFF2-40B4-BE49-F238E27FC236}">
              <a16:creationId xmlns:a16="http://schemas.microsoft.com/office/drawing/2014/main" id="{A26DCA60-3499-4A79-B2CD-9110F4CF6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18983900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366" name="Imagen 365" descr="image81.png">
          <a:extLst>
            <a:ext uri="{FF2B5EF4-FFF2-40B4-BE49-F238E27FC236}">
              <a16:creationId xmlns:a16="http://schemas.microsoft.com/office/drawing/2014/main" id="{B82852ED-16CC-43C2-AE34-CF9716677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2052200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367" name="Imagen 366" descr="image82.png">
          <a:extLst>
            <a:ext uri="{FF2B5EF4-FFF2-40B4-BE49-F238E27FC236}">
              <a16:creationId xmlns:a16="http://schemas.microsoft.com/office/drawing/2014/main" id="{32C62937-CE1E-4B57-B7D9-4D4E25AB4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6454000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1523</xdr:row>
      <xdr:rowOff>0</xdr:rowOff>
    </xdr:from>
    <xdr:to>
      <xdr:col>2</xdr:col>
      <xdr:colOff>733425</xdr:colOff>
      <xdr:row>1523</xdr:row>
      <xdr:rowOff>9525</xdr:rowOff>
    </xdr:to>
    <xdr:pic>
      <xdr:nvPicPr>
        <xdr:cNvPr id="368" name="Imagen 367" descr="image14.png">
          <a:extLst>
            <a:ext uri="{FF2B5EF4-FFF2-40B4-BE49-F238E27FC236}">
              <a16:creationId xmlns:a16="http://schemas.microsoft.com/office/drawing/2014/main" id="{A21FABC7-6AB0-401E-BC5A-9DBC66A2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19798900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1633</xdr:row>
      <xdr:rowOff>0</xdr:rowOff>
    </xdr:from>
    <xdr:to>
      <xdr:col>2</xdr:col>
      <xdr:colOff>733425</xdr:colOff>
      <xdr:row>1633</xdr:row>
      <xdr:rowOff>9525</xdr:rowOff>
    </xdr:to>
    <xdr:pic>
      <xdr:nvPicPr>
        <xdr:cNvPr id="369" name="Imagen 368" descr="image15.png">
          <a:extLst>
            <a:ext uri="{FF2B5EF4-FFF2-40B4-BE49-F238E27FC236}">
              <a16:creationId xmlns:a16="http://schemas.microsoft.com/office/drawing/2014/main" id="{B550FBBC-FAF3-4FC0-8822-CDE5D3835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3257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2781</xdr:row>
      <xdr:rowOff>0</xdr:rowOff>
    </xdr:from>
    <xdr:to>
      <xdr:col>2</xdr:col>
      <xdr:colOff>733425</xdr:colOff>
      <xdr:row>2781</xdr:row>
      <xdr:rowOff>9525</xdr:rowOff>
    </xdr:to>
    <xdr:pic>
      <xdr:nvPicPr>
        <xdr:cNvPr id="370" name="Imagen 369" descr="image25.png">
          <a:extLst>
            <a:ext uri="{FF2B5EF4-FFF2-40B4-BE49-F238E27FC236}">
              <a16:creationId xmlns:a16="http://schemas.microsoft.com/office/drawing/2014/main" id="{BC2230AE-7043-4904-AE81-E36270FFA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5787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733425</xdr:colOff>
      <xdr:row>6996</xdr:row>
      <xdr:rowOff>133350</xdr:rowOff>
    </xdr:to>
    <xdr:pic>
      <xdr:nvPicPr>
        <xdr:cNvPr id="377" name="Imagen 376" descr="image63.png">
          <a:extLst>
            <a:ext uri="{FF2B5EF4-FFF2-40B4-BE49-F238E27FC236}">
              <a16:creationId xmlns:a16="http://schemas.microsoft.com/office/drawing/2014/main" id="{8C97A843-9E2F-4C7D-8DE3-0809D20AC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8020450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378" name="Imagen 377" descr="image64.png">
          <a:extLst>
            <a:ext uri="{FF2B5EF4-FFF2-40B4-BE49-F238E27FC236}">
              <a16:creationId xmlns:a16="http://schemas.microsoft.com/office/drawing/2014/main" id="{78895F3B-94B0-448F-98A3-11D8A0A70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2688950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379" name="Imagen 378" descr="image65.png">
          <a:extLst>
            <a:ext uri="{FF2B5EF4-FFF2-40B4-BE49-F238E27FC236}">
              <a16:creationId xmlns:a16="http://schemas.microsoft.com/office/drawing/2014/main" id="{DCA7270D-577B-4B8C-9F1F-54B26E6F9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84242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380" name="Imagen 379" descr="image66.png">
          <a:extLst>
            <a:ext uri="{FF2B5EF4-FFF2-40B4-BE49-F238E27FC236}">
              <a16:creationId xmlns:a16="http://schemas.microsoft.com/office/drawing/2014/main" id="{C604A6DC-32E4-4BAA-8FEE-F8AB3120B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14925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381" name="Imagen 380" descr="image67.png">
          <a:extLst>
            <a:ext uri="{FF2B5EF4-FFF2-40B4-BE49-F238E27FC236}">
              <a16:creationId xmlns:a16="http://schemas.microsoft.com/office/drawing/2014/main" id="{4ABEA2C8-7C83-4192-A2DC-833659C26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5894350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382" name="Imagen 381" descr="image68.png">
          <a:extLst>
            <a:ext uri="{FF2B5EF4-FFF2-40B4-BE49-F238E27FC236}">
              <a16:creationId xmlns:a16="http://schemas.microsoft.com/office/drawing/2014/main" id="{C9D07D2A-6805-4629-80D4-01BF4822B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02961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383" name="Imagen 382" descr="image69.png">
          <a:extLst>
            <a:ext uri="{FF2B5EF4-FFF2-40B4-BE49-F238E27FC236}">
              <a16:creationId xmlns:a16="http://schemas.microsoft.com/office/drawing/2014/main" id="{190320D3-4557-4446-B01E-B7EDFC76A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649646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384" name="Imagen 383" descr="image70.png">
          <a:extLst>
            <a:ext uri="{FF2B5EF4-FFF2-40B4-BE49-F238E27FC236}">
              <a16:creationId xmlns:a16="http://schemas.microsoft.com/office/drawing/2014/main" id="{D15FE58B-4A7D-4295-ACC9-D0485ADD9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98998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385" name="Imagen 384" descr="image71.png">
          <a:extLst>
            <a:ext uri="{FF2B5EF4-FFF2-40B4-BE49-F238E27FC236}">
              <a16:creationId xmlns:a16="http://schemas.microsoft.com/office/drawing/2014/main" id="{8C18B0D4-F607-43D1-8A9D-46572C0F4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3234850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386" name="Imagen 385" descr="image72.png">
          <a:extLst>
            <a:ext uri="{FF2B5EF4-FFF2-40B4-BE49-F238E27FC236}">
              <a16:creationId xmlns:a16="http://schemas.microsoft.com/office/drawing/2014/main" id="{60092F79-E27A-47DF-8D4A-E93CF1E83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89701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387" name="Imagen 386" descr="image73.png">
          <a:extLst>
            <a:ext uri="{FF2B5EF4-FFF2-40B4-BE49-F238E27FC236}">
              <a16:creationId xmlns:a16="http://schemas.microsoft.com/office/drawing/2014/main" id="{0A2C51B7-25E0-434C-ADAC-0C9B4F2D8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3371950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388" name="Imagen 387" descr="image74.png">
          <a:extLst>
            <a:ext uri="{FF2B5EF4-FFF2-40B4-BE49-F238E27FC236}">
              <a16:creationId xmlns:a16="http://schemas.microsoft.com/office/drawing/2014/main" id="{AAA3554E-9F6C-416B-8082-ACA3FCF18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67069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389" name="Imagen 388" descr="image75.png">
          <a:extLst>
            <a:ext uri="{FF2B5EF4-FFF2-40B4-BE49-F238E27FC236}">
              <a16:creationId xmlns:a16="http://schemas.microsoft.com/office/drawing/2014/main" id="{CC3FD450-AD46-479E-B8F3-FBA02329C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0575350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390" name="Imagen 389" descr="image76.png">
          <a:extLst>
            <a:ext uri="{FF2B5EF4-FFF2-40B4-BE49-F238E27FC236}">
              <a16:creationId xmlns:a16="http://schemas.microsoft.com/office/drawing/2014/main" id="{F09666F0-4B7C-45F8-9A97-92829BA4C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60439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391" name="Imagen 390" descr="image77.png">
          <a:extLst>
            <a:ext uri="{FF2B5EF4-FFF2-40B4-BE49-F238E27FC236}">
              <a16:creationId xmlns:a16="http://schemas.microsoft.com/office/drawing/2014/main" id="{CBA49E98-DD9A-46B0-B301-DBFFF55A4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99123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392" name="Imagen 391" descr="image78.png">
          <a:extLst>
            <a:ext uri="{FF2B5EF4-FFF2-40B4-BE49-F238E27FC236}">
              <a16:creationId xmlns:a16="http://schemas.microsoft.com/office/drawing/2014/main" id="{CED73F03-68CC-403C-A009-2D62F21F6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48475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393" name="Imagen 392" descr="image79.png">
          <a:extLst>
            <a:ext uri="{FF2B5EF4-FFF2-40B4-BE49-F238E27FC236}">
              <a16:creationId xmlns:a16="http://schemas.microsoft.com/office/drawing/2014/main" id="{DF45E7DA-664C-4624-A1D7-55476AA5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87159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394" name="Imagen 393" descr="image80.png">
          <a:extLst>
            <a:ext uri="{FF2B5EF4-FFF2-40B4-BE49-F238E27FC236}">
              <a16:creationId xmlns:a16="http://schemas.microsoft.com/office/drawing/2014/main" id="{C854E560-07BE-4F42-9AB2-474156922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247179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395" name="Imagen 394" descr="image81.png">
          <a:extLst>
            <a:ext uri="{FF2B5EF4-FFF2-40B4-BE49-F238E27FC236}">
              <a16:creationId xmlns:a16="http://schemas.microsoft.com/office/drawing/2014/main" id="{D9A4CA39-F484-4659-A501-49E5764AF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8319650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396" name="Imagen 395" descr="image82.png">
          <a:extLst>
            <a:ext uri="{FF2B5EF4-FFF2-40B4-BE49-F238E27FC236}">
              <a16:creationId xmlns:a16="http://schemas.microsoft.com/office/drawing/2014/main" id="{6D262F0A-DA18-4723-B36A-6E8ABC4D3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2454750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397" name="Imagen 396" descr="image83.png">
          <a:extLst>
            <a:ext uri="{FF2B5EF4-FFF2-40B4-BE49-F238E27FC236}">
              <a16:creationId xmlns:a16="http://schemas.microsoft.com/office/drawing/2014/main" id="{B2CFA646-8B72-4ED6-899C-8F573092C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6589850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398" name="Imagen 397" descr="image84.png">
          <a:extLst>
            <a:ext uri="{FF2B5EF4-FFF2-40B4-BE49-F238E27FC236}">
              <a16:creationId xmlns:a16="http://schemas.microsoft.com/office/drawing/2014/main" id="{D11F5623-39E0-4F99-B353-0D3A51F7F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1791750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399" name="Imagen 398" descr="image85.png">
          <a:extLst>
            <a:ext uri="{FF2B5EF4-FFF2-40B4-BE49-F238E27FC236}">
              <a16:creationId xmlns:a16="http://schemas.microsoft.com/office/drawing/2014/main" id="{3CC1587C-C16A-47D6-9FA5-CF021A7C6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6193550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400" name="Imagen 399" descr="image86.png">
          <a:extLst>
            <a:ext uri="{FF2B5EF4-FFF2-40B4-BE49-F238E27FC236}">
              <a16:creationId xmlns:a16="http://schemas.microsoft.com/office/drawing/2014/main" id="{D031F6CF-8EA0-431A-8E57-31EAE3DF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9528550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401" name="Imagen 400" descr="image87.png">
          <a:extLst>
            <a:ext uri="{FF2B5EF4-FFF2-40B4-BE49-F238E27FC236}">
              <a16:creationId xmlns:a16="http://schemas.microsoft.com/office/drawing/2014/main" id="{C186511B-9483-4A0A-9267-7B57309DA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997150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402" name="Imagen 401" descr="image88.png">
          <a:extLst>
            <a:ext uri="{FF2B5EF4-FFF2-40B4-BE49-F238E27FC236}">
              <a16:creationId xmlns:a16="http://schemas.microsoft.com/office/drawing/2014/main" id="{500CD386-82F0-49E4-9E73-90852789F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665650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403" name="Imagen 402" descr="image89.png">
          <a:extLst>
            <a:ext uri="{FF2B5EF4-FFF2-40B4-BE49-F238E27FC236}">
              <a16:creationId xmlns:a16="http://schemas.microsoft.com/office/drawing/2014/main" id="{A984B35F-456D-4FF9-93F2-310A9285C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3000650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404" name="Imagen 403" descr="image90.png">
          <a:extLst>
            <a:ext uri="{FF2B5EF4-FFF2-40B4-BE49-F238E27FC236}">
              <a16:creationId xmlns:a16="http://schemas.microsoft.com/office/drawing/2014/main" id="{5556A2FB-2964-4586-99DC-01D539AF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402450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418" name="image64.png">
          <a:extLst>
            <a:ext uri="{FF2B5EF4-FFF2-40B4-BE49-F238E27FC236}">
              <a16:creationId xmlns:a16="http://schemas.microsoft.com/office/drawing/2014/main" id="{A0CBB62B-F0D2-4E0A-863D-9F8C456F1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21350"/>
          <a:ext cx="12087225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419" name="image65.png">
          <a:extLst>
            <a:ext uri="{FF2B5EF4-FFF2-40B4-BE49-F238E27FC236}">
              <a16:creationId xmlns:a16="http://schemas.microsoft.com/office/drawing/2014/main" id="{FDACECC9-3675-4C8A-BF58-EDA25B557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9889850"/>
          <a:ext cx="12087225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420" name="image66.png">
          <a:extLst>
            <a:ext uri="{FF2B5EF4-FFF2-40B4-BE49-F238E27FC236}">
              <a16:creationId xmlns:a16="http://schemas.microsoft.com/office/drawing/2014/main" id="{074BC32D-5FFE-4E9D-BE9D-2F0E4610F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14558350"/>
          <a:ext cx="1208722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771525</xdr:colOff>
      <xdr:row>7046</xdr:row>
      <xdr:rowOff>133350</xdr:rowOff>
    </xdr:to>
    <xdr:pic>
      <xdr:nvPicPr>
        <xdr:cNvPr id="91" name="Imagen 90" descr="image64.png">
          <a:extLst>
            <a:ext uri="{FF2B5EF4-FFF2-40B4-BE49-F238E27FC236}">
              <a16:creationId xmlns:a16="http://schemas.microsoft.com/office/drawing/2014/main" id="{C65692EE-3ACF-499A-ACC2-9B169E64C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2001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771525</xdr:colOff>
      <xdr:row>7158</xdr:row>
      <xdr:rowOff>9525</xdr:rowOff>
    </xdr:to>
    <xdr:pic>
      <xdr:nvPicPr>
        <xdr:cNvPr id="92" name="Imagen 91" descr="image65.png">
          <a:extLst>
            <a:ext uri="{FF2B5EF4-FFF2-40B4-BE49-F238E27FC236}">
              <a16:creationId xmlns:a16="http://schemas.microsoft.com/office/drawing/2014/main" id="{8FB3B88C-E0BB-4C1C-9B04-D7FA81141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2001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771525</xdr:colOff>
      <xdr:row>7259</xdr:row>
      <xdr:rowOff>180975</xdr:rowOff>
    </xdr:to>
    <xdr:pic>
      <xdr:nvPicPr>
        <xdr:cNvPr id="93" name="Imagen 92" descr="image66.png">
          <a:extLst>
            <a:ext uri="{FF2B5EF4-FFF2-40B4-BE49-F238E27FC236}">
              <a16:creationId xmlns:a16="http://schemas.microsoft.com/office/drawing/2014/main" id="{4CA139E5-547C-4C84-840E-77E2030E1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2001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771525</xdr:colOff>
      <xdr:row>7361</xdr:row>
      <xdr:rowOff>180975</xdr:rowOff>
    </xdr:to>
    <xdr:pic>
      <xdr:nvPicPr>
        <xdr:cNvPr id="98" name="Imagen 97" descr="image67.png">
          <a:extLst>
            <a:ext uri="{FF2B5EF4-FFF2-40B4-BE49-F238E27FC236}">
              <a16:creationId xmlns:a16="http://schemas.microsoft.com/office/drawing/2014/main" id="{4616CFF7-206F-4A15-B877-F6292A4EB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2001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771525</xdr:colOff>
      <xdr:row>7476</xdr:row>
      <xdr:rowOff>171450</xdr:rowOff>
    </xdr:to>
    <xdr:pic>
      <xdr:nvPicPr>
        <xdr:cNvPr id="99" name="Imagen 98" descr="image68.png">
          <a:extLst>
            <a:ext uri="{FF2B5EF4-FFF2-40B4-BE49-F238E27FC236}">
              <a16:creationId xmlns:a16="http://schemas.microsoft.com/office/drawing/2014/main" id="{333DEC59-FEB4-46BC-858B-0BDC5DFFD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771525</xdr:colOff>
      <xdr:row>7586</xdr:row>
      <xdr:rowOff>142875</xdr:rowOff>
    </xdr:to>
    <xdr:pic>
      <xdr:nvPicPr>
        <xdr:cNvPr id="107" name="Imagen 106" descr="image69.png">
          <a:extLst>
            <a:ext uri="{FF2B5EF4-FFF2-40B4-BE49-F238E27FC236}">
              <a16:creationId xmlns:a16="http://schemas.microsoft.com/office/drawing/2014/main" id="{D99FCA74-4210-4584-8D7B-6C064B53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771525</xdr:colOff>
      <xdr:row>7690</xdr:row>
      <xdr:rowOff>123825</xdr:rowOff>
    </xdr:to>
    <xdr:pic>
      <xdr:nvPicPr>
        <xdr:cNvPr id="108" name="Imagen 107" descr="image70.png">
          <a:extLst>
            <a:ext uri="{FF2B5EF4-FFF2-40B4-BE49-F238E27FC236}">
              <a16:creationId xmlns:a16="http://schemas.microsoft.com/office/drawing/2014/main" id="{09FB3C0C-D1B6-4017-9E00-03C4BD0C0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2001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771525</xdr:colOff>
      <xdr:row>7808</xdr:row>
      <xdr:rowOff>142875</xdr:rowOff>
    </xdr:to>
    <xdr:pic>
      <xdr:nvPicPr>
        <xdr:cNvPr id="109" name="Imagen 108" descr="image71.png">
          <a:extLst>
            <a:ext uri="{FF2B5EF4-FFF2-40B4-BE49-F238E27FC236}">
              <a16:creationId xmlns:a16="http://schemas.microsoft.com/office/drawing/2014/main" id="{BC21DAFC-8018-41E9-9995-CD0D1A700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771525</xdr:colOff>
      <xdr:row>7914</xdr:row>
      <xdr:rowOff>142875</xdr:rowOff>
    </xdr:to>
    <xdr:pic>
      <xdr:nvPicPr>
        <xdr:cNvPr id="110" name="Imagen 109" descr="image72.png">
          <a:extLst>
            <a:ext uri="{FF2B5EF4-FFF2-40B4-BE49-F238E27FC236}">
              <a16:creationId xmlns:a16="http://schemas.microsoft.com/office/drawing/2014/main" id="{E1097F18-9DD0-40CC-AFB3-FA9705C1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771525</xdr:colOff>
      <xdr:row>8018</xdr:row>
      <xdr:rowOff>142875</xdr:rowOff>
    </xdr:to>
    <xdr:pic>
      <xdr:nvPicPr>
        <xdr:cNvPr id="133" name="Imagen 132" descr="image73.png">
          <a:extLst>
            <a:ext uri="{FF2B5EF4-FFF2-40B4-BE49-F238E27FC236}">
              <a16:creationId xmlns:a16="http://schemas.microsoft.com/office/drawing/2014/main" id="{6077697D-8325-46FA-BE8A-0664974C6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771525</xdr:colOff>
      <xdr:row>8125</xdr:row>
      <xdr:rowOff>152400</xdr:rowOff>
    </xdr:to>
    <xdr:pic>
      <xdr:nvPicPr>
        <xdr:cNvPr id="134" name="Imagen 133" descr="image74.png">
          <a:extLst>
            <a:ext uri="{FF2B5EF4-FFF2-40B4-BE49-F238E27FC236}">
              <a16:creationId xmlns:a16="http://schemas.microsoft.com/office/drawing/2014/main" id="{3721B9CF-564D-404C-9666-F61B7EEDC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2001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771525</xdr:colOff>
      <xdr:row>8236</xdr:row>
      <xdr:rowOff>76200</xdr:rowOff>
    </xdr:to>
    <xdr:pic>
      <xdr:nvPicPr>
        <xdr:cNvPr id="162" name="Imagen 161" descr="image75.png">
          <a:extLst>
            <a:ext uri="{FF2B5EF4-FFF2-40B4-BE49-F238E27FC236}">
              <a16:creationId xmlns:a16="http://schemas.microsoft.com/office/drawing/2014/main" id="{3C373421-E587-40C9-B104-0F4B49CE9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771525</xdr:colOff>
      <xdr:row>8346</xdr:row>
      <xdr:rowOff>76200</xdr:rowOff>
    </xdr:to>
    <xdr:pic>
      <xdr:nvPicPr>
        <xdr:cNvPr id="163" name="Imagen 162" descr="image76.png">
          <a:extLst>
            <a:ext uri="{FF2B5EF4-FFF2-40B4-BE49-F238E27FC236}">
              <a16:creationId xmlns:a16="http://schemas.microsoft.com/office/drawing/2014/main" id="{11E79C62-EF49-4E8C-9980-9785D2923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771525</xdr:colOff>
      <xdr:row>8452</xdr:row>
      <xdr:rowOff>171450</xdr:rowOff>
    </xdr:to>
    <xdr:pic>
      <xdr:nvPicPr>
        <xdr:cNvPr id="196" name="Imagen 195" descr="image77.png">
          <a:extLst>
            <a:ext uri="{FF2B5EF4-FFF2-40B4-BE49-F238E27FC236}">
              <a16:creationId xmlns:a16="http://schemas.microsoft.com/office/drawing/2014/main" id="{42322DC6-ED2C-46A6-9840-6AEFAB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771525</xdr:colOff>
      <xdr:row>8572</xdr:row>
      <xdr:rowOff>142875</xdr:rowOff>
    </xdr:to>
    <xdr:pic>
      <xdr:nvPicPr>
        <xdr:cNvPr id="197" name="Imagen 196" descr="image78.png">
          <a:extLst>
            <a:ext uri="{FF2B5EF4-FFF2-40B4-BE49-F238E27FC236}">
              <a16:creationId xmlns:a16="http://schemas.microsoft.com/office/drawing/2014/main" id="{2E2C5048-71BE-4E9E-B533-F8F409307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771525</xdr:colOff>
      <xdr:row>8675</xdr:row>
      <xdr:rowOff>57150</xdr:rowOff>
    </xdr:to>
    <xdr:pic>
      <xdr:nvPicPr>
        <xdr:cNvPr id="198" name="Imagen 197" descr="image79.png">
          <a:extLst>
            <a:ext uri="{FF2B5EF4-FFF2-40B4-BE49-F238E27FC236}">
              <a16:creationId xmlns:a16="http://schemas.microsoft.com/office/drawing/2014/main" id="{74EE72AA-6367-441D-A146-83475176A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2001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771525</xdr:colOff>
      <xdr:row>8778</xdr:row>
      <xdr:rowOff>142875</xdr:rowOff>
    </xdr:to>
    <xdr:pic>
      <xdr:nvPicPr>
        <xdr:cNvPr id="203" name="Imagen 202" descr="image80.png">
          <a:extLst>
            <a:ext uri="{FF2B5EF4-FFF2-40B4-BE49-F238E27FC236}">
              <a16:creationId xmlns:a16="http://schemas.microsoft.com/office/drawing/2014/main" id="{3AE5D419-653C-4667-9C6C-89F9EEAC3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2601</xdr:row>
      <xdr:rowOff>0</xdr:rowOff>
    </xdr:from>
    <xdr:to>
      <xdr:col>2</xdr:col>
      <xdr:colOff>1038225</xdr:colOff>
      <xdr:row>2601</xdr:row>
      <xdr:rowOff>9525</xdr:rowOff>
    </xdr:to>
    <xdr:pic>
      <xdr:nvPicPr>
        <xdr:cNvPr id="204" name="Imagen 203" descr="image30.png">
          <a:extLst>
            <a:ext uri="{FF2B5EF4-FFF2-40B4-BE49-F238E27FC236}">
              <a16:creationId xmlns:a16="http://schemas.microsoft.com/office/drawing/2014/main" id="{86721A7A-8F83-4CDC-9C7B-7BDAEC418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48713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1038225</xdr:colOff>
      <xdr:row>7055</xdr:row>
      <xdr:rowOff>66675</xdr:rowOff>
    </xdr:to>
    <xdr:pic>
      <xdr:nvPicPr>
        <xdr:cNvPr id="268" name="Imagen 267" descr="image64.png">
          <a:extLst>
            <a:ext uri="{FF2B5EF4-FFF2-40B4-BE49-F238E27FC236}">
              <a16:creationId xmlns:a16="http://schemas.microsoft.com/office/drawing/2014/main" id="{D3A21BE6-A5C7-4C05-897A-50C230D95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4668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1038225</xdr:colOff>
      <xdr:row>7154</xdr:row>
      <xdr:rowOff>180975</xdr:rowOff>
    </xdr:to>
    <xdr:pic>
      <xdr:nvPicPr>
        <xdr:cNvPr id="301" name="Imagen 300" descr="image65.png">
          <a:extLst>
            <a:ext uri="{FF2B5EF4-FFF2-40B4-BE49-F238E27FC236}">
              <a16:creationId xmlns:a16="http://schemas.microsoft.com/office/drawing/2014/main" id="{1217FB0B-D2A7-411A-8F01-2565F8FED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4668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1038225</xdr:colOff>
      <xdr:row>7276</xdr:row>
      <xdr:rowOff>38100</xdr:rowOff>
    </xdr:to>
    <xdr:pic>
      <xdr:nvPicPr>
        <xdr:cNvPr id="302" name="Imagen 301" descr="image66.png">
          <a:extLst>
            <a:ext uri="{FF2B5EF4-FFF2-40B4-BE49-F238E27FC236}">
              <a16:creationId xmlns:a16="http://schemas.microsoft.com/office/drawing/2014/main" id="{D18649F1-DBE0-4244-83CB-05DC84A29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4668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1038225</xdr:colOff>
      <xdr:row>7380</xdr:row>
      <xdr:rowOff>123825</xdr:rowOff>
    </xdr:to>
    <xdr:pic>
      <xdr:nvPicPr>
        <xdr:cNvPr id="303" name="Imagen 302" descr="image67.png">
          <a:extLst>
            <a:ext uri="{FF2B5EF4-FFF2-40B4-BE49-F238E27FC236}">
              <a16:creationId xmlns:a16="http://schemas.microsoft.com/office/drawing/2014/main" id="{A3DC06F3-5024-4B46-9713-CEAB2EFE6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1038225</xdr:colOff>
      <xdr:row>7485</xdr:row>
      <xdr:rowOff>19050</xdr:rowOff>
    </xdr:to>
    <xdr:pic>
      <xdr:nvPicPr>
        <xdr:cNvPr id="308" name="Imagen 307" descr="image68.png">
          <a:extLst>
            <a:ext uri="{FF2B5EF4-FFF2-40B4-BE49-F238E27FC236}">
              <a16:creationId xmlns:a16="http://schemas.microsoft.com/office/drawing/2014/main" id="{239449AA-1F7A-44DE-818B-B12993AAB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4668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1038225</xdr:colOff>
      <xdr:row>7588</xdr:row>
      <xdr:rowOff>123825</xdr:rowOff>
    </xdr:to>
    <xdr:pic>
      <xdr:nvPicPr>
        <xdr:cNvPr id="309" name="Imagen 308" descr="image69.png">
          <a:extLst>
            <a:ext uri="{FF2B5EF4-FFF2-40B4-BE49-F238E27FC236}">
              <a16:creationId xmlns:a16="http://schemas.microsoft.com/office/drawing/2014/main" id="{E9C62F38-0A5E-452D-B1E1-052FD0822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1038225</xdr:colOff>
      <xdr:row>7701</xdr:row>
      <xdr:rowOff>123825</xdr:rowOff>
    </xdr:to>
    <xdr:pic>
      <xdr:nvPicPr>
        <xdr:cNvPr id="317" name="Imagen 316" descr="image70.png">
          <a:extLst>
            <a:ext uri="{FF2B5EF4-FFF2-40B4-BE49-F238E27FC236}">
              <a16:creationId xmlns:a16="http://schemas.microsoft.com/office/drawing/2014/main" id="{8B65CE7C-7C6F-49E6-92F2-AC1284E77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4668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1038225</xdr:colOff>
      <xdr:row>7813</xdr:row>
      <xdr:rowOff>152400</xdr:rowOff>
    </xdr:to>
    <xdr:pic>
      <xdr:nvPicPr>
        <xdr:cNvPr id="318" name="Imagen 317" descr="image71.png">
          <a:extLst>
            <a:ext uri="{FF2B5EF4-FFF2-40B4-BE49-F238E27FC236}">
              <a16:creationId xmlns:a16="http://schemas.microsoft.com/office/drawing/2014/main" id="{6AC31D5D-B5A3-40A3-960F-374AB8D4D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1038225</xdr:colOff>
      <xdr:row>7916</xdr:row>
      <xdr:rowOff>123825</xdr:rowOff>
    </xdr:to>
    <xdr:pic>
      <xdr:nvPicPr>
        <xdr:cNvPr id="319" name="Imagen 318" descr="image72.png">
          <a:extLst>
            <a:ext uri="{FF2B5EF4-FFF2-40B4-BE49-F238E27FC236}">
              <a16:creationId xmlns:a16="http://schemas.microsoft.com/office/drawing/2014/main" id="{36D23DF3-95D4-48EE-90FE-AB2D6BE9C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1038225</xdr:colOff>
      <xdr:row>8037</xdr:row>
      <xdr:rowOff>28575</xdr:rowOff>
    </xdr:to>
    <xdr:pic>
      <xdr:nvPicPr>
        <xdr:cNvPr id="342" name="Imagen 341" descr="image73.png">
          <a:extLst>
            <a:ext uri="{FF2B5EF4-FFF2-40B4-BE49-F238E27FC236}">
              <a16:creationId xmlns:a16="http://schemas.microsoft.com/office/drawing/2014/main" id="{A6B1612D-B622-484E-AF9D-F3489BBF3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1038225</xdr:colOff>
      <xdr:row>8141</xdr:row>
      <xdr:rowOff>114300</xdr:rowOff>
    </xdr:to>
    <xdr:pic>
      <xdr:nvPicPr>
        <xdr:cNvPr id="343" name="Imagen 342" descr="image74.png">
          <a:extLst>
            <a:ext uri="{FF2B5EF4-FFF2-40B4-BE49-F238E27FC236}">
              <a16:creationId xmlns:a16="http://schemas.microsoft.com/office/drawing/2014/main" id="{52C41B6A-3827-493D-A393-B03FA43CF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4668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1038225</xdr:colOff>
      <xdr:row>8245</xdr:row>
      <xdr:rowOff>28575</xdr:rowOff>
    </xdr:to>
    <xdr:pic>
      <xdr:nvPicPr>
        <xdr:cNvPr id="371" name="Imagen 370" descr="image75.png">
          <a:extLst>
            <a:ext uri="{FF2B5EF4-FFF2-40B4-BE49-F238E27FC236}">
              <a16:creationId xmlns:a16="http://schemas.microsoft.com/office/drawing/2014/main" id="{DD1FB125-A94E-47A1-83D4-6A749726F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1038225</xdr:colOff>
      <xdr:row>8355</xdr:row>
      <xdr:rowOff>28575</xdr:rowOff>
    </xdr:to>
    <xdr:pic>
      <xdr:nvPicPr>
        <xdr:cNvPr id="372" name="Imagen 371" descr="image76.png">
          <a:extLst>
            <a:ext uri="{FF2B5EF4-FFF2-40B4-BE49-F238E27FC236}">
              <a16:creationId xmlns:a16="http://schemas.microsoft.com/office/drawing/2014/main" id="{8F07585F-5548-4B37-A3DC-88E7CDE75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1038225</xdr:colOff>
      <xdr:row>8465</xdr:row>
      <xdr:rowOff>28575</xdr:rowOff>
    </xdr:to>
    <xdr:pic>
      <xdr:nvPicPr>
        <xdr:cNvPr id="405" name="Imagen 404" descr="image77.png">
          <a:extLst>
            <a:ext uri="{FF2B5EF4-FFF2-40B4-BE49-F238E27FC236}">
              <a16:creationId xmlns:a16="http://schemas.microsoft.com/office/drawing/2014/main" id="{7A89132C-905F-4E82-81D4-744C3F66D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1038225</xdr:colOff>
      <xdr:row>8574</xdr:row>
      <xdr:rowOff>123825</xdr:rowOff>
    </xdr:to>
    <xdr:pic>
      <xdr:nvPicPr>
        <xdr:cNvPr id="406" name="Imagen 405" descr="image78.png">
          <a:extLst>
            <a:ext uri="{FF2B5EF4-FFF2-40B4-BE49-F238E27FC236}">
              <a16:creationId xmlns:a16="http://schemas.microsoft.com/office/drawing/2014/main" id="{1A74D3B4-23A7-4911-94BE-94464C653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1038225</xdr:colOff>
      <xdr:row>8685</xdr:row>
      <xdr:rowOff>171450</xdr:rowOff>
    </xdr:to>
    <xdr:pic>
      <xdr:nvPicPr>
        <xdr:cNvPr id="407" name="Imagen 406" descr="image79.png">
          <a:extLst>
            <a:ext uri="{FF2B5EF4-FFF2-40B4-BE49-F238E27FC236}">
              <a16:creationId xmlns:a16="http://schemas.microsoft.com/office/drawing/2014/main" id="{4606F147-51B4-4BAA-AB48-C5A11EEE1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4668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1038225</xdr:colOff>
      <xdr:row>8802</xdr:row>
      <xdr:rowOff>123825</xdr:rowOff>
    </xdr:to>
    <xdr:pic>
      <xdr:nvPicPr>
        <xdr:cNvPr id="412" name="Imagen 411" descr="image80.png">
          <a:extLst>
            <a:ext uri="{FF2B5EF4-FFF2-40B4-BE49-F238E27FC236}">
              <a16:creationId xmlns:a16="http://schemas.microsoft.com/office/drawing/2014/main" id="{284EBF2C-6DC9-4B58-939A-D1569DA1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1038225</xdr:colOff>
      <xdr:row>8901</xdr:row>
      <xdr:rowOff>9525</xdr:rowOff>
    </xdr:to>
    <xdr:pic>
      <xdr:nvPicPr>
        <xdr:cNvPr id="413" name="Imagen 412" descr="image81.png">
          <a:extLst>
            <a:ext uri="{FF2B5EF4-FFF2-40B4-BE49-F238E27FC236}">
              <a16:creationId xmlns:a16="http://schemas.microsoft.com/office/drawing/2014/main" id="{8A6B8546-1B46-4CE6-8420-B7B18D79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4668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1038225</xdr:colOff>
      <xdr:row>9008</xdr:row>
      <xdr:rowOff>114300</xdr:rowOff>
    </xdr:to>
    <xdr:pic>
      <xdr:nvPicPr>
        <xdr:cNvPr id="421" name="Imagen 420" descr="image82.png">
          <a:extLst>
            <a:ext uri="{FF2B5EF4-FFF2-40B4-BE49-F238E27FC236}">
              <a16:creationId xmlns:a16="http://schemas.microsoft.com/office/drawing/2014/main" id="{AB1EC72F-BF10-4823-9025-F7138F664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2</xdr:col>
      <xdr:colOff>1038225</xdr:colOff>
      <xdr:row>767</xdr:row>
      <xdr:rowOff>9525</xdr:rowOff>
    </xdr:to>
    <xdr:pic>
      <xdr:nvPicPr>
        <xdr:cNvPr id="422" name="Imagen 421" descr="image14.png">
          <a:extLst>
            <a:ext uri="{FF2B5EF4-FFF2-40B4-BE49-F238E27FC236}">
              <a16:creationId xmlns:a16="http://schemas.microsoft.com/office/drawing/2014/main" id="{65A29105-6AFE-4A3F-8BE3-CF0B4A8EF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039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2</xdr:col>
      <xdr:colOff>1038225</xdr:colOff>
      <xdr:row>877</xdr:row>
      <xdr:rowOff>9525</xdr:rowOff>
    </xdr:to>
    <xdr:pic>
      <xdr:nvPicPr>
        <xdr:cNvPr id="423" name="Imagen 422" descr="image15.png">
          <a:extLst>
            <a:ext uri="{FF2B5EF4-FFF2-40B4-BE49-F238E27FC236}">
              <a16:creationId xmlns:a16="http://schemas.microsoft.com/office/drawing/2014/main" id="{698FCB5E-ADA1-46D2-8F70-AF346E51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6970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2025</xdr:row>
      <xdr:rowOff>0</xdr:rowOff>
    </xdr:from>
    <xdr:to>
      <xdr:col>2</xdr:col>
      <xdr:colOff>1038225</xdr:colOff>
      <xdr:row>2025</xdr:row>
      <xdr:rowOff>9525</xdr:rowOff>
    </xdr:to>
    <xdr:pic>
      <xdr:nvPicPr>
        <xdr:cNvPr id="424" name="Imagen 423" descr="image25.png">
          <a:extLst>
            <a:ext uri="{FF2B5EF4-FFF2-40B4-BE49-F238E27FC236}">
              <a16:creationId xmlns:a16="http://schemas.microsoft.com/office/drawing/2014/main" id="{A2D95AFC-CABB-417C-BC66-2F1E65498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8576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1038225</xdr:colOff>
      <xdr:row>6996</xdr:row>
      <xdr:rowOff>133350</xdr:rowOff>
    </xdr:to>
    <xdr:pic>
      <xdr:nvPicPr>
        <xdr:cNvPr id="431" name="Imagen 430" descr="image63.png">
          <a:extLst>
            <a:ext uri="{FF2B5EF4-FFF2-40B4-BE49-F238E27FC236}">
              <a16:creationId xmlns:a16="http://schemas.microsoft.com/office/drawing/2014/main" id="{ACDCBC30-6C83-411E-98B4-AABB66A5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3223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1038225</xdr:colOff>
      <xdr:row>7106</xdr:row>
      <xdr:rowOff>142875</xdr:rowOff>
    </xdr:to>
    <xdr:pic>
      <xdr:nvPicPr>
        <xdr:cNvPr id="432" name="Imagen 431" descr="image64.png">
          <a:extLst>
            <a:ext uri="{FF2B5EF4-FFF2-40B4-BE49-F238E27FC236}">
              <a16:creationId xmlns:a16="http://schemas.microsoft.com/office/drawing/2014/main" id="{92E87EA0-978B-42A5-A519-BC8967099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4668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1038225</xdr:colOff>
      <xdr:row>7224</xdr:row>
      <xdr:rowOff>152400</xdr:rowOff>
    </xdr:to>
    <xdr:pic>
      <xdr:nvPicPr>
        <xdr:cNvPr id="433" name="Imagen 432" descr="image65.png">
          <a:extLst>
            <a:ext uri="{FF2B5EF4-FFF2-40B4-BE49-F238E27FC236}">
              <a16:creationId xmlns:a16="http://schemas.microsoft.com/office/drawing/2014/main" id="{85D2B058-B6F5-42AF-A694-D8FD8443F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1038225</xdr:colOff>
      <xdr:row>7322</xdr:row>
      <xdr:rowOff>152400</xdr:rowOff>
    </xdr:to>
    <xdr:pic>
      <xdr:nvPicPr>
        <xdr:cNvPr id="434" name="Imagen 433" descr="image66.png">
          <a:extLst>
            <a:ext uri="{FF2B5EF4-FFF2-40B4-BE49-F238E27FC236}">
              <a16:creationId xmlns:a16="http://schemas.microsoft.com/office/drawing/2014/main" id="{F6D1C1C6-756D-48F5-8027-78C16FFF6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1038225</xdr:colOff>
      <xdr:row>7430</xdr:row>
      <xdr:rowOff>133350</xdr:rowOff>
    </xdr:to>
    <xdr:pic>
      <xdr:nvPicPr>
        <xdr:cNvPr id="435" name="Imagen 434" descr="image67.png">
          <a:extLst>
            <a:ext uri="{FF2B5EF4-FFF2-40B4-BE49-F238E27FC236}">
              <a16:creationId xmlns:a16="http://schemas.microsoft.com/office/drawing/2014/main" id="{AC600C2F-6665-4908-ADF4-AE979A39D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1038225</xdr:colOff>
      <xdr:row>7538</xdr:row>
      <xdr:rowOff>152400</xdr:rowOff>
    </xdr:to>
    <xdr:pic>
      <xdr:nvPicPr>
        <xdr:cNvPr id="436" name="Imagen 435" descr="image68.png">
          <a:extLst>
            <a:ext uri="{FF2B5EF4-FFF2-40B4-BE49-F238E27FC236}">
              <a16:creationId xmlns:a16="http://schemas.microsoft.com/office/drawing/2014/main" id="{1C5749F2-EC9D-4E2A-9EC4-8E1CD802B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1038225</xdr:colOff>
      <xdr:row>7648</xdr:row>
      <xdr:rowOff>152400</xdr:rowOff>
    </xdr:to>
    <xdr:pic>
      <xdr:nvPicPr>
        <xdr:cNvPr id="437" name="Imagen 436" descr="image69.png">
          <a:extLst>
            <a:ext uri="{FF2B5EF4-FFF2-40B4-BE49-F238E27FC236}">
              <a16:creationId xmlns:a16="http://schemas.microsoft.com/office/drawing/2014/main" id="{85F9639A-685F-4B40-9000-05EA74A21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1038225</xdr:colOff>
      <xdr:row>7760</xdr:row>
      <xdr:rowOff>152400</xdr:rowOff>
    </xdr:to>
    <xdr:pic>
      <xdr:nvPicPr>
        <xdr:cNvPr id="438" name="Imagen 437" descr="image70.png">
          <a:extLst>
            <a:ext uri="{FF2B5EF4-FFF2-40B4-BE49-F238E27FC236}">
              <a16:creationId xmlns:a16="http://schemas.microsoft.com/office/drawing/2014/main" id="{E22C10D9-3A81-4214-8A2C-BBE8430BB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1038225</xdr:colOff>
      <xdr:row>7860</xdr:row>
      <xdr:rowOff>133350</xdr:rowOff>
    </xdr:to>
    <xdr:pic>
      <xdr:nvPicPr>
        <xdr:cNvPr id="439" name="Imagen 438" descr="image71.png">
          <a:extLst>
            <a:ext uri="{FF2B5EF4-FFF2-40B4-BE49-F238E27FC236}">
              <a16:creationId xmlns:a16="http://schemas.microsoft.com/office/drawing/2014/main" id="{DDC229C2-075F-4A72-824F-CDF36948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1038225</xdr:colOff>
      <xdr:row>7978</xdr:row>
      <xdr:rowOff>152400</xdr:rowOff>
    </xdr:to>
    <xdr:pic>
      <xdr:nvPicPr>
        <xdr:cNvPr id="440" name="Imagen 439" descr="image72.png">
          <a:extLst>
            <a:ext uri="{FF2B5EF4-FFF2-40B4-BE49-F238E27FC236}">
              <a16:creationId xmlns:a16="http://schemas.microsoft.com/office/drawing/2014/main" id="{3F099C74-DB65-43ED-929A-7DFC2AA43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1038225</xdr:colOff>
      <xdr:row>8086</xdr:row>
      <xdr:rowOff>85725</xdr:rowOff>
    </xdr:to>
    <xdr:pic>
      <xdr:nvPicPr>
        <xdr:cNvPr id="441" name="Imagen 440" descr="image73.png">
          <a:extLst>
            <a:ext uri="{FF2B5EF4-FFF2-40B4-BE49-F238E27FC236}">
              <a16:creationId xmlns:a16="http://schemas.microsoft.com/office/drawing/2014/main" id="{B8D58613-2180-4074-BC2F-1286A2703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1038225</xdr:colOff>
      <xdr:row>8186</xdr:row>
      <xdr:rowOff>152400</xdr:rowOff>
    </xdr:to>
    <xdr:pic>
      <xdr:nvPicPr>
        <xdr:cNvPr id="442" name="Imagen 441" descr="image74.png">
          <a:extLst>
            <a:ext uri="{FF2B5EF4-FFF2-40B4-BE49-F238E27FC236}">
              <a16:creationId xmlns:a16="http://schemas.microsoft.com/office/drawing/2014/main" id="{E81C731D-56CE-4A92-B32D-B6F712A28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1038225</xdr:colOff>
      <xdr:row>8290</xdr:row>
      <xdr:rowOff>85725</xdr:rowOff>
    </xdr:to>
    <xdr:pic>
      <xdr:nvPicPr>
        <xdr:cNvPr id="443" name="Imagen 442" descr="image75.png">
          <a:extLst>
            <a:ext uri="{FF2B5EF4-FFF2-40B4-BE49-F238E27FC236}">
              <a16:creationId xmlns:a16="http://schemas.microsoft.com/office/drawing/2014/main" id="{68143AE4-D443-4EC6-912A-39980B970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1038225</xdr:colOff>
      <xdr:row>8406</xdr:row>
      <xdr:rowOff>152400</xdr:rowOff>
    </xdr:to>
    <xdr:pic>
      <xdr:nvPicPr>
        <xdr:cNvPr id="444" name="Imagen 443" descr="image76.png">
          <a:extLst>
            <a:ext uri="{FF2B5EF4-FFF2-40B4-BE49-F238E27FC236}">
              <a16:creationId xmlns:a16="http://schemas.microsoft.com/office/drawing/2014/main" id="{1D8651DA-8CDE-4C76-AC58-99C518D8E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1038225</xdr:colOff>
      <xdr:row>8510</xdr:row>
      <xdr:rowOff>152400</xdr:rowOff>
    </xdr:to>
    <xdr:pic>
      <xdr:nvPicPr>
        <xdr:cNvPr id="445" name="Imagen 444" descr="image77.png">
          <a:extLst>
            <a:ext uri="{FF2B5EF4-FFF2-40B4-BE49-F238E27FC236}">
              <a16:creationId xmlns:a16="http://schemas.microsoft.com/office/drawing/2014/main" id="{23926808-E7A5-470C-A307-421594048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1038225</xdr:colOff>
      <xdr:row>8622</xdr:row>
      <xdr:rowOff>152400</xdr:rowOff>
    </xdr:to>
    <xdr:pic>
      <xdr:nvPicPr>
        <xdr:cNvPr id="446" name="Imagen 445" descr="image78.png">
          <a:extLst>
            <a:ext uri="{FF2B5EF4-FFF2-40B4-BE49-F238E27FC236}">
              <a16:creationId xmlns:a16="http://schemas.microsoft.com/office/drawing/2014/main" id="{D90F92A4-E144-42DE-9962-FDE05FFA7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1038225</xdr:colOff>
      <xdr:row>8726</xdr:row>
      <xdr:rowOff>152400</xdr:rowOff>
    </xdr:to>
    <xdr:pic>
      <xdr:nvPicPr>
        <xdr:cNvPr id="447" name="Imagen 446" descr="image79.png">
          <a:extLst>
            <a:ext uri="{FF2B5EF4-FFF2-40B4-BE49-F238E27FC236}">
              <a16:creationId xmlns:a16="http://schemas.microsoft.com/office/drawing/2014/main" id="{F18A8903-07CD-4EF7-96C8-4BA949E98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1038225</xdr:colOff>
      <xdr:row>8846</xdr:row>
      <xdr:rowOff>152400</xdr:rowOff>
    </xdr:to>
    <xdr:pic>
      <xdr:nvPicPr>
        <xdr:cNvPr id="448" name="Imagen 447" descr="image80.png">
          <a:extLst>
            <a:ext uri="{FF2B5EF4-FFF2-40B4-BE49-F238E27FC236}">
              <a16:creationId xmlns:a16="http://schemas.microsoft.com/office/drawing/2014/main" id="{B9179678-EC13-4B53-B034-6013FD0A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1038225</xdr:colOff>
      <xdr:row>8948</xdr:row>
      <xdr:rowOff>152400</xdr:rowOff>
    </xdr:to>
    <xdr:pic>
      <xdr:nvPicPr>
        <xdr:cNvPr id="449" name="Imagen 448" descr="image81.png">
          <a:extLst>
            <a:ext uri="{FF2B5EF4-FFF2-40B4-BE49-F238E27FC236}">
              <a16:creationId xmlns:a16="http://schemas.microsoft.com/office/drawing/2014/main" id="{D99C5C2B-8860-49FE-B56B-060B78E36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1038225</xdr:colOff>
      <xdr:row>9053</xdr:row>
      <xdr:rowOff>161925</xdr:rowOff>
    </xdr:to>
    <xdr:pic>
      <xdr:nvPicPr>
        <xdr:cNvPr id="450" name="Imagen 449" descr="image82.png">
          <a:extLst>
            <a:ext uri="{FF2B5EF4-FFF2-40B4-BE49-F238E27FC236}">
              <a16:creationId xmlns:a16="http://schemas.microsoft.com/office/drawing/2014/main" id="{C043223C-C61E-4FD3-A2C4-25FE5C41E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4668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1038225</xdr:colOff>
      <xdr:row>9159</xdr:row>
      <xdr:rowOff>114300</xdr:rowOff>
    </xdr:to>
    <xdr:pic>
      <xdr:nvPicPr>
        <xdr:cNvPr id="451" name="Imagen 450" descr="image83.png">
          <a:extLst>
            <a:ext uri="{FF2B5EF4-FFF2-40B4-BE49-F238E27FC236}">
              <a16:creationId xmlns:a16="http://schemas.microsoft.com/office/drawing/2014/main" id="{F8802C89-A59B-4C09-8F02-53B571D8F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1038225</xdr:colOff>
      <xdr:row>9273</xdr:row>
      <xdr:rowOff>114300</xdr:rowOff>
    </xdr:to>
    <xdr:pic>
      <xdr:nvPicPr>
        <xdr:cNvPr id="452" name="Imagen 451" descr="image84.png">
          <a:extLst>
            <a:ext uri="{FF2B5EF4-FFF2-40B4-BE49-F238E27FC236}">
              <a16:creationId xmlns:a16="http://schemas.microsoft.com/office/drawing/2014/main" id="{AC6BA86D-825C-4109-A690-6B76E6F3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1038225</xdr:colOff>
      <xdr:row>9381</xdr:row>
      <xdr:rowOff>114300</xdr:rowOff>
    </xdr:to>
    <xdr:pic>
      <xdr:nvPicPr>
        <xdr:cNvPr id="453" name="Imagen 452" descr="image85.png">
          <a:extLst>
            <a:ext uri="{FF2B5EF4-FFF2-40B4-BE49-F238E27FC236}">
              <a16:creationId xmlns:a16="http://schemas.microsoft.com/office/drawing/2014/main" id="{51C3275E-D9D7-4AE3-BC5F-2DA0041F4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1038225</xdr:colOff>
      <xdr:row>9481</xdr:row>
      <xdr:rowOff>114300</xdr:rowOff>
    </xdr:to>
    <xdr:pic>
      <xdr:nvPicPr>
        <xdr:cNvPr id="454" name="Imagen 453" descr="image86.png">
          <a:extLst>
            <a:ext uri="{FF2B5EF4-FFF2-40B4-BE49-F238E27FC236}">
              <a16:creationId xmlns:a16="http://schemas.microsoft.com/office/drawing/2014/main" id="{1EA32539-BB84-4470-9831-477BDF9DB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1038225</xdr:colOff>
      <xdr:row>9597</xdr:row>
      <xdr:rowOff>114300</xdr:rowOff>
    </xdr:to>
    <xdr:pic>
      <xdr:nvPicPr>
        <xdr:cNvPr id="455" name="Imagen 454" descr="image87.png">
          <a:extLst>
            <a:ext uri="{FF2B5EF4-FFF2-40B4-BE49-F238E27FC236}">
              <a16:creationId xmlns:a16="http://schemas.microsoft.com/office/drawing/2014/main" id="{D0505A63-ECBE-40D8-96DF-FAF7CCF21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1038225</xdr:colOff>
      <xdr:row>9707</xdr:row>
      <xdr:rowOff>114300</xdr:rowOff>
    </xdr:to>
    <xdr:pic>
      <xdr:nvPicPr>
        <xdr:cNvPr id="456" name="Imagen 455" descr="image88.png">
          <a:extLst>
            <a:ext uri="{FF2B5EF4-FFF2-40B4-BE49-F238E27FC236}">
              <a16:creationId xmlns:a16="http://schemas.microsoft.com/office/drawing/2014/main" id="{4324004E-AFC2-4F7F-957C-E53954A1E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1038225</xdr:colOff>
      <xdr:row>9807</xdr:row>
      <xdr:rowOff>114300</xdr:rowOff>
    </xdr:to>
    <xdr:pic>
      <xdr:nvPicPr>
        <xdr:cNvPr id="457" name="Imagen 456" descr="image89.png">
          <a:extLst>
            <a:ext uri="{FF2B5EF4-FFF2-40B4-BE49-F238E27FC236}">
              <a16:creationId xmlns:a16="http://schemas.microsoft.com/office/drawing/2014/main" id="{3C07B6AD-5130-4007-B07B-1AF46D276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1038225</xdr:colOff>
      <xdr:row>9915</xdr:row>
      <xdr:rowOff>114300</xdr:rowOff>
    </xdr:to>
    <xdr:pic>
      <xdr:nvPicPr>
        <xdr:cNvPr id="458" name="Imagen 457" descr="image90.png">
          <a:extLst>
            <a:ext uri="{FF2B5EF4-FFF2-40B4-BE49-F238E27FC236}">
              <a16:creationId xmlns:a16="http://schemas.microsoft.com/office/drawing/2014/main" id="{DA1837BE-BA3E-4387-9F4E-A3951A640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4668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472" name="image64.png">
          <a:extLst>
            <a:ext uri="{FF2B5EF4-FFF2-40B4-BE49-F238E27FC236}">
              <a16:creationId xmlns:a16="http://schemas.microsoft.com/office/drawing/2014/main" id="{455F25D7-5037-4530-BCF3-278A368D5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473" name="image65.png">
          <a:extLst>
            <a:ext uri="{FF2B5EF4-FFF2-40B4-BE49-F238E27FC236}">
              <a16:creationId xmlns:a16="http://schemas.microsoft.com/office/drawing/2014/main" id="{771AA039-DC27-4113-93DA-B7934B6E5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474" name="image66.png">
          <a:extLst>
            <a:ext uri="{FF2B5EF4-FFF2-40B4-BE49-F238E27FC236}">
              <a16:creationId xmlns:a16="http://schemas.microsoft.com/office/drawing/2014/main" id="{D8E532DE-1145-4897-90D0-52FB64F69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466725</xdr:colOff>
      <xdr:row>7046</xdr:row>
      <xdr:rowOff>133350</xdr:rowOff>
    </xdr:to>
    <xdr:pic>
      <xdr:nvPicPr>
        <xdr:cNvPr id="483" name="Imagen 482" descr="image64.png">
          <a:extLst>
            <a:ext uri="{FF2B5EF4-FFF2-40B4-BE49-F238E27FC236}">
              <a16:creationId xmlns:a16="http://schemas.microsoft.com/office/drawing/2014/main" id="{92C7A6FE-4377-44EB-8FD7-F858C0061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8953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466725</xdr:colOff>
      <xdr:row>7158</xdr:row>
      <xdr:rowOff>9525</xdr:rowOff>
    </xdr:to>
    <xdr:pic>
      <xdr:nvPicPr>
        <xdr:cNvPr id="484" name="Imagen 483" descr="image65.png">
          <a:extLst>
            <a:ext uri="{FF2B5EF4-FFF2-40B4-BE49-F238E27FC236}">
              <a16:creationId xmlns:a16="http://schemas.microsoft.com/office/drawing/2014/main" id="{BD2EB6BD-B273-4B89-98FF-F8E77AED6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8953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466725</xdr:colOff>
      <xdr:row>7259</xdr:row>
      <xdr:rowOff>180975</xdr:rowOff>
    </xdr:to>
    <xdr:pic>
      <xdr:nvPicPr>
        <xdr:cNvPr id="485" name="Imagen 484" descr="image66.png">
          <a:extLst>
            <a:ext uri="{FF2B5EF4-FFF2-40B4-BE49-F238E27FC236}">
              <a16:creationId xmlns:a16="http://schemas.microsoft.com/office/drawing/2014/main" id="{94BC2474-6658-4AA9-B4AD-93E104CAD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8953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466725</xdr:colOff>
      <xdr:row>7361</xdr:row>
      <xdr:rowOff>180975</xdr:rowOff>
    </xdr:to>
    <xdr:pic>
      <xdr:nvPicPr>
        <xdr:cNvPr id="486" name="Imagen 485" descr="image67.png">
          <a:extLst>
            <a:ext uri="{FF2B5EF4-FFF2-40B4-BE49-F238E27FC236}">
              <a16:creationId xmlns:a16="http://schemas.microsoft.com/office/drawing/2014/main" id="{9B562067-C99F-4FC7-ACE4-DBEA47402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8953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466725</xdr:colOff>
      <xdr:row>7476</xdr:row>
      <xdr:rowOff>171450</xdr:rowOff>
    </xdr:to>
    <xdr:pic>
      <xdr:nvPicPr>
        <xdr:cNvPr id="487" name="Imagen 486" descr="image68.png">
          <a:extLst>
            <a:ext uri="{FF2B5EF4-FFF2-40B4-BE49-F238E27FC236}">
              <a16:creationId xmlns:a16="http://schemas.microsoft.com/office/drawing/2014/main" id="{2884AEE6-D64F-45EE-B881-64071FEC6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466725</xdr:colOff>
      <xdr:row>7586</xdr:row>
      <xdr:rowOff>142875</xdr:rowOff>
    </xdr:to>
    <xdr:pic>
      <xdr:nvPicPr>
        <xdr:cNvPr id="488" name="Imagen 487" descr="image69.png">
          <a:extLst>
            <a:ext uri="{FF2B5EF4-FFF2-40B4-BE49-F238E27FC236}">
              <a16:creationId xmlns:a16="http://schemas.microsoft.com/office/drawing/2014/main" id="{47700ADD-F777-4C67-8DE9-09F7066EB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466725</xdr:colOff>
      <xdr:row>7690</xdr:row>
      <xdr:rowOff>123825</xdr:rowOff>
    </xdr:to>
    <xdr:pic>
      <xdr:nvPicPr>
        <xdr:cNvPr id="489" name="Imagen 488" descr="image70.png">
          <a:extLst>
            <a:ext uri="{FF2B5EF4-FFF2-40B4-BE49-F238E27FC236}">
              <a16:creationId xmlns:a16="http://schemas.microsoft.com/office/drawing/2014/main" id="{0BFCDCF8-A4A1-46E4-99E7-B77EDF6EB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8953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466725</xdr:colOff>
      <xdr:row>7808</xdr:row>
      <xdr:rowOff>142875</xdr:rowOff>
    </xdr:to>
    <xdr:pic>
      <xdr:nvPicPr>
        <xdr:cNvPr id="490" name="Imagen 489" descr="image71.png">
          <a:extLst>
            <a:ext uri="{FF2B5EF4-FFF2-40B4-BE49-F238E27FC236}">
              <a16:creationId xmlns:a16="http://schemas.microsoft.com/office/drawing/2014/main" id="{F1EF5E01-08B7-4EC6-B8C8-154652349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466725</xdr:colOff>
      <xdr:row>7914</xdr:row>
      <xdr:rowOff>142875</xdr:rowOff>
    </xdr:to>
    <xdr:pic>
      <xdr:nvPicPr>
        <xdr:cNvPr id="491" name="Imagen 490" descr="image72.png">
          <a:extLst>
            <a:ext uri="{FF2B5EF4-FFF2-40B4-BE49-F238E27FC236}">
              <a16:creationId xmlns:a16="http://schemas.microsoft.com/office/drawing/2014/main" id="{6FCA7816-7B09-4500-AB43-70CD19077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466725</xdr:colOff>
      <xdr:row>8018</xdr:row>
      <xdr:rowOff>142875</xdr:rowOff>
    </xdr:to>
    <xdr:pic>
      <xdr:nvPicPr>
        <xdr:cNvPr id="492" name="Imagen 491" descr="image73.png">
          <a:extLst>
            <a:ext uri="{FF2B5EF4-FFF2-40B4-BE49-F238E27FC236}">
              <a16:creationId xmlns:a16="http://schemas.microsoft.com/office/drawing/2014/main" id="{9A72C318-9211-4CA8-B1E9-09FB9337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466725</xdr:colOff>
      <xdr:row>8125</xdr:row>
      <xdr:rowOff>152400</xdr:rowOff>
    </xdr:to>
    <xdr:pic>
      <xdr:nvPicPr>
        <xdr:cNvPr id="493" name="Imagen 492" descr="image74.png">
          <a:extLst>
            <a:ext uri="{FF2B5EF4-FFF2-40B4-BE49-F238E27FC236}">
              <a16:creationId xmlns:a16="http://schemas.microsoft.com/office/drawing/2014/main" id="{0D2F542E-CF04-42F8-83A3-867A8C132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8953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466725</xdr:colOff>
      <xdr:row>8236</xdr:row>
      <xdr:rowOff>76200</xdr:rowOff>
    </xdr:to>
    <xdr:pic>
      <xdr:nvPicPr>
        <xdr:cNvPr id="494" name="Imagen 493" descr="image75.png">
          <a:extLst>
            <a:ext uri="{FF2B5EF4-FFF2-40B4-BE49-F238E27FC236}">
              <a16:creationId xmlns:a16="http://schemas.microsoft.com/office/drawing/2014/main" id="{0A8DD329-55D3-4783-8B5B-80D870E4B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466725</xdr:colOff>
      <xdr:row>8346</xdr:row>
      <xdr:rowOff>76200</xdr:rowOff>
    </xdr:to>
    <xdr:pic>
      <xdr:nvPicPr>
        <xdr:cNvPr id="495" name="Imagen 494" descr="image76.png">
          <a:extLst>
            <a:ext uri="{FF2B5EF4-FFF2-40B4-BE49-F238E27FC236}">
              <a16:creationId xmlns:a16="http://schemas.microsoft.com/office/drawing/2014/main" id="{8E492802-D2A5-400E-BB53-1BCFB397F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466725</xdr:colOff>
      <xdr:row>8452</xdr:row>
      <xdr:rowOff>171450</xdr:rowOff>
    </xdr:to>
    <xdr:pic>
      <xdr:nvPicPr>
        <xdr:cNvPr id="496" name="Imagen 495" descr="image77.png">
          <a:extLst>
            <a:ext uri="{FF2B5EF4-FFF2-40B4-BE49-F238E27FC236}">
              <a16:creationId xmlns:a16="http://schemas.microsoft.com/office/drawing/2014/main" id="{07CA3417-2ACF-414D-9CBB-16E0E6BA5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466725</xdr:colOff>
      <xdr:row>8572</xdr:row>
      <xdr:rowOff>142875</xdr:rowOff>
    </xdr:to>
    <xdr:pic>
      <xdr:nvPicPr>
        <xdr:cNvPr id="497" name="Imagen 496" descr="image78.png">
          <a:extLst>
            <a:ext uri="{FF2B5EF4-FFF2-40B4-BE49-F238E27FC236}">
              <a16:creationId xmlns:a16="http://schemas.microsoft.com/office/drawing/2014/main" id="{23BEDCF3-84B0-4F90-A4C4-FC25C3AFF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466725</xdr:colOff>
      <xdr:row>8675</xdr:row>
      <xdr:rowOff>57150</xdr:rowOff>
    </xdr:to>
    <xdr:pic>
      <xdr:nvPicPr>
        <xdr:cNvPr id="498" name="Imagen 497" descr="image79.png">
          <a:extLst>
            <a:ext uri="{FF2B5EF4-FFF2-40B4-BE49-F238E27FC236}">
              <a16:creationId xmlns:a16="http://schemas.microsoft.com/office/drawing/2014/main" id="{51DDD8FF-968B-445E-A983-BBB532D84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8953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466725</xdr:colOff>
      <xdr:row>8778</xdr:row>
      <xdr:rowOff>142875</xdr:rowOff>
    </xdr:to>
    <xdr:pic>
      <xdr:nvPicPr>
        <xdr:cNvPr id="499" name="Imagen 498" descr="image80.png">
          <a:extLst>
            <a:ext uri="{FF2B5EF4-FFF2-40B4-BE49-F238E27FC236}">
              <a16:creationId xmlns:a16="http://schemas.microsoft.com/office/drawing/2014/main" id="{0D7F8002-33B4-4E57-82F5-824DC9DA2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2601</xdr:row>
      <xdr:rowOff>0</xdr:rowOff>
    </xdr:from>
    <xdr:to>
      <xdr:col>2</xdr:col>
      <xdr:colOff>581025</xdr:colOff>
      <xdr:row>2601</xdr:row>
      <xdr:rowOff>9525</xdr:rowOff>
    </xdr:to>
    <xdr:pic>
      <xdr:nvPicPr>
        <xdr:cNvPr id="500" name="Imagen 499" descr="image30.png">
          <a:extLst>
            <a:ext uri="{FF2B5EF4-FFF2-40B4-BE49-F238E27FC236}">
              <a16:creationId xmlns:a16="http://schemas.microsoft.com/office/drawing/2014/main" id="{CF729A1B-26C2-4F0D-9795-B4DE0E24C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487137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581025</xdr:colOff>
      <xdr:row>7055</xdr:row>
      <xdr:rowOff>66675</xdr:rowOff>
    </xdr:to>
    <xdr:pic>
      <xdr:nvPicPr>
        <xdr:cNvPr id="508" name="Imagen 507" descr="image64.png">
          <a:extLst>
            <a:ext uri="{FF2B5EF4-FFF2-40B4-BE49-F238E27FC236}">
              <a16:creationId xmlns:a16="http://schemas.microsoft.com/office/drawing/2014/main" id="{805375B0-632B-4DF0-B31A-836C4ABAC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0096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581025</xdr:colOff>
      <xdr:row>7154</xdr:row>
      <xdr:rowOff>180975</xdr:rowOff>
    </xdr:to>
    <xdr:pic>
      <xdr:nvPicPr>
        <xdr:cNvPr id="509" name="Imagen 508" descr="image65.png">
          <a:extLst>
            <a:ext uri="{FF2B5EF4-FFF2-40B4-BE49-F238E27FC236}">
              <a16:creationId xmlns:a16="http://schemas.microsoft.com/office/drawing/2014/main" id="{8C86BAF0-E93E-4A93-A55F-54D7234FC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0096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581025</xdr:colOff>
      <xdr:row>7276</xdr:row>
      <xdr:rowOff>38100</xdr:rowOff>
    </xdr:to>
    <xdr:pic>
      <xdr:nvPicPr>
        <xdr:cNvPr id="510" name="Imagen 509" descr="image66.png">
          <a:extLst>
            <a:ext uri="{FF2B5EF4-FFF2-40B4-BE49-F238E27FC236}">
              <a16:creationId xmlns:a16="http://schemas.microsoft.com/office/drawing/2014/main" id="{2F99A441-78D7-4AC7-A80D-08D0DB9D7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0096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581025</xdr:colOff>
      <xdr:row>7380</xdr:row>
      <xdr:rowOff>123825</xdr:rowOff>
    </xdr:to>
    <xdr:pic>
      <xdr:nvPicPr>
        <xdr:cNvPr id="511" name="Imagen 510" descr="image67.png">
          <a:extLst>
            <a:ext uri="{FF2B5EF4-FFF2-40B4-BE49-F238E27FC236}">
              <a16:creationId xmlns:a16="http://schemas.microsoft.com/office/drawing/2014/main" id="{2BD965F5-A149-4B87-A6E7-FAE0949D3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581025</xdr:colOff>
      <xdr:row>7485</xdr:row>
      <xdr:rowOff>19050</xdr:rowOff>
    </xdr:to>
    <xdr:pic>
      <xdr:nvPicPr>
        <xdr:cNvPr id="512" name="Imagen 511" descr="image68.png">
          <a:extLst>
            <a:ext uri="{FF2B5EF4-FFF2-40B4-BE49-F238E27FC236}">
              <a16:creationId xmlns:a16="http://schemas.microsoft.com/office/drawing/2014/main" id="{A76EE7E2-01F1-4A59-BA2D-47E398466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0096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581025</xdr:colOff>
      <xdr:row>7588</xdr:row>
      <xdr:rowOff>123825</xdr:rowOff>
    </xdr:to>
    <xdr:pic>
      <xdr:nvPicPr>
        <xdr:cNvPr id="513" name="Imagen 512" descr="image69.png">
          <a:extLst>
            <a:ext uri="{FF2B5EF4-FFF2-40B4-BE49-F238E27FC236}">
              <a16:creationId xmlns:a16="http://schemas.microsoft.com/office/drawing/2014/main" id="{AABF9C07-5F23-4979-8084-2C60C6636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581025</xdr:colOff>
      <xdr:row>7701</xdr:row>
      <xdr:rowOff>123825</xdr:rowOff>
    </xdr:to>
    <xdr:pic>
      <xdr:nvPicPr>
        <xdr:cNvPr id="514" name="Imagen 513" descr="image70.png">
          <a:extLst>
            <a:ext uri="{FF2B5EF4-FFF2-40B4-BE49-F238E27FC236}">
              <a16:creationId xmlns:a16="http://schemas.microsoft.com/office/drawing/2014/main" id="{E5A92014-D713-4EDC-AA36-D3A59B1F1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0096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581025</xdr:colOff>
      <xdr:row>7813</xdr:row>
      <xdr:rowOff>152400</xdr:rowOff>
    </xdr:to>
    <xdr:pic>
      <xdr:nvPicPr>
        <xdr:cNvPr id="515" name="Imagen 514" descr="image71.png">
          <a:extLst>
            <a:ext uri="{FF2B5EF4-FFF2-40B4-BE49-F238E27FC236}">
              <a16:creationId xmlns:a16="http://schemas.microsoft.com/office/drawing/2014/main" id="{DED882C2-CEB8-4FE1-BF1C-007977D9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581025</xdr:colOff>
      <xdr:row>7916</xdr:row>
      <xdr:rowOff>123825</xdr:rowOff>
    </xdr:to>
    <xdr:pic>
      <xdr:nvPicPr>
        <xdr:cNvPr id="516" name="Imagen 515" descr="image72.png">
          <a:extLst>
            <a:ext uri="{FF2B5EF4-FFF2-40B4-BE49-F238E27FC236}">
              <a16:creationId xmlns:a16="http://schemas.microsoft.com/office/drawing/2014/main" id="{7BFCF6C6-CCC8-403A-9173-21CE4339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581025</xdr:colOff>
      <xdr:row>8037</xdr:row>
      <xdr:rowOff>28575</xdr:rowOff>
    </xdr:to>
    <xdr:pic>
      <xdr:nvPicPr>
        <xdr:cNvPr id="517" name="Imagen 516" descr="image73.png">
          <a:extLst>
            <a:ext uri="{FF2B5EF4-FFF2-40B4-BE49-F238E27FC236}">
              <a16:creationId xmlns:a16="http://schemas.microsoft.com/office/drawing/2014/main" id="{82457D8A-248C-42E2-B8A8-DE2E56A1F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581025</xdr:colOff>
      <xdr:row>8141</xdr:row>
      <xdr:rowOff>114300</xdr:rowOff>
    </xdr:to>
    <xdr:pic>
      <xdr:nvPicPr>
        <xdr:cNvPr id="518" name="Imagen 517" descr="image74.png">
          <a:extLst>
            <a:ext uri="{FF2B5EF4-FFF2-40B4-BE49-F238E27FC236}">
              <a16:creationId xmlns:a16="http://schemas.microsoft.com/office/drawing/2014/main" id="{5A7BF6EC-9CA4-4B43-9968-4708F4CB9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0096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581025</xdr:colOff>
      <xdr:row>8245</xdr:row>
      <xdr:rowOff>28575</xdr:rowOff>
    </xdr:to>
    <xdr:pic>
      <xdr:nvPicPr>
        <xdr:cNvPr id="519" name="Imagen 518" descr="image75.png">
          <a:extLst>
            <a:ext uri="{FF2B5EF4-FFF2-40B4-BE49-F238E27FC236}">
              <a16:creationId xmlns:a16="http://schemas.microsoft.com/office/drawing/2014/main" id="{E8CF1F79-9551-45CC-83D6-1CDCA01AA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581025</xdr:colOff>
      <xdr:row>8355</xdr:row>
      <xdr:rowOff>28575</xdr:rowOff>
    </xdr:to>
    <xdr:pic>
      <xdr:nvPicPr>
        <xdr:cNvPr id="520" name="Imagen 519" descr="image76.png">
          <a:extLst>
            <a:ext uri="{FF2B5EF4-FFF2-40B4-BE49-F238E27FC236}">
              <a16:creationId xmlns:a16="http://schemas.microsoft.com/office/drawing/2014/main" id="{7C10FEBC-7E84-42C2-9F58-A517AA027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581025</xdr:colOff>
      <xdr:row>8465</xdr:row>
      <xdr:rowOff>28575</xdr:rowOff>
    </xdr:to>
    <xdr:pic>
      <xdr:nvPicPr>
        <xdr:cNvPr id="521" name="Imagen 520" descr="image77.png">
          <a:extLst>
            <a:ext uri="{FF2B5EF4-FFF2-40B4-BE49-F238E27FC236}">
              <a16:creationId xmlns:a16="http://schemas.microsoft.com/office/drawing/2014/main" id="{A4F49C6D-5592-4789-BF9A-0EAF8171A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581025</xdr:colOff>
      <xdr:row>8574</xdr:row>
      <xdr:rowOff>123825</xdr:rowOff>
    </xdr:to>
    <xdr:pic>
      <xdr:nvPicPr>
        <xdr:cNvPr id="522" name="Imagen 521" descr="image78.png">
          <a:extLst>
            <a:ext uri="{FF2B5EF4-FFF2-40B4-BE49-F238E27FC236}">
              <a16:creationId xmlns:a16="http://schemas.microsoft.com/office/drawing/2014/main" id="{64A1DB23-06A3-4797-B3F2-A802293AD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581025</xdr:colOff>
      <xdr:row>8685</xdr:row>
      <xdr:rowOff>171450</xdr:rowOff>
    </xdr:to>
    <xdr:pic>
      <xdr:nvPicPr>
        <xdr:cNvPr id="523" name="Imagen 522" descr="image79.png">
          <a:extLst>
            <a:ext uri="{FF2B5EF4-FFF2-40B4-BE49-F238E27FC236}">
              <a16:creationId xmlns:a16="http://schemas.microsoft.com/office/drawing/2014/main" id="{894EDAA4-3959-49BC-8300-5E9DE5965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0096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581025</xdr:colOff>
      <xdr:row>8802</xdr:row>
      <xdr:rowOff>123825</xdr:rowOff>
    </xdr:to>
    <xdr:pic>
      <xdr:nvPicPr>
        <xdr:cNvPr id="524" name="Imagen 523" descr="image80.png">
          <a:extLst>
            <a:ext uri="{FF2B5EF4-FFF2-40B4-BE49-F238E27FC236}">
              <a16:creationId xmlns:a16="http://schemas.microsoft.com/office/drawing/2014/main" id="{67FFB770-3D56-4F33-85EC-32EF7441C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581025</xdr:colOff>
      <xdr:row>8901</xdr:row>
      <xdr:rowOff>9525</xdr:rowOff>
    </xdr:to>
    <xdr:pic>
      <xdr:nvPicPr>
        <xdr:cNvPr id="525" name="Imagen 524" descr="image81.png">
          <a:extLst>
            <a:ext uri="{FF2B5EF4-FFF2-40B4-BE49-F238E27FC236}">
              <a16:creationId xmlns:a16="http://schemas.microsoft.com/office/drawing/2014/main" id="{DFCC0D32-39E4-49D9-A9FC-7A7D2BC33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0096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581025</xdr:colOff>
      <xdr:row>9008</xdr:row>
      <xdr:rowOff>114300</xdr:rowOff>
    </xdr:to>
    <xdr:pic>
      <xdr:nvPicPr>
        <xdr:cNvPr id="526" name="Imagen 525" descr="image82.png">
          <a:extLst>
            <a:ext uri="{FF2B5EF4-FFF2-40B4-BE49-F238E27FC236}">
              <a16:creationId xmlns:a16="http://schemas.microsoft.com/office/drawing/2014/main" id="{7C1C6E75-647A-4510-BCAC-792DB0F5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2</xdr:col>
      <xdr:colOff>581025</xdr:colOff>
      <xdr:row>767</xdr:row>
      <xdr:rowOff>9525</xdr:rowOff>
    </xdr:to>
    <xdr:pic>
      <xdr:nvPicPr>
        <xdr:cNvPr id="527" name="Imagen 526" descr="image14.png">
          <a:extLst>
            <a:ext uri="{FF2B5EF4-FFF2-40B4-BE49-F238E27FC236}">
              <a16:creationId xmlns:a16="http://schemas.microsoft.com/office/drawing/2014/main" id="{7DAA0D08-DAA0-4422-9869-A50A45D6B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039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2</xdr:col>
      <xdr:colOff>581025</xdr:colOff>
      <xdr:row>877</xdr:row>
      <xdr:rowOff>9525</xdr:rowOff>
    </xdr:to>
    <xdr:pic>
      <xdr:nvPicPr>
        <xdr:cNvPr id="528" name="Imagen 527" descr="image15.png">
          <a:extLst>
            <a:ext uri="{FF2B5EF4-FFF2-40B4-BE49-F238E27FC236}">
              <a16:creationId xmlns:a16="http://schemas.microsoft.com/office/drawing/2014/main" id="{5678CEF6-F522-4289-A519-5E172D59F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6970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2025</xdr:row>
      <xdr:rowOff>0</xdr:rowOff>
    </xdr:from>
    <xdr:to>
      <xdr:col>2</xdr:col>
      <xdr:colOff>581025</xdr:colOff>
      <xdr:row>2025</xdr:row>
      <xdr:rowOff>9525</xdr:rowOff>
    </xdr:to>
    <xdr:pic>
      <xdr:nvPicPr>
        <xdr:cNvPr id="529" name="Imagen 528" descr="image25.png">
          <a:extLst>
            <a:ext uri="{FF2B5EF4-FFF2-40B4-BE49-F238E27FC236}">
              <a16:creationId xmlns:a16="http://schemas.microsoft.com/office/drawing/2014/main" id="{09168601-841E-4305-AF60-A83BCF281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8576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581025</xdr:colOff>
      <xdr:row>6996</xdr:row>
      <xdr:rowOff>133350</xdr:rowOff>
    </xdr:to>
    <xdr:pic>
      <xdr:nvPicPr>
        <xdr:cNvPr id="536" name="Imagen 535" descr="image63.png">
          <a:extLst>
            <a:ext uri="{FF2B5EF4-FFF2-40B4-BE49-F238E27FC236}">
              <a16:creationId xmlns:a16="http://schemas.microsoft.com/office/drawing/2014/main" id="{092C5E67-8658-4D8B-94B4-D2BB33AC0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3223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581025</xdr:colOff>
      <xdr:row>7106</xdr:row>
      <xdr:rowOff>142875</xdr:rowOff>
    </xdr:to>
    <xdr:pic>
      <xdr:nvPicPr>
        <xdr:cNvPr id="537" name="Imagen 536" descr="image64.png">
          <a:extLst>
            <a:ext uri="{FF2B5EF4-FFF2-40B4-BE49-F238E27FC236}">
              <a16:creationId xmlns:a16="http://schemas.microsoft.com/office/drawing/2014/main" id="{58CCB818-D51A-438B-BCFC-D04BE8E5E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0096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581025</xdr:colOff>
      <xdr:row>7224</xdr:row>
      <xdr:rowOff>152400</xdr:rowOff>
    </xdr:to>
    <xdr:pic>
      <xdr:nvPicPr>
        <xdr:cNvPr id="538" name="Imagen 537" descr="image65.png">
          <a:extLst>
            <a:ext uri="{FF2B5EF4-FFF2-40B4-BE49-F238E27FC236}">
              <a16:creationId xmlns:a16="http://schemas.microsoft.com/office/drawing/2014/main" id="{A97D8B4D-7FA7-4643-A540-052CB17F4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581025</xdr:colOff>
      <xdr:row>7322</xdr:row>
      <xdr:rowOff>152400</xdr:rowOff>
    </xdr:to>
    <xdr:pic>
      <xdr:nvPicPr>
        <xdr:cNvPr id="539" name="Imagen 538" descr="image66.png">
          <a:extLst>
            <a:ext uri="{FF2B5EF4-FFF2-40B4-BE49-F238E27FC236}">
              <a16:creationId xmlns:a16="http://schemas.microsoft.com/office/drawing/2014/main" id="{1DFC05C3-AD92-4A6E-A58B-5BF6EBFB9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581025</xdr:colOff>
      <xdr:row>7430</xdr:row>
      <xdr:rowOff>133350</xdr:rowOff>
    </xdr:to>
    <xdr:pic>
      <xdr:nvPicPr>
        <xdr:cNvPr id="540" name="Imagen 539" descr="image67.png">
          <a:extLst>
            <a:ext uri="{FF2B5EF4-FFF2-40B4-BE49-F238E27FC236}">
              <a16:creationId xmlns:a16="http://schemas.microsoft.com/office/drawing/2014/main" id="{071A6D09-767F-42B4-AAF1-BFC7E7D0C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581025</xdr:colOff>
      <xdr:row>7538</xdr:row>
      <xdr:rowOff>152400</xdr:rowOff>
    </xdr:to>
    <xdr:pic>
      <xdr:nvPicPr>
        <xdr:cNvPr id="541" name="Imagen 540" descr="image68.png">
          <a:extLst>
            <a:ext uri="{FF2B5EF4-FFF2-40B4-BE49-F238E27FC236}">
              <a16:creationId xmlns:a16="http://schemas.microsoft.com/office/drawing/2014/main" id="{04330947-AB76-4276-826E-6C14465E7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581025</xdr:colOff>
      <xdr:row>7648</xdr:row>
      <xdr:rowOff>152400</xdr:rowOff>
    </xdr:to>
    <xdr:pic>
      <xdr:nvPicPr>
        <xdr:cNvPr id="542" name="Imagen 541" descr="image69.png">
          <a:extLst>
            <a:ext uri="{FF2B5EF4-FFF2-40B4-BE49-F238E27FC236}">
              <a16:creationId xmlns:a16="http://schemas.microsoft.com/office/drawing/2014/main" id="{7E9D1784-E2E1-4A64-8C3B-F86F86E4E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581025</xdr:colOff>
      <xdr:row>7760</xdr:row>
      <xdr:rowOff>152400</xdr:rowOff>
    </xdr:to>
    <xdr:pic>
      <xdr:nvPicPr>
        <xdr:cNvPr id="543" name="Imagen 542" descr="image70.png">
          <a:extLst>
            <a:ext uri="{FF2B5EF4-FFF2-40B4-BE49-F238E27FC236}">
              <a16:creationId xmlns:a16="http://schemas.microsoft.com/office/drawing/2014/main" id="{314A3AB0-1016-4811-BA60-818C39F3E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581025</xdr:colOff>
      <xdr:row>7860</xdr:row>
      <xdr:rowOff>133350</xdr:rowOff>
    </xdr:to>
    <xdr:pic>
      <xdr:nvPicPr>
        <xdr:cNvPr id="544" name="Imagen 543" descr="image71.png">
          <a:extLst>
            <a:ext uri="{FF2B5EF4-FFF2-40B4-BE49-F238E27FC236}">
              <a16:creationId xmlns:a16="http://schemas.microsoft.com/office/drawing/2014/main" id="{CECFBF21-6C2E-4FE7-9ADA-4331E4D8C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581025</xdr:colOff>
      <xdr:row>7978</xdr:row>
      <xdr:rowOff>152400</xdr:rowOff>
    </xdr:to>
    <xdr:pic>
      <xdr:nvPicPr>
        <xdr:cNvPr id="545" name="Imagen 544" descr="image72.png">
          <a:extLst>
            <a:ext uri="{FF2B5EF4-FFF2-40B4-BE49-F238E27FC236}">
              <a16:creationId xmlns:a16="http://schemas.microsoft.com/office/drawing/2014/main" id="{9EEC4F34-57FE-425A-A639-7E6747FE8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581025</xdr:colOff>
      <xdr:row>8086</xdr:row>
      <xdr:rowOff>85725</xdr:rowOff>
    </xdr:to>
    <xdr:pic>
      <xdr:nvPicPr>
        <xdr:cNvPr id="546" name="Imagen 545" descr="image73.png">
          <a:extLst>
            <a:ext uri="{FF2B5EF4-FFF2-40B4-BE49-F238E27FC236}">
              <a16:creationId xmlns:a16="http://schemas.microsoft.com/office/drawing/2014/main" id="{C372F058-1A24-4DA0-85E9-EA9D541E3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581025</xdr:colOff>
      <xdr:row>8186</xdr:row>
      <xdr:rowOff>152400</xdr:rowOff>
    </xdr:to>
    <xdr:pic>
      <xdr:nvPicPr>
        <xdr:cNvPr id="547" name="Imagen 546" descr="image74.png">
          <a:extLst>
            <a:ext uri="{FF2B5EF4-FFF2-40B4-BE49-F238E27FC236}">
              <a16:creationId xmlns:a16="http://schemas.microsoft.com/office/drawing/2014/main" id="{1FBA810A-581E-4D88-8D86-644FDA255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581025</xdr:colOff>
      <xdr:row>8290</xdr:row>
      <xdr:rowOff>85725</xdr:rowOff>
    </xdr:to>
    <xdr:pic>
      <xdr:nvPicPr>
        <xdr:cNvPr id="548" name="Imagen 547" descr="image75.png">
          <a:extLst>
            <a:ext uri="{FF2B5EF4-FFF2-40B4-BE49-F238E27FC236}">
              <a16:creationId xmlns:a16="http://schemas.microsoft.com/office/drawing/2014/main" id="{C2BBF515-BC8D-4374-89D6-2DB30388F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581025</xdr:colOff>
      <xdr:row>8406</xdr:row>
      <xdr:rowOff>152400</xdr:rowOff>
    </xdr:to>
    <xdr:pic>
      <xdr:nvPicPr>
        <xdr:cNvPr id="549" name="Imagen 548" descr="image76.png">
          <a:extLst>
            <a:ext uri="{FF2B5EF4-FFF2-40B4-BE49-F238E27FC236}">
              <a16:creationId xmlns:a16="http://schemas.microsoft.com/office/drawing/2014/main" id="{1E135E00-3438-49EF-AC98-7549B039C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581025</xdr:colOff>
      <xdr:row>8510</xdr:row>
      <xdr:rowOff>152400</xdr:rowOff>
    </xdr:to>
    <xdr:pic>
      <xdr:nvPicPr>
        <xdr:cNvPr id="550" name="Imagen 549" descr="image77.png">
          <a:extLst>
            <a:ext uri="{FF2B5EF4-FFF2-40B4-BE49-F238E27FC236}">
              <a16:creationId xmlns:a16="http://schemas.microsoft.com/office/drawing/2014/main" id="{C784EEE3-7E52-4BFD-B6FB-2CEA04638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581025</xdr:colOff>
      <xdr:row>8622</xdr:row>
      <xdr:rowOff>152400</xdr:rowOff>
    </xdr:to>
    <xdr:pic>
      <xdr:nvPicPr>
        <xdr:cNvPr id="551" name="Imagen 550" descr="image78.png">
          <a:extLst>
            <a:ext uri="{FF2B5EF4-FFF2-40B4-BE49-F238E27FC236}">
              <a16:creationId xmlns:a16="http://schemas.microsoft.com/office/drawing/2014/main" id="{56EA4777-9B3E-4A7B-BB63-656A8828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581025</xdr:colOff>
      <xdr:row>8726</xdr:row>
      <xdr:rowOff>152400</xdr:rowOff>
    </xdr:to>
    <xdr:pic>
      <xdr:nvPicPr>
        <xdr:cNvPr id="552" name="Imagen 551" descr="image79.png">
          <a:extLst>
            <a:ext uri="{FF2B5EF4-FFF2-40B4-BE49-F238E27FC236}">
              <a16:creationId xmlns:a16="http://schemas.microsoft.com/office/drawing/2014/main" id="{84843AD5-4AA0-4C05-9DDC-2C18E1DBC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581025</xdr:colOff>
      <xdr:row>8846</xdr:row>
      <xdr:rowOff>152400</xdr:rowOff>
    </xdr:to>
    <xdr:pic>
      <xdr:nvPicPr>
        <xdr:cNvPr id="553" name="Imagen 552" descr="image80.png">
          <a:extLst>
            <a:ext uri="{FF2B5EF4-FFF2-40B4-BE49-F238E27FC236}">
              <a16:creationId xmlns:a16="http://schemas.microsoft.com/office/drawing/2014/main" id="{9A1845A7-CA08-4217-A886-7D70FA9BE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581025</xdr:colOff>
      <xdr:row>8948</xdr:row>
      <xdr:rowOff>152400</xdr:rowOff>
    </xdr:to>
    <xdr:pic>
      <xdr:nvPicPr>
        <xdr:cNvPr id="554" name="Imagen 553" descr="image81.png">
          <a:extLst>
            <a:ext uri="{FF2B5EF4-FFF2-40B4-BE49-F238E27FC236}">
              <a16:creationId xmlns:a16="http://schemas.microsoft.com/office/drawing/2014/main" id="{34134808-6AF6-4583-BB5A-7255CF82E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581025</xdr:colOff>
      <xdr:row>9053</xdr:row>
      <xdr:rowOff>161925</xdr:rowOff>
    </xdr:to>
    <xdr:pic>
      <xdr:nvPicPr>
        <xdr:cNvPr id="555" name="Imagen 554" descr="image82.png">
          <a:extLst>
            <a:ext uri="{FF2B5EF4-FFF2-40B4-BE49-F238E27FC236}">
              <a16:creationId xmlns:a16="http://schemas.microsoft.com/office/drawing/2014/main" id="{99837D26-6831-4666-A948-4DE49D1F0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0096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581025</xdr:colOff>
      <xdr:row>9159</xdr:row>
      <xdr:rowOff>114300</xdr:rowOff>
    </xdr:to>
    <xdr:pic>
      <xdr:nvPicPr>
        <xdr:cNvPr id="556" name="Imagen 555" descr="image83.png">
          <a:extLst>
            <a:ext uri="{FF2B5EF4-FFF2-40B4-BE49-F238E27FC236}">
              <a16:creationId xmlns:a16="http://schemas.microsoft.com/office/drawing/2014/main" id="{C5449FD9-B62A-4687-AB4F-5B3E74CEE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581025</xdr:colOff>
      <xdr:row>9273</xdr:row>
      <xdr:rowOff>114300</xdr:rowOff>
    </xdr:to>
    <xdr:pic>
      <xdr:nvPicPr>
        <xdr:cNvPr id="557" name="Imagen 556" descr="image84.png">
          <a:extLst>
            <a:ext uri="{FF2B5EF4-FFF2-40B4-BE49-F238E27FC236}">
              <a16:creationId xmlns:a16="http://schemas.microsoft.com/office/drawing/2014/main" id="{EF326713-8721-4FE9-B9DB-09530F9B9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581025</xdr:colOff>
      <xdr:row>9381</xdr:row>
      <xdr:rowOff>114300</xdr:rowOff>
    </xdr:to>
    <xdr:pic>
      <xdr:nvPicPr>
        <xdr:cNvPr id="558" name="Imagen 557" descr="image85.png">
          <a:extLst>
            <a:ext uri="{FF2B5EF4-FFF2-40B4-BE49-F238E27FC236}">
              <a16:creationId xmlns:a16="http://schemas.microsoft.com/office/drawing/2014/main" id="{28E9C14B-1C3F-4604-9678-C17410197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581025</xdr:colOff>
      <xdr:row>9481</xdr:row>
      <xdr:rowOff>114300</xdr:rowOff>
    </xdr:to>
    <xdr:pic>
      <xdr:nvPicPr>
        <xdr:cNvPr id="559" name="Imagen 558" descr="image86.png">
          <a:extLst>
            <a:ext uri="{FF2B5EF4-FFF2-40B4-BE49-F238E27FC236}">
              <a16:creationId xmlns:a16="http://schemas.microsoft.com/office/drawing/2014/main" id="{DE43B76E-5DD8-4858-9960-4F1E5CF35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581025</xdr:colOff>
      <xdr:row>9597</xdr:row>
      <xdr:rowOff>114300</xdr:rowOff>
    </xdr:to>
    <xdr:pic>
      <xdr:nvPicPr>
        <xdr:cNvPr id="560" name="Imagen 559" descr="image87.png">
          <a:extLst>
            <a:ext uri="{FF2B5EF4-FFF2-40B4-BE49-F238E27FC236}">
              <a16:creationId xmlns:a16="http://schemas.microsoft.com/office/drawing/2014/main" id="{7F338379-4CA2-44BC-9290-85C050CA3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581025</xdr:colOff>
      <xdr:row>9707</xdr:row>
      <xdr:rowOff>114300</xdr:rowOff>
    </xdr:to>
    <xdr:pic>
      <xdr:nvPicPr>
        <xdr:cNvPr id="561" name="Imagen 560" descr="image88.png">
          <a:extLst>
            <a:ext uri="{FF2B5EF4-FFF2-40B4-BE49-F238E27FC236}">
              <a16:creationId xmlns:a16="http://schemas.microsoft.com/office/drawing/2014/main" id="{69A3362D-CB12-4EDB-A220-00A56484D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581025</xdr:colOff>
      <xdr:row>9807</xdr:row>
      <xdr:rowOff>114300</xdr:rowOff>
    </xdr:to>
    <xdr:pic>
      <xdr:nvPicPr>
        <xdr:cNvPr id="562" name="Imagen 561" descr="image89.png">
          <a:extLst>
            <a:ext uri="{FF2B5EF4-FFF2-40B4-BE49-F238E27FC236}">
              <a16:creationId xmlns:a16="http://schemas.microsoft.com/office/drawing/2014/main" id="{9E3DF070-E56A-4D50-997F-658839A9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581025</xdr:colOff>
      <xdr:row>9915</xdr:row>
      <xdr:rowOff>114300</xdr:rowOff>
    </xdr:to>
    <xdr:pic>
      <xdr:nvPicPr>
        <xdr:cNvPr id="563" name="Imagen 562" descr="image90.png">
          <a:extLst>
            <a:ext uri="{FF2B5EF4-FFF2-40B4-BE49-F238E27FC236}">
              <a16:creationId xmlns:a16="http://schemas.microsoft.com/office/drawing/2014/main" id="{C9FF911B-7505-4FCA-8FCF-0BB58A5BB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0096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577" name="image64.png">
          <a:extLst>
            <a:ext uri="{FF2B5EF4-FFF2-40B4-BE49-F238E27FC236}">
              <a16:creationId xmlns:a16="http://schemas.microsoft.com/office/drawing/2014/main" id="{41E62E93-E1F0-46DC-8EF2-1BEA9839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578" name="image65.png">
          <a:extLst>
            <a:ext uri="{FF2B5EF4-FFF2-40B4-BE49-F238E27FC236}">
              <a16:creationId xmlns:a16="http://schemas.microsoft.com/office/drawing/2014/main" id="{0E1D0A9B-25DB-4B11-8D68-AFA3A8B48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579" name="image66.png">
          <a:extLst>
            <a:ext uri="{FF2B5EF4-FFF2-40B4-BE49-F238E27FC236}">
              <a16:creationId xmlns:a16="http://schemas.microsoft.com/office/drawing/2014/main" id="{8F626A16-BDCE-4BB9-A6EB-5DC821788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587" name="Imagen 586" descr="image64.png">
          <a:extLst>
            <a:ext uri="{FF2B5EF4-FFF2-40B4-BE49-F238E27FC236}">
              <a16:creationId xmlns:a16="http://schemas.microsoft.com/office/drawing/2014/main" id="{2D8DAE42-8AC8-4443-8CA4-839285512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588" name="Imagen 587" descr="image65.png">
          <a:extLst>
            <a:ext uri="{FF2B5EF4-FFF2-40B4-BE49-F238E27FC236}">
              <a16:creationId xmlns:a16="http://schemas.microsoft.com/office/drawing/2014/main" id="{74029520-6411-4E95-AE47-37168BE0B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589" name="Imagen 588" descr="image66.png">
          <a:extLst>
            <a:ext uri="{FF2B5EF4-FFF2-40B4-BE49-F238E27FC236}">
              <a16:creationId xmlns:a16="http://schemas.microsoft.com/office/drawing/2014/main" id="{55FA731F-2AD4-4174-BBD3-1A4C0961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590" name="Imagen 589" descr="image67.png">
          <a:extLst>
            <a:ext uri="{FF2B5EF4-FFF2-40B4-BE49-F238E27FC236}">
              <a16:creationId xmlns:a16="http://schemas.microsoft.com/office/drawing/2014/main" id="{3EC11F8A-EDAE-41AE-A743-245DECB91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591" name="Imagen 590" descr="image68.png">
          <a:extLst>
            <a:ext uri="{FF2B5EF4-FFF2-40B4-BE49-F238E27FC236}">
              <a16:creationId xmlns:a16="http://schemas.microsoft.com/office/drawing/2014/main" id="{652AEC0B-03E8-47FE-B21B-1CCADE6FD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592" name="Imagen 591" descr="image69.png">
          <a:extLst>
            <a:ext uri="{FF2B5EF4-FFF2-40B4-BE49-F238E27FC236}">
              <a16:creationId xmlns:a16="http://schemas.microsoft.com/office/drawing/2014/main" id="{2C70795A-DBF6-4307-87B0-E56E290DB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593" name="Imagen 592" descr="image70.png">
          <a:extLst>
            <a:ext uri="{FF2B5EF4-FFF2-40B4-BE49-F238E27FC236}">
              <a16:creationId xmlns:a16="http://schemas.microsoft.com/office/drawing/2014/main" id="{65A789DE-2635-4F1D-AD23-A8B715AE4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594" name="Imagen 593" descr="image71.png">
          <a:extLst>
            <a:ext uri="{FF2B5EF4-FFF2-40B4-BE49-F238E27FC236}">
              <a16:creationId xmlns:a16="http://schemas.microsoft.com/office/drawing/2014/main" id="{B1A20633-71EB-483F-8D0A-277D7CF21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595" name="Imagen 594" descr="image72.png">
          <a:extLst>
            <a:ext uri="{FF2B5EF4-FFF2-40B4-BE49-F238E27FC236}">
              <a16:creationId xmlns:a16="http://schemas.microsoft.com/office/drawing/2014/main" id="{3BAC2845-886E-4EAA-9383-D12BC783F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596" name="Imagen 595" descr="image73.png">
          <a:extLst>
            <a:ext uri="{FF2B5EF4-FFF2-40B4-BE49-F238E27FC236}">
              <a16:creationId xmlns:a16="http://schemas.microsoft.com/office/drawing/2014/main" id="{0F3044FC-0FD3-4A7E-AE8F-EA8B18E99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597" name="Imagen 596" descr="image74.png">
          <a:extLst>
            <a:ext uri="{FF2B5EF4-FFF2-40B4-BE49-F238E27FC236}">
              <a16:creationId xmlns:a16="http://schemas.microsoft.com/office/drawing/2014/main" id="{45A95118-3DB0-4954-B0DE-5DBB0ACAE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598" name="Imagen 597" descr="image75.png">
          <a:extLst>
            <a:ext uri="{FF2B5EF4-FFF2-40B4-BE49-F238E27FC236}">
              <a16:creationId xmlns:a16="http://schemas.microsoft.com/office/drawing/2014/main" id="{5EDABF5D-B749-4C43-A674-4F5C2404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599" name="Imagen 598" descr="image76.png">
          <a:extLst>
            <a:ext uri="{FF2B5EF4-FFF2-40B4-BE49-F238E27FC236}">
              <a16:creationId xmlns:a16="http://schemas.microsoft.com/office/drawing/2014/main" id="{4D6AA6C1-DF8B-4A2E-AC1C-81E3F2955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600" name="Imagen 599" descr="image77.png">
          <a:extLst>
            <a:ext uri="{FF2B5EF4-FFF2-40B4-BE49-F238E27FC236}">
              <a16:creationId xmlns:a16="http://schemas.microsoft.com/office/drawing/2014/main" id="{88B05749-D1FB-4876-BAC3-DE8A9E8F9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601" name="Imagen 600" descr="image78.png">
          <a:extLst>
            <a:ext uri="{FF2B5EF4-FFF2-40B4-BE49-F238E27FC236}">
              <a16:creationId xmlns:a16="http://schemas.microsoft.com/office/drawing/2014/main" id="{E3E4DCBB-9C87-45FC-BF17-2C2C1243B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602" name="Imagen 601" descr="image79.png">
          <a:extLst>
            <a:ext uri="{FF2B5EF4-FFF2-40B4-BE49-F238E27FC236}">
              <a16:creationId xmlns:a16="http://schemas.microsoft.com/office/drawing/2014/main" id="{415E54A4-CF1E-454F-9B41-C2B82B2C5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603" name="Imagen 602" descr="image80.png">
          <a:extLst>
            <a:ext uri="{FF2B5EF4-FFF2-40B4-BE49-F238E27FC236}">
              <a16:creationId xmlns:a16="http://schemas.microsoft.com/office/drawing/2014/main" id="{1C66EAC9-43D4-4603-A141-B31503F8C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2601</xdr:row>
      <xdr:rowOff>0</xdr:rowOff>
    </xdr:from>
    <xdr:to>
      <xdr:col>2</xdr:col>
      <xdr:colOff>733425</xdr:colOff>
      <xdr:row>2601</xdr:row>
      <xdr:rowOff>9525</xdr:rowOff>
    </xdr:to>
    <xdr:pic>
      <xdr:nvPicPr>
        <xdr:cNvPr id="604" name="Imagen 603" descr="image30.png">
          <a:extLst>
            <a:ext uri="{FF2B5EF4-FFF2-40B4-BE49-F238E27FC236}">
              <a16:creationId xmlns:a16="http://schemas.microsoft.com/office/drawing/2014/main" id="{374F85BB-9F40-4A2E-A3A2-8E3CEDC5C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48713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612" name="Imagen 611" descr="image64.png">
          <a:extLst>
            <a:ext uri="{FF2B5EF4-FFF2-40B4-BE49-F238E27FC236}">
              <a16:creationId xmlns:a16="http://schemas.microsoft.com/office/drawing/2014/main" id="{556C065D-708E-47C9-A86A-0BD754889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613" name="Imagen 612" descr="image65.png">
          <a:extLst>
            <a:ext uri="{FF2B5EF4-FFF2-40B4-BE49-F238E27FC236}">
              <a16:creationId xmlns:a16="http://schemas.microsoft.com/office/drawing/2014/main" id="{B4673E22-809D-4A1C-B27D-C58519EC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614" name="Imagen 613" descr="image66.png">
          <a:extLst>
            <a:ext uri="{FF2B5EF4-FFF2-40B4-BE49-F238E27FC236}">
              <a16:creationId xmlns:a16="http://schemas.microsoft.com/office/drawing/2014/main" id="{A31349E6-3550-400A-9641-6DB38621D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615" name="Imagen 614" descr="image67.png">
          <a:extLst>
            <a:ext uri="{FF2B5EF4-FFF2-40B4-BE49-F238E27FC236}">
              <a16:creationId xmlns:a16="http://schemas.microsoft.com/office/drawing/2014/main" id="{E1643A84-BD0D-4A5F-83BA-25141ED8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616" name="Imagen 615" descr="image68.png">
          <a:extLst>
            <a:ext uri="{FF2B5EF4-FFF2-40B4-BE49-F238E27FC236}">
              <a16:creationId xmlns:a16="http://schemas.microsoft.com/office/drawing/2014/main" id="{208CCC3D-9637-4372-B345-A1D765E0C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617" name="Imagen 616" descr="image69.png">
          <a:extLst>
            <a:ext uri="{FF2B5EF4-FFF2-40B4-BE49-F238E27FC236}">
              <a16:creationId xmlns:a16="http://schemas.microsoft.com/office/drawing/2014/main" id="{DD713D99-D72E-40F0-9E18-9179A2F74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618" name="Imagen 617" descr="image70.png">
          <a:extLst>
            <a:ext uri="{FF2B5EF4-FFF2-40B4-BE49-F238E27FC236}">
              <a16:creationId xmlns:a16="http://schemas.microsoft.com/office/drawing/2014/main" id="{ECABD4DA-2A4E-4B9F-92DD-61A6CC936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619" name="Imagen 618" descr="image71.png">
          <a:extLst>
            <a:ext uri="{FF2B5EF4-FFF2-40B4-BE49-F238E27FC236}">
              <a16:creationId xmlns:a16="http://schemas.microsoft.com/office/drawing/2014/main" id="{CF0287DE-BEF1-40F7-B951-430881AC9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620" name="Imagen 619" descr="image72.png">
          <a:extLst>
            <a:ext uri="{FF2B5EF4-FFF2-40B4-BE49-F238E27FC236}">
              <a16:creationId xmlns:a16="http://schemas.microsoft.com/office/drawing/2014/main" id="{C1EA94D5-CC95-4F63-95EB-D8B9A8A58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621" name="Imagen 620" descr="image73.png">
          <a:extLst>
            <a:ext uri="{FF2B5EF4-FFF2-40B4-BE49-F238E27FC236}">
              <a16:creationId xmlns:a16="http://schemas.microsoft.com/office/drawing/2014/main" id="{DD93FFBF-386D-4C06-997E-006AE8DCF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622" name="Imagen 621" descr="image74.png">
          <a:extLst>
            <a:ext uri="{FF2B5EF4-FFF2-40B4-BE49-F238E27FC236}">
              <a16:creationId xmlns:a16="http://schemas.microsoft.com/office/drawing/2014/main" id="{15477142-5787-4FC5-8BE1-2F9F8DC0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623" name="Imagen 622" descr="image75.png">
          <a:extLst>
            <a:ext uri="{FF2B5EF4-FFF2-40B4-BE49-F238E27FC236}">
              <a16:creationId xmlns:a16="http://schemas.microsoft.com/office/drawing/2014/main" id="{9D09F72E-3459-4213-A7AE-61993217D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624" name="Imagen 623" descr="image76.png">
          <a:extLst>
            <a:ext uri="{FF2B5EF4-FFF2-40B4-BE49-F238E27FC236}">
              <a16:creationId xmlns:a16="http://schemas.microsoft.com/office/drawing/2014/main" id="{551769D8-1E42-43B2-9ED8-444418A7A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625" name="Imagen 624" descr="image77.png">
          <a:extLst>
            <a:ext uri="{FF2B5EF4-FFF2-40B4-BE49-F238E27FC236}">
              <a16:creationId xmlns:a16="http://schemas.microsoft.com/office/drawing/2014/main" id="{E15BD725-FD78-40E6-90E8-00FB31B5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626" name="Imagen 625" descr="image78.png">
          <a:extLst>
            <a:ext uri="{FF2B5EF4-FFF2-40B4-BE49-F238E27FC236}">
              <a16:creationId xmlns:a16="http://schemas.microsoft.com/office/drawing/2014/main" id="{220AC3C7-90B5-46B3-AF9F-FCA1826E2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627" name="Imagen 626" descr="image79.png">
          <a:extLst>
            <a:ext uri="{FF2B5EF4-FFF2-40B4-BE49-F238E27FC236}">
              <a16:creationId xmlns:a16="http://schemas.microsoft.com/office/drawing/2014/main" id="{EC5AD62E-60CA-4BAD-B328-1DAFC3D7F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628" name="Imagen 627" descr="image80.png">
          <a:extLst>
            <a:ext uri="{FF2B5EF4-FFF2-40B4-BE49-F238E27FC236}">
              <a16:creationId xmlns:a16="http://schemas.microsoft.com/office/drawing/2014/main" id="{6B2DDFA8-063E-4899-B739-058A75803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629" name="Imagen 628" descr="image81.png">
          <a:extLst>
            <a:ext uri="{FF2B5EF4-FFF2-40B4-BE49-F238E27FC236}">
              <a16:creationId xmlns:a16="http://schemas.microsoft.com/office/drawing/2014/main" id="{F81FFDC2-C760-4882-B077-8B29E7F5F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630" name="Imagen 629" descr="image82.png">
          <a:extLst>
            <a:ext uri="{FF2B5EF4-FFF2-40B4-BE49-F238E27FC236}">
              <a16:creationId xmlns:a16="http://schemas.microsoft.com/office/drawing/2014/main" id="{4B9961B2-874C-4A69-961F-A67619206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2</xdr:col>
      <xdr:colOff>733425</xdr:colOff>
      <xdr:row>767</xdr:row>
      <xdr:rowOff>9525</xdr:rowOff>
    </xdr:to>
    <xdr:pic>
      <xdr:nvPicPr>
        <xdr:cNvPr id="631" name="Imagen 630" descr="image14.png">
          <a:extLst>
            <a:ext uri="{FF2B5EF4-FFF2-40B4-BE49-F238E27FC236}">
              <a16:creationId xmlns:a16="http://schemas.microsoft.com/office/drawing/2014/main" id="{2842B671-209F-40E9-B920-2EFB2A49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039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2</xdr:col>
      <xdr:colOff>733425</xdr:colOff>
      <xdr:row>877</xdr:row>
      <xdr:rowOff>9525</xdr:rowOff>
    </xdr:to>
    <xdr:pic>
      <xdr:nvPicPr>
        <xdr:cNvPr id="632" name="Imagen 631" descr="image15.png">
          <a:extLst>
            <a:ext uri="{FF2B5EF4-FFF2-40B4-BE49-F238E27FC236}">
              <a16:creationId xmlns:a16="http://schemas.microsoft.com/office/drawing/2014/main" id="{0F17EFCA-8188-415D-AB97-97DD21810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697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2025</xdr:row>
      <xdr:rowOff>0</xdr:rowOff>
    </xdr:from>
    <xdr:to>
      <xdr:col>2</xdr:col>
      <xdr:colOff>733425</xdr:colOff>
      <xdr:row>2025</xdr:row>
      <xdr:rowOff>9525</xdr:rowOff>
    </xdr:to>
    <xdr:pic>
      <xdr:nvPicPr>
        <xdr:cNvPr id="633" name="Imagen 632" descr="image25.png">
          <a:extLst>
            <a:ext uri="{FF2B5EF4-FFF2-40B4-BE49-F238E27FC236}">
              <a16:creationId xmlns:a16="http://schemas.microsoft.com/office/drawing/2014/main" id="{FBD7FDBE-B9D1-49D2-8DA6-8041322A1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8576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733425</xdr:colOff>
      <xdr:row>6996</xdr:row>
      <xdr:rowOff>133350</xdr:rowOff>
    </xdr:to>
    <xdr:pic>
      <xdr:nvPicPr>
        <xdr:cNvPr id="640" name="Imagen 639" descr="image63.png">
          <a:extLst>
            <a:ext uri="{FF2B5EF4-FFF2-40B4-BE49-F238E27FC236}">
              <a16:creationId xmlns:a16="http://schemas.microsoft.com/office/drawing/2014/main" id="{C4CD5211-9551-4BF9-8B95-095799165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3223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641" name="Imagen 640" descr="image64.png">
          <a:extLst>
            <a:ext uri="{FF2B5EF4-FFF2-40B4-BE49-F238E27FC236}">
              <a16:creationId xmlns:a16="http://schemas.microsoft.com/office/drawing/2014/main" id="{8E17AF42-3D24-45A5-A953-6CA25BDE0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642" name="Imagen 641" descr="image65.png">
          <a:extLst>
            <a:ext uri="{FF2B5EF4-FFF2-40B4-BE49-F238E27FC236}">
              <a16:creationId xmlns:a16="http://schemas.microsoft.com/office/drawing/2014/main" id="{FD91730D-9C91-42A6-93A4-62E5A5330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643" name="Imagen 642" descr="image66.png">
          <a:extLst>
            <a:ext uri="{FF2B5EF4-FFF2-40B4-BE49-F238E27FC236}">
              <a16:creationId xmlns:a16="http://schemas.microsoft.com/office/drawing/2014/main" id="{94114498-8AC8-4335-AF20-3E90BEFDC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644" name="Imagen 643" descr="image67.png">
          <a:extLst>
            <a:ext uri="{FF2B5EF4-FFF2-40B4-BE49-F238E27FC236}">
              <a16:creationId xmlns:a16="http://schemas.microsoft.com/office/drawing/2014/main" id="{2BC0EAC2-95E7-477B-A905-0713E55D3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645" name="Imagen 644" descr="image68.png">
          <a:extLst>
            <a:ext uri="{FF2B5EF4-FFF2-40B4-BE49-F238E27FC236}">
              <a16:creationId xmlns:a16="http://schemas.microsoft.com/office/drawing/2014/main" id="{0EEFB9AF-8703-43EB-A294-CB6ECD6B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646" name="Imagen 645" descr="image69.png">
          <a:extLst>
            <a:ext uri="{FF2B5EF4-FFF2-40B4-BE49-F238E27FC236}">
              <a16:creationId xmlns:a16="http://schemas.microsoft.com/office/drawing/2014/main" id="{C3350A8E-4671-4456-BB71-EA4201837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647" name="Imagen 646" descr="image70.png">
          <a:extLst>
            <a:ext uri="{FF2B5EF4-FFF2-40B4-BE49-F238E27FC236}">
              <a16:creationId xmlns:a16="http://schemas.microsoft.com/office/drawing/2014/main" id="{EA56ECCE-9F04-4D28-BA4F-D0D57C0CD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648" name="Imagen 647" descr="image71.png">
          <a:extLst>
            <a:ext uri="{FF2B5EF4-FFF2-40B4-BE49-F238E27FC236}">
              <a16:creationId xmlns:a16="http://schemas.microsoft.com/office/drawing/2014/main" id="{4E86C978-C2FC-457F-ABC7-974D3EB6F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649" name="Imagen 648" descr="image72.png">
          <a:extLst>
            <a:ext uri="{FF2B5EF4-FFF2-40B4-BE49-F238E27FC236}">
              <a16:creationId xmlns:a16="http://schemas.microsoft.com/office/drawing/2014/main" id="{6A859A87-9F16-474E-98A5-23C41F12A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650" name="Imagen 649" descr="image73.png">
          <a:extLst>
            <a:ext uri="{FF2B5EF4-FFF2-40B4-BE49-F238E27FC236}">
              <a16:creationId xmlns:a16="http://schemas.microsoft.com/office/drawing/2014/main" id="{2C28D895-992A-4BCA-B721-8F8BF2605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651" name="Imagen 650" descr="image74.png">
          <a:extLst>
            <a:ext uri="{FF2B5EF4-FFF2-40B4-BE49-F238E27FC236}">
              <a16:creationId xmlns:a16="http://schemas.microsoft.com/office/drawing/2014/main" id="{708077BF-B5CE-49F7-A063-34E31812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652" name="Imagen 651" descr="image75.png">
          <a:extLst>
            <a:ext uri="{FF2B5EF4-FFF2-40B4-BE49-F238E27FC236}">
              <a16:creationId xmlns:a16="http://schemas.microsoft.com/office/drawing/2014/main" id="{E895C5B7-B69D-4997-9E48-0F21D0034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653" name="Imagen 652" descr="image76.png">
          <a:extLst>
            <a:ext uri="{FF2B5EF4-FFF2-40B4-BE49-F238E27FC236}">
              <a16:creationId xmlns:a16="http://schemas.microsoft.com/office/drawing/2014/main" id="{E3EFAAAC-DDFC-4A07-9CF0-F7602A18F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654" name="Imagen 653" descr="image77.png">
          <a:extLst>
            <a:ext uri="{FF2B5EF4-FFF2-40B4-BE49-F238E27FC236}">
              <a16:creationId xmlns:a16="http://schemas.microsoft.com/office/drawing/2014/main" id="{88FF4E16-6A47-4CCA-831A-8C697ECC1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655" name="Imagen 654" descr="image78.png">
          <a:extLst>
            <a:ext uri="{FF2B5EF4-FFF2-40B4-BE49-F238E27FC236}">
              <a16:creationId xmlns:a16="http://schemas.microsoft.com/office/drawing/2014/main" id="{FB8163B8-A94F-42E7-A20F-6F5175E5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656" name="Imagen 655" descr="image79.png">
          <a:extLst>
            <a:ext uri="{FF2B5EF4-FFF2-40B4-BE49-F238E27FC236}">
              <a16:creationId xmlns:a16="http://schemas.microsoft.com/office/drawing/2014/main" id="{79A71C8A-A128-47C6-985E-2919DA90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657" name="Imagen 656" descr="image80.png">
          <a:extLst>
            <a:ext uri="{FF2B5EF4-FFF2-40B4-BE49-F238E27FC236}">
              <a16:creationId xmlns:a16="http://schemas.microsoft.com/office/drawing/2014/main" id="{7F7594C0-002D-4DA4-A35B-B4AF2CF2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658" name="Imagen 657" descr="image81.png">
          <a:extLst>
            <a:ext uri="{FF2B5EF4-FFF2-40B4-BE49-F238E27FC236}">
              <a16:creationId xmlns:a16="http://schemas.microsoft.com/office/drawing/2014/main" id="{F21C6ADD-D6E0-4738-B8A2-5C2B6B7D1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659" name="Imagen 658" descr="image82.png">
          <a:extLst>
            <a:ext uri="{FF2B5EF4-FFF2-40B4-BE49-F238E27FC236}">
              <a16:creationId xmlns:a16="http://schemas.microsoft.com/office/drawing/2014/main" id="{B4EB777E-0933-43B3-A6EF-37184CE2E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660" name="Imagen 659" descr="image83.png">
          <a:extLst>
            <a:ext uri="{FF2B5EF4-FFF2-40B4-BE49-F238E27FC236}">
              <a16:creationId xmlns:a16="http://schemas.microsoft.com/office/drawing/2014/main" id="{AD43206E-C4A0-49CB-9466-E3130B6AE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661" name="Imagen 660" descr="image84.png">
          <a:extLst>
            <a:ext uri="{FF2B5EF4-FFF2-40B4-BE49-F238E27FC236}">
              <a16:creationId xmlns:a16="http://schemas.microsoft.com/office/drawing/2014/main" id="{6AE978E2-7678-451C-A839-EC10324E9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662" name="Imagen 661" descr="image85.png">
          <a:extLst>
            <a:ext uri="{FF2B5EF4-FFF2-40B4-BE49-F238E27FC236}">
              <a16:creationId xmlns:a16="http://schemas.microsoft.com/office/drawing/2014/main" id="{BB04B10E-618F-483B-B813-2F222749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663" name="Imagen 662" descr="image86.png">
          <a:extLst>
            <a:ext uri="{FF2B5EF4-FFF2-40B4-BE49-F238E27FC236}">
              <a16:creationId xmlns:a16="http://schemas.microsoft.com/office/drawing/2014/main" id="{305DD250-220E-4EBF-92C9-0CFCAD358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664" name="Imagen 663" descr="image87.png">
          <a:extLst>
            <a:ext uri="{FF2B5EF4-FFF2-40B4-BE49-F238E27FC236}">
              <a16:creationId xmlns:a16="http://schemas.microsoft.com/office/drawing/2014/main" id="{96C8EE5D-7D7B-4B69-B6CD-DDB0D4FC5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665" name="Imagen 664" descr="image88.png">
          <a:extLst>
            <a:ext uri="{FF2B5EF4-FFF2-40B4-BE49-F238E27FC236}">
              <a16:creationId xmlns:a16="http://schemas.microsoft.com/office/drawing/2014/main" id="{2229A9CE-42B4-4141-80E9-6AB74C0BB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666" name="Imagen 665" descr="image89.png">
          <a:extLst>
            <a:ext uri="{FF2B5EF4-FFF2-40B4-BE49-F238E27FC236}">
              <a16:creationId xmlns:a16="http://schemas.microsoft.com/office/drawing/2014/main" id="{569BDB6A-3EEF-433A-B531-FD6E9DC34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667" name="Imagen 666" descr="image90.png">
          <a:extLst>
            <a:ext uri="{FF2B5EF4-FFF2-40B4-BE49-F238E27FC236}">
              <a16:creationId xmlns:a16="http://schemas.microsoft.com/office/drawing/2014/main" id="{5043C236-AD8A-4409-AFB6-C15EDEB23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681" name="image64.png">
          <a:extLst>
            <a:ext uri="{FF2B5EF4-FFF2-40B4-BE49-F238E27FC236}">
              <a16:creationId xmlns:a16="http://schemas.microsoft.com/office/drawing/2014/main" id="{71685725-A696-4E1E-AFDD-7920B31D2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682" name="image65.png">
          <a:extLst>
            <a:ext uri="{FF2B5EF4-FFF2-40B4-BE49-F238E27FC236}">
              <a16:creationId xmlns:a16="http://schemas.microsoft.com/office/drawing/2014/main" id="{80C964D1-DA86-4D27-B554-2EB9AAD69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683" name="image66.png">
          <a:extLst>
            <a:ext uri="{FF2B5EF4-FFF2-40B4-BE49-F238E27FC236}">
              <a16:creationId xmlns:a16="http://schemas.microsoft.com/office/drawing/2014/main" id="{25AF537B-0580-4A13-A101-59425CF5E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3358</xdr:row>
      <xdr:rowOff>0</xdr:rowOff>
    </xdr:from>
    <xdr:ext cx="1466850" cy="9525"/>
    <xdr:pic>
      <xdr:nvPicPr>
        <xdr:cNvPr id="684" name="Imagen 683" descr="image30.png">
          <a:extLst>
            <a:ext uri="{FF2B5EF4-FFF2-40B4-BE49-F238E27FC236}">
              <a16:creationId xmlns:a16="http://schemas.microsoft.com/office/drawing/2014/main" id="{F4913CE1-4BDC-4997-BDB1-CF958E94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640099050"/>
          <a:ext cx="14668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1525</xdr:row>
      <xdr:rowOff>0</xdr:rowOff>
    </xdr:from>
    <xdr:ext cx="1466850" cy="9525"/>
    <xdr:pic>
      <xdr:nvPicPr>
        <xdr:cNvPr id="685" name="Imagen 684" descr="image14.png">
          <a:extLst>
            <a:ext uri="{FF2B5EF4-FFF2-40B4-BE49-F238E27FC236}">
              <a16:creationId xmlns:a16="http://schemas.microsoft.com/office/drawing/2014/main" id="{22B6A868-11A6-4585-A7A8-51B15A6A8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289731450"/>
          <a:ext cx="14668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1635</xdr:row>
      <xdr:rowOff>0</xdr:rowOff>
    </xdr:from>
    <xdr:ext cx="1466850" cy="9525"/>
    <xdr:pic>
      <xdr:nvPicPr>
        <xdr:cNvPr id="686" name="Imagen 685" descr="image15.png">
          <a:extLst>
            <a:ext uri="{FF2B5EF4-FFF2-40B4-BE49-F238E27FC236}">
              <a16:creationId xmlns:a16="http://schemas.microsoft.com/office/drawing/2014/main" id="{7988C22C-AE28-4BBC-A29F-1711FBCE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310353075"/>
          <a:ext cx="14668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2783</xdr:row>
      <xdr:rowOff>0</xdr:rowOff>
    </xdr:from>
    <xdr:ext cx="1466850" cy="9525"/>
    <xdr:pic>
      <xdr:nvPicPr>
        <xdr:cNvPr id="687" name="Imagen 686" descr="image25.png">
          <a:extLst>
            <a:ext uri="{FF2B5EF4-FFF2-40B4-BE49-F238E27FC236}">
              <a16:creationId xmlns:a16="http://schemas.microsoft.com/office/drawing/2014/main" id="{8465FB18-471C-4434-B098-A6F2AAC27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530190075"/>
          <a:ext cx="14668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3358</xdr:row>
      <xdr:rowOff>0</xdr:rowOff>
    </xdr:from>
    <xdr:ext cx="1009650" cy="9525"/>
    <xdr:pic>
      <xdr:nvPicPr>
        <xdr:cNvPr id="688" name="Imagen 687" descr="image30.png">
          <a:extLst>
            <a:ext uri="{FF2B5EF4-FFF2-40B4-BE49-F238E27FC236}">
              <a16:creationId xmlns:a16="http://schemas.microsoft.com/office/drawing/2014/main" id="{2B7C4C29-D07F-4CBB-92F0-418B5262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640099050"/>
          <a:ext cx="10096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1525</xdr:row>
      <xdr:rowOff>0</xdr:rowOff>
    </xdr:from>
    <xdr:ext cx="1009650" cy="9525"/>
    <xdr:pic>
      <xdr:nvPicPr>
        <xdr:cNvPr id="689" name="Imagen 688" descr="image14.png">
          <a:extLst>
            <a:ext uri="{FF2B5EF4-FFF2-40B4-BE49-F238E27FC236}">
              <a16:creationId xmlns:a16="http://schemas.microsoft.com/office/drawing/2014/main" id="{BE60D968-30A6-45A4-BA1E-EC1A902C5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289731450"/>
          <a:ext cx="10096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1635</xdr:row>
      <xdr:rowOff>0</xdr:rowOff>
    </xdr:from>
    <xdr:ext cx="1009650" cy="9525"/>
    <xdr:pic>
      <xdr:nvPicPr>
        <xdr:cNvPr id="690" name="Imagen 689" descr="image15.png">
          <a:extLst>
            <a:ext uri="{FF2B5EF4-FFF2-40B4-BE49-F238E27FC236}">
              <a16:creationId xmlns:a16="http://schemas.microsoft.com/office/drawing/2014/main" id="{9FA16E5B-67C5-4D91-9EAA-DC6B2FDD9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310353075"/>
          <a:ext cx="10096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2783</xdr:row>
      <xdr:rowOff>0</xdr:rowOff>
    </xdr:from>
    <xdr:ext cx="1009650" cy="9525"/>
    <xdr:pic>
      <xdr:nvPicPr>
        <xdr:cNvPr id="691" name="Imagen 690" descr="image25.png">
          <a:extLst>
            <a:ext uri="{FF2B5EF4-FFF2-40B4-BE49-F238E27FC236}">
              <a16:creationId xmlns:a16="http://schemas.microsoft.com/office/drawing/2014/main" id="{E7C31990-62BD-499C-A939-3673BC2C1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530190075"/>
          <a:ext cx="10096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3358</xdr:row>
      <xdr:rowOff>0</xdr:rowOff>
    </xdr:from>
    <xdr:ext cx="1162050" cy="9525"/>
    <xdr:pic>
      <xdr:nvPicPr>
        <xdr:cNvPr id="692" name="Imagen 691" descr="image30.png">
          <a:extLst>
            <a:ext uri="{FF2B5EF4-FFF2-40B4-BE49-F238E27FC236}">
              <a16:creationId xmlns:a16="http://schemas.microsoft.com/office/drawing/2014/main" id="{DB46E8B7-9F80-4B6C-8313-E0CBA02D4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640099050"/>
          <a:ext cx="11620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1525</xdr:row>
      <xdr:rowOff>0</xdr:rowOff>
    </xdr:from>
    <xdr:ext cx="1162050" cy="9525"/>
    <xdr:pic>
      <xdr:nvPicPr>
        <xdr:cNvPr id="693" name="Imagen 692" descr="image14.png">
          <a:extLst>
            <a:ext uri="{FF2B5EF4-FFF2-40B4-BE49-F238E27FC236}">
              <a16:creationId xmlns:a16="http://schemas.microsoft.com/office/drawing/2014/main" id="{E92B4609-00BD-4DD5-AF47-0AAF09599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289731450"/>
          <a:ext cx="11620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1635</xdr:row>
      <xdr:rowOff>0</xdr:rowOff>
    </xdr:from>
    <xdr:ext cx="1162050" cy="9525"/>
    <xdr:pic>
      <xdr:nvPicPr>
        <xdr:cNvPr id="694" name="Imagen 693" descr="image15.png">
          <a:extLst>
            <a:ext uri="{FF2B5EF4-FFF2-40B4-BE49-F238E27FC236}">
              <a16:creationId xmlns:a16="http://schemas.microsoft.com/office/drawing/2014/main" id="{47429AC1-C8CA-42CE-97C4-E25991F42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310353075"/>
          <a:ext cx="1162050" cy="952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2783</xdr:row>
      <xdr:rowOff>0</xdr:rowOff>
    </xdr:from>
    <xdr:ext cx="1162050" cy="9525"/>
    <xdr:pic>
      <xdr:nvPicPr>
        <xdr:cNvPr id="695" name="Imagen 694" descr="image25.png">
          <a:extLst>
            <a:ext uri="{FF2B5EF4-FFF2-40B4-BE49-F238E27FC236}">
              <a16:creationId xmlns:a16="http://schemas.microsoft.com/office/drawing/2014/main" id="{7C3EF03C-0F9E-4F81-B43F-86981FFAA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530190075"/>
          <a:ext cx="1162050" cy="952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703" name="Imagen 702" descr="image64.png">
          <a:extLst>
            <a:ext uri="{FF2B5EF4-FFF2-40B4-BE49-F238E27FC236}">
              <a16:creationId xmlns:a16="http://schemas.microsoft.com/office/drawing/2014/main" id="{9D6DA5D6-E643-4338-8616-05EC93287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704" name="Imagen 703" descr="image65.png">
          <a:extLst>
            <a:ext uri="{FF2B5EF4-FFF2-40B4-BE49-F238E27FC236}">
              <a16:creationId xmlns:a16="http://schemas.microsoft.com/office/drawing/2014/main" id="{2168EBDC-BEAE-4785-97D5-012317417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705" name="Imagen 704" descr="image66.png">
          <a:extLst>
            <a:ext uri="{FF2B5EF4-FFF2-40B4-BE49-F238E27FC236}">
              <a16:creationId xmlns:a16="http://schemas.microsoft.com/office/drawing/2014/main" id="{3D64CAA5-7BE0-4572-B641-F2C6EAFB6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706" name="Imagen 705" descr="image67.png">
          <a:extLst>
            <a:ext uri="{FF2B5EF4-FFF2-40B4-BE49-F238E27FC236}">
              <a16:creationId xmlns:a16="http://schemas.microsoft.com/office/drawing/2014/main" id="{F1EA4FEF-EC08-40F2-829D-1CA9559F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707" name="Imagen 706" descr="image68.png">
          <a:extLst>
            <a:ext uri="{FF2B5EF4-FFF2-40B4-BE49-F238E27FC236}">
              <a16:creationId xmlns:a16="http://schemas.microsoft.com/office/drawing/2014/main" id="{02D2A992-DD76-40F3-9D02-14BF68022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708" name="Imagen 707" descr="image69.png">
          <a:extLst>
            <a:ext uri="{FF2B5EF4-FFF2-40B4-BE49-F238E27FC236}">
              <a16:creationId xmlns:a16="http://schemas.microsoft.com/office/drawing/2014/main" id="{C892AE34-A000-41CE-9ADB-B7B596449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709" name="Imagen 708" descr="image70.png">
          <a:extLst>
            <a:ext uri="{FF2B5EF4-FFF2-40B4-BE49-F238E27FC236}">
              <a16:creationId xmlns:a16="http://schemas.microsoft.com/office/drawing/2014/main" id="{D9862F32-0106-43CB-BA12-0BD70F4F7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710" name="Imagen 709" descr="image71.png">
          <a:extLst>
            <a:ext uri="{FF2B5EF4-FFF2-40B4-BE49-F238E27FC236}">
              <a16:creationId xmlns:a16="http://schemas.microsoft.com/office/drawing/2014/main" id="{25A74091-9BC7-405A-9F96-BFB62705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711" name="Imagen 710" descr="image72.png">
          <a:extLst>
            <a:ext uri="{FF2B5EF4-FFF2-40B4-BE49-F238E27FC236}">
              <a16:creationId xmlns:a16="http://schemas.microsoft.com/office/drawing/2014/main" id="{622A45A9-A08E-400B-9EFD-284BF6067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712" name="Imagen 711" descr="image73.png">
          <a:extLst>
            <a:ext uri="{FF2B5EF4-FFF2-40B4-BE49-F238E27FC236}">
              <a16:creationId xmlns:a16="http://schemas.microsoft.com/office/drawing/2014/main" id="{1CCC3028-E816-4781-93DD-79907A3B4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713" name="Imagen 712" descr="image74.png">
          <a:extLst>
            <a:ext uri="{FF2B5EF4-FFF2-40B4-BE49-F238E27FC236}">
              <a16:creationId xmlns:a16="http://schemas.microsoft.com/office/drawing/2014/main" id="{1A37505A-4EA2-4833-A01E-AE1853D77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714" name="Imagen 713" descr="image75.png">
          <a:extLst>
            <a:ext uri="{FF2B5EF4-FFF2-40B4-BE49-F238E27FC236}">
              <a16:creationId xmlns:a16="http://schemas.microsoft.com/office/drawing/2014/main" id="{A58DC206-75C3-4FDF-940C-6EEC7DACB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715" name="Imagen 714" descr="image76.png">
          <a:extLst>
            <a:ext uri="{FF2B5EF4-FFF2-40B4-BE49-F238E27FC236}">
              <a16:creationId xmlns:a16="http://schemas.microsoft.com/office/drawing/2014/main" id="{F670135A-3033-42E9-9BC4-B39216A7D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716" name="Imagen 715" descr="image77.png">
          <a:extLst>
            <a:ext uri="{FF2B5EF4-FFF2-40B4-BE49-F238E27FC236}">
              <a16:creationId xmlns:a16="http://schemas.microsoft.com/office/drawing/2014/main" id="{AA3990B9-0597-422D-B646-6AA68B605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717" name="Imagen 716" descr="image78.png">
          <a:extLst>
            <a:ext uri="{FF2B5EF4-FFF2-40B4-BE49-F238E27FC236}">
              <a16:creationId xmlns:a16="http://schemas.microsoft.com/office/drawing/2014/main" id="{B1E64D3F-09FF-4A33-A88D-C4370B04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718" name="Imagen 717" descr="image79.png">
          <a:extLst>
            <a:ext uri="{FF2B5EF4-FFF2-40B4-BE49-F238E27FC236}">
              <a16:creationId xmlns:a16="http://schemas.microsoft.com/office/drawing/2014/main" id="{E98307FC-0EFC-4C22-A43D-A3D511FEA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719" name="Imagen 718" descr="image80.png">
          <a:extLst>
            <a:ext uri="{FF2B5EF4-FFF2-40B4-BE49-F238E27FC236}">
              <a16:creationId xmlns:a16="http://schemas.microsoft.com/office/drawing/2014/main" id="{20A569C5-7B76-4702-B2DA-5409BF91C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720" name="Imagen 719" descr="image30.png">
          <a:extLst>
            <a:ext uri="{FF2B5EF4-FFF2-40B4-BE49-F238E27FC236}">
              <a16:creationId xmlns:a16="http://schemas.microsoft.com/office/drawing/2014/main" id="{DBBF370C-304E-48DD-83DA-5152A4ED0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728" name="Imagen 727" descr="image64.png">
          <a:extLst>
            <a:ext uri="{FF2B5EF4-FFF2-40B4-BE49-F238E27FC236}">
              <a16:creationId xmlns:a16="http://schemas.microsoft.com/office/drawing/2014/main" id="{D16511B8-3C53-4EB4-BEF0-56B7AF488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729" name="Imagen 728" descr="image65.png">
          <a:extLst>
            <a:ext uri="{FF2B5EF4-FFF2-40B4-BE49-F238E27FC236}">
              <a16:creationId xmlns:a16="http://schemas.microsoft.com/office/drawing/2014/main" id="{AE4927EE-3381-4AE2-BFC7-4C74E013D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730" name="Imagen 729" descr="image66.png">
          <a:extLst>
            <a:ext uri="{FF2B5EF4-FFF2-40B4-BE49-F238E27FC236}">
              <a16:creationId xmlns:a16="http://schemas.microsoft.com/office/drawing/2014/main" id="{AA29B73B-156C-4E8D-8B66-F0C621EE1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731" name="Imagen 730" descr="image67.png">
          <a:extLst>
            <a:ext uri="{FF2B5EF4-FFF2-40B4-BE49-F238E27FC236}">
              <a16:creationId xmlns:a16="http://schemas.microsoft.com/office/drawing/2014/main" id="{2522E9F4-BE30-4483-BC86-1E7953C71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732" name="Imagen 731" descr="image68.png">
          <a:extLst>
            <a:ext uri="{FF2B5EF4-FFF2-40B4-BE49-F238E27FC236}">
              <a16:creationId xmlns:a16="http://schemas.microsoft.com/office/drawing/2014/main" id="{8C99713B-B506-4339-BF9C-DEA9A5E01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733" name="Imagen 732" descr="image69.png">
          <a:extLst>
            <a:ext uri="{FF2B5EF4-FFF2-40B4-BE49-F238E27FC236}">
              <a16:creationId xmlns:a16="http://schemas.microsoft.com/office/drawing/2014/main" id="{57FE2661-940A-403F-92CC-20A481938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734" name="Imagen 733" descr="image70.png">
          <a:extLst>
            <a:ext uri="{FF2B5EF4-FFF2-40B4-BE49-F238E27FC236}">
              <a16:creationId xmlns:a16="http://schemas.microsoft.com/office/drawing/2014/main" id="{7BFB4B8E-3087-4F56-900B-85AF56AE0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735" name="Imagen 734" descr="image71.png">
          <a:extLst>
            <a:ext uri="{FF2B5EF4-FFF2-40B4-BE49-F238E27FC236}">
              <a16:creationId xmlns:a16="http://schemas.microsoft.com/office/drawing/2014/main" id="{9FC844E2-3A82-42CF-B10D-5F7EEEC5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736" name="Imagen 735" descr="image72.png">
          <a:extLst>
            <a:ext uri="{FF2B5EF4-FFF2-40B4-BE49-F238E27FC236}">
              <a16:creationId xmlns:a16="http://schemas.microsoft.com/office/drawing/2014/main" id="{6941920F-2E2D-4B2C-94A4-015079745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737" name="Imagen 736" descr="image73.png">
          <a:extLst>
            <a:ext uri="{FF2B5EF4-FFF2-40B4-BE49-F238E27FC236}">
              <a16:creationId xmlns:a16="http://schemas.microsoft.com/office/drawing/2014/main" id="{6E2EDD1B-203D-4906-A419-CF896E1B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738" name="Imagen 737" descr="image74.png">
          <a:extLst>
            <a:ext uri="{FF2B5EF4-FFF2-40B4-BE49-F238E27FC236}">
              <a16:creationId xmlns:a16="http://schemas.microsoft.com/office/drawing/2014/main" id="{B008C15B-28A0-4BC9-99FF-05AD72296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739" name="Imagen 738" descr="image75.png">
          <a:extLst>
            <a:ext uri="{FF2B5EF4-FFF2-40B4-BE49-F238E27FC236}">
              <a16:creationId xmlns:a16="http://schemas.microsoft.com/office/drawing/2014/main" id="{06C2941E-5C09-4018-8658-65E5A182E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740" name="Imagen 739" descr="image76.png">
          <a:extLst>
            <a:ext uri="{FF2B5EF4-FFF2-40B4-BE49-F238E27FC236}">
              <a16:creationId xmlns:a16="http://schemas.microsoft.com/office/drawing/2014/main" id="{265AF07B-875C-4340-BDB7-0ECD31ED4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741" name="Imagen 740" descr="image77.png">
          <a:extLst>
            <a:ext uri="{FF2B5EF4-FFF2-40B4-BE49-F238E27FC236}">
              <a16:creationId xmlns:a16="http://schemas.microsoft.com/office/drawing/2014/main" id="{0BD8DD9F-992A-47A6-8E5C-AF0D9233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742" name="Imagen 741" descr="image78.png">
          <a:extLst>
            <a:ext uri="{FF2B5EF4-FFF2-40B4-BE49-F238E27FC236}">
              <a16:creationId xmlns:a16="http://schemas.microsoft.com/office/drawing/2014/main" id="{A7DBBFB6-F3F3-47BD-8EF2-CD4D0DEAA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743" name="Imagen 742" descr="image79.png">
          <a:extLst>
            <a:ext uri="{FF2B5EF4-FFF2-40B4-BE49-F238E27FC236}">
              <a16:creationId xmlns:a16="http://schemas.microsoft.com/office/drawing/2014/main" id="{C6BFE206-75A3-4D19-8DC9-8D5701C6A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744" name="Imagen 743" descr="image80.png">
          <a:extLst>
            <a:ext uri="{FF2B5EF4-FFF2-40B4-BE49-F238E27FC236}">
              <a16:creationId xmlns:a16="http://schemas.microsoft.com/office/drawing/2014/main" id="{B29E16A1-66B1-4326-9EA6-9CE4F8DF7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745" name="Imagen 744" descr="image81.png">
          <a:extLst>
            <a:ext uri="{FF2B5EF4-FFF2-40B4-BE49-F238E27FC236}">
              <a16:creationId xmlns:a16="http://schemas.microsoft.com/office/drawing/2014/main" id="{B78CFF0C-1473-46FA-8261-2CAE6F950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746" name="Imagen 745" descr="image82.png">
          <a:extLst>
            <a:ext uri="{FF2B5EF4-FFF2-40B4-BE49-F238E27FC236}">
              <a16:creationId xmlns:a16="http://schemas.microsoft.com/office/drawing/2014/main" id="{4AFFA23B-64B2-4092-938F-89D2DE549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747" name="Imagen 746" descr="image14.png">
          <a:extLst>
            <a:ext uri="{FF2B5EF4-FFF2-40B4-BE49-F238E27FC236}">
              <a16:creationId xmlns:a16="http://schemas.microsoft.com/office/drawing/2014/main" id="{445C9F44-B4B5-48E0-B3CB-2F1A84F3F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748" name="Imagen 747" descr="image15.png">
          <a:extLst>
            <a:ext uri="{FF2B5EF4-FFF2-40B4-BE49-F238E27FC236}">
              <a16:creationId xmlns:a16="http://schemas.microsoft.com/office/drawing/2014/main" id="{18F65080-7532-4343-B7E5-E51F13DF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749" name="Imagen 748" descr="image25.png">
          <a:extLst>
            <a:ext uri="{FF2B5EF4-FFF2-40B4-BE49-F238E27FC236}">
              <a16:creationId xmlns:a16="http://schemas.microsoft.com/office/drawing/2014/main" id="{7454A6AC-9919-48EE-9275-7801F76BB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733425</xdr:colOff>
      <xdr:row>6996</xdr:row>
      <xdr:rowOff>133350</xdr:rowOff>
    </xdr:to>
    <xdr:pic>
      <xdr:nvPicPr>
        <xdr:cNvPr id="756" name="Imagen 755" descr="image63.png">
          <a:extLst>
            <a:ext uri="{FF2B5EF4-FFF2-40B4-BE49-F238E27FC236}">
              <a16:creationId xmlns:a16="http://schemas.microsoft.com/office/drawing/2014/main" id="{6F0D0CE0-5898-41D4-8DC3-27148994E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3223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757" name="Imagen 756" descr="image64.png">
          <a:extLst>
            <a:ext uri="{FF2B5EF4-FFF2-40B4-BE49-F238E27FC236}">
              <a16:creationId xmlns:a16="http://schemas.microsoft.com/office/drawing/2014/main" id="{4C2FB6C1-712E-4DD9-BB40-21C95759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758" name="Imagen 757" descr="image65.png">
          <a:extLst>
            <a:ext uri="{FF2B5EF4-FFF2-40B4-BE49-F238E27FC236}">
              <a16:creationId xmlns:a16="http://schemas.microsoft.com/office/drawing/2014/main" id="{30ECDAF3-1E3E-4ABC-BBA0-50F34494F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759" name="Imagen 758" descr="image66.png">
          <a:extLst>
            <a:ext uri="{FF2B5EF4-FFF2-40B4-BE49-F238E27FC236}">
              <a16:creationId xmlns:a16="http://schemas.microsoft.com/office/drawing/2014/main" id="{A5324E3B-AE3C-4C21-8C24-611B281AF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760" name="Imagen 759" descr="image67.png">
          <a:extLst>
            <a:ext uri="{FF2B5EF4-FFF2-40B4-BE49-F238E27FC236}">
              <a16:creationId xmlns:a16="http://schemas.microsoft.com/office/drawing/2014/main" id="{626A4F38-EE91-4B45-B4DA-0C2C1F236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761" name="Imagen 760" descr="image68.png">
          <a:extLst>
            <a:ext uri="{FF2B5EF4-FFF2-40B4-BE49-F238E27FC236}">
              <a16:creationId xmlns:a16="http://schemas.microsoft.com/office/drawing/2014/main" id="{F70BB1A7-ADF8-46FB-9E1E-418403A2A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762" name="Imagen 761" descr="image69.png">
          <a:extLst>
            <a:ext uri="{FF2B5EF4-FFF2-40B4-BE49-F238E27FC236}">
              <a16:creationId xmlns:a16="http://schemas.microsoft.com/office/drawing/2014/main" id="{6D85BED6-8967-4340-8E00-B84E4B28D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763" name="Imagen 762" descr="image70.png">
          <a:extLst>
            <a:ext uri="{FF2B5EF4-FFF2-40B4-BE49-F238E27FC236}">
              <a16:creationId xmlns:a16="http://schemas.microsoft.com/office/drawing/2014/main" id="{AB6E1FE3-78FA-4303-8F64-114420065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764" name="Imagen 763" descr="image71.png">
          <a:extLst>
            <a:ext uri="{FF2B5EF4-FFF2-40B4-BE49-F238E27FC236}">
              <a16:creationId xmlns:a16="http://schemas.microsoft.com/office/drawing/2014/main" id="{4DCDA927-A476-4693-AA7D-492D193AD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765" name="Imagen 764" descr="image72.png">
          <a:extLst>
            <a:ext uri="{FF2B5EF4-FFF2-40B4-BE49-F238E27FC236}">
              <a16:creationId xmlns:a16="http://schemas.microsoft.com/office/drawing/2014/main" id="{4E40E7C6-034A-4BCA-B598-FCD7751D1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766" name="Imagen 765" descr="image73.png">
          <a:extLst>
            <a:ext uri="{FF2B5EF4-FFF2-40B4-BE49-F238E27FC236}">
              <a16:creationId xmlns:a16="http://schemas.microsoft.com/office/drawing/2014/main" id="{CC3DE2E5-80C2-47F8-80AD-1BFD0FA2A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767" name="Imagen 766" descr="image74.png">
          <a:extLst>
            <a:ext uri="{FF2B5EF4-FFF2-40B4-BE49-F238E27FC236}">
              <a16:creationId xmlns:a16="http://schemas.microsoft.com/office/drawing/2014/main" id="{A2FFB6B5-2D25-4DB9-8E45-7F7B3F410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768" name="Imagen 767" descr="image75.png">
          <a:extLst>
            <a:ext uri="{FF2B5EF4-FFF2-40B4-BE49-F238E27FC236}">
              <a16:creationId xmlns:a16="http://schemas.microsoft.com/office/drawing/2014/main" id="{88F98939-AA03-4E6C-9367-271B638D6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769" name="Imagen 768" descr="image76.png">
          <a:extLst>
            <a:ext uri="{FF2B5EF4-FFF2-40B4-BE49-F238E27FC236}">
              <a16:creationId xmlns:a16="http://schemas.microsoft.com/office/drawing/2014/main" id="{D88449E6-C7A3-4D4A-9CE9-3F401D6B7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770" name="Imagen 769" descr="image77.png">
          <a:extLst>
            <a:ext uri="{FF2B5EF4-FFF2-40B4-BE49-F238E27FC236}">
              <a16:creationId xmlns:a16="http://schemas.microsoft.com/office/drawing/2014/main" id="{A76BDDC6-B44E-48CA-AC9A-B0D07E1B2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771" name="Imagen 770" descr="image78.png">
          <a:extLst>
            <a:ext uri="{FF2B5EF4-FFF2-40B4-BE49-F238E27FC236}">
              <a16:creationId xmlns:a16="http://schemas.microsoft.com/office/drawing/2014/main" id="{56541FBB-59A4-4041-832B-6DFC5970A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772" name="Imagen 771" descr="image79.png">
          <a:extLst>
            <a:ext uri="{FF2B5EF4-FFF2-40B4-BE49-F238E27FC236}">
              <a16:creationId xmlns:a16="http://schemas.microsoft.com/office/drawing/2014/main" id="{978B7CF4-9E17-40A9-89FB-1D234E703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773" name="Imagen 772" descr="image80.png">
          <a:extLst>
            <a:ext uri="{FF2B5EF4-FFF2-40B4-BE49-F238E27FC236}">
              <a16:creationId xmlns:a16="http://schemas.microsoft.com/office/drawing/2014/main" id="{F76D46F7-743E-4232-A023-8CFC8E7C2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774" name="Imagen 773" descr="image81.png">
          <a:extLst>
            <a:ext uri="{FF2B5EF4-FFF2-40B4-BE49-F238E27FC236}">
              <a16:creationId xmlns:a16="http://schemas.microsoft.com/office/drawing/2014/main" id="{092F5EED-E54B-431E-AE4D-C8E9BB4C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775" name="Imagen 774" descr="image82.png">
          <a:extLst>
            <a:ext uri="{FF2B5EF4-FFF2-40B4-BE49-F238E27FC236}">
              <a16:creationId xmlns:a16="http://schemas.microsoft.com/office/drawing/2014/main" id="{CD690E04-2EC0-4357-98EB-3129BC37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776" name="Imagen 775" descr="image83.png">
          <a:extLst>
            <a:ext uri="{FF2B5EF4-FFF2-40B4-BE49-F238E27FC236}">
              <a16:creationId xmlns:a16="http://schemas.microsoft.com/office/drawing/2014/main" id="{2B69603F-12F8-443B-AA04-9AABD5A54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777" name="Imagen 776" descr="image84.png">
          <a:extLst>
            <a:ext uri="{FF2B5EF4-FFF2-40B4-BE49-F238E27FC236}">
              <a16:creationId xmlns:a16="http://schemas.microsoft.com/office/drawing/2014/main" id="{102DF637-DD8B-4E78-9B42-32D977F79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778" name="Imagen 777" descr="image85.png">
          <a:extLst>
            <a:ext uri="{FF2B5EF4-FFF2-40B4-BE49-F238E27FC236}">
              <a16:creationId xmlns:a16="http://schemas.microsoft.com/office/drawing/2014/main" id="{D1999940-4607-4994-BFCA-3AD34AC4B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779" name="Imagen 778" descr="image86.png">
          <a:extLst>
            <a:ext uri="{FF2B5EF4-FFF2-40B4-BE49-F238E27FC236}">
              <a16:creationId xmlns:a16="http://schemas.microsoft.com/office/drawing/2014/main" id="{E7C72C0A-2606-4F93-BA1C-B88D2F005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780" name="Imagen 779" descr="image87.png">
          <a:extLst>
            <a:ext uri="{FF2B5EF4-FFF2-40B4-BE49-F238E27FC236}">
              <a16:creationId xmlns:a16="http://schemas.microsoft.com/office/drawing/2014/main" id="{2C69EE83-280B-40DA-A03E-B434073ED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781" name="Imagen 780" descr="image88.png">
          <a:extLst>
            <a:ext uri="{FF2B5EF4-FFF2-40B4-BE49-F238E27FC236}">
              <a16:creationId xmlns:a16="http://schemas.microsoft.com/office/drawing/2014/main" id="{645B7EE4-9032-4633-BECD-E5EE8BBA1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782" name="Imagen 781" descr="image89.png">
          <a:extLst>
            <a:ext uri="{FF2B5EF4-FFF2-40B4-BE49-F238E27FC236}">
              <a16:creationId xmlns:a16="http://schemas.microsoft.com/office/drawing/2014/main" id="{6FBB7D82-4CD3-42C4-909D-D07EE1531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783" name="Imagen 782" descr="image90.png">
          <a:extLst>
            <a:ext uri="{FF2B5EF4-FFF2-40B4-BE49-F238E27FC236}">
              <a16:creationId xmlns:a16="http://schemas.microsoft.com/office/drawing/2014/main" id="{E4694FC3-8F27-4944-B2B1-AF7EACC21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797" name="image64.png">
          <a:extLst>
            <a:ext uri="{FF2B5EF4-FFF2-40B4-BE49-F238E27FC236}">
              <a16:creationId xmlns:a16="http://schemas.microsoft.com/office/drawing/2014/main" id="{F21E25A6-97A5-43B4-A123-F133CC0B7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798" name="image65.png">
          <a:extLst>
            <a:ext uri="{FF2B5EF4-FFF2-40B4-BE49-F238E27FC236}">
              <a16:creationId xmlns:a16="http://schemas.microsoft.com/office/drawing/2014/main" id="{84361ADA-71F3-434C-9498-C3A647C7E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799" name="image66.png">
          <a:extLst>
            <a:ext uri="{FF2B5EF4-FFF2-40B4-BE49-F238E27FC236}">
              <a16:creationId xmlns:a16="http://schemas.microsoft.com/office/drawing/2014/main" id="{240DC5B8-EEDD-47AC-A96B-BE0101D65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771525</xdr:colOff>
      <xdr:row>7046</xdr:row>
      <xdr:rowOff>133350</xdr:rowOff>
    </xdr:to>
    <xdr:pic>
      <xdr:nvPicPr>
        <xdr:cNvPr id="807" name="Imagen 806" descr="image64.png">
          <a:extLst>
            <a:ext uri="{FF2B5EF4-FFF2-40B4-BE49-F238E27FC236}">
              <a16:creationId xmlns:a16="http://schemas.microsoft.com/office/drawing/2014/main" id="{A6034188-4F69-415F-80ED-14BE8242F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2001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771525</xdr:colOff>
      <xdr:row>7158</xdr:row>
      <xdr:rowOff>9525</xdr:rowOff>
    </xdr:to>
    <xdr:pic>
      <xdr:nvPicPr>
        <xdr:cNvPr id="808" name="Imagen 807" descr="image65.png">
          <a:extLst>
            <a:ext uri="{FF2B5EF4-FFF2-40B4-BE49-F238E27FC236}">
              <a16:creationId xmlns:a16="http://schemas.microsoft.com/office/drawing/2014/main" id="{8FC7C9D4-09A2-42D1-85CA-9DF22F2A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2001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771525</xdr:colOff>
      <xdr:row>7259</xdr:row>
      <xdr:rowOff>180975</xdr:rowOff>
    </xdr:to>
    <xdr:pic>
      <xdr:nvPicPr>
        <xdr:cNvPr id="809" name="Imagen 808" descr="image66.png">
          <a:extLst>
            <a:ext uri="{FF2B5EF4-FFF2-40B4-BE49-F238E27FC236}">
              <a16:creationId xmlns:a16="http://schemas.microsoft.com/office/drawing/2014/main" id="{D60CA694-F96E-4943-9765-E596C768E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2001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771525</xdr:colOff>
      <xdr:row>7361</xdr:row>
      <xdr:rowOff>180975</xdr:rowOff>
    </xdr:to>
    <xdr:pic>
      <xdr:nvPicPr>
        <xdr:cNvPr id="810" name="Imagen 809" descr="image67.png">
          <a:extLst>
            <a:ext uri="{FF2B5EF4-FFF2-40B4-BE49-F238E27FC236}">
              <a16:creationId xmlns:a16="http://schemas.microsoft.com/office/drawing/2014/main" id="{50FEA9AF-38E6-4513-9E49-DFDD6FC0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2001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771525</xdr:colOff>
      <xdr:row>7476</xdr:row>
      <xdr:rowOff>171450</xdr:rowOff>
    </xdr:to>
    <xdr:pic>
      <xdr:nvPicPr>
        <xdr:cNvPr id="811" name="Imagen 810" descr="image68.png">
          <a:extLst>
            <a:ext uri="{FF2B5EF4-FFF2-40B4-BE49-F238E27FC236}">
              <a16:creationId xmlns:a16="http://schemas.microsoft.com/office/drawing/2014/main" id="{BFB7D408-3A0C-48F0-B387-DF5CE1056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771525</xdr:colOff>
      <xdr:row>7586</xdr:row>
      <xdr:rowOff>142875</xdr:rowOff>
    </xdr:to>
    <xdr:pic>
      <xdr:nvPicPr>
        <xdr:cNvPr id="812" name="Imagen 811" descr="image69.png">
          <a:extLst>
            <a:ext uri="{FF2B5EF4-FFF2-40B4-BE49-F238E27FC236}">
              <a16:creationId xmlns:a16="http://schemas.microsoft.com/office/drawing/2014/main" id="{6E13CABD-D102-406C-92A4-9D61A74AC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771525</xdr:colOff>
      <xdr:row>7690</xdr:row>
      <xdr:rowOff>123825</xdr:rowOff>
    </xdr:to>
    <xdr:pic>
      <xdr:nvPicPr>
        <xdr:cNvPr id="813" name="Imagen 812" descr="image70.png">
          <a:extLst>
            <a:ext uri="{FF2B5EF4-FFF2-40B4-BE49-F238E27FC236}">
              <a16:creationId xmlns:a16="http://schemas.microsoft.com/office/drawing/2014/main" id="{1D2617E0-41EA-4004-8CD5-9FD4028DA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2001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771525</xdr:colOff>
      <xdr:row>7808</xdr:row>
      <xdr:rowOff>142875</xdr:rowOff>
    </xdr:to>
    <xdr:pic>
      <xdr:nvPicPr>
        <xdr:cNvPr id="814" name="Imagen 813" descr="image71.png">
          <a:extLst>
            <a:ext uri="{FF2B5EF4-FFF2-40B4-BE49-F238E27FC236}">
              <a16:creationId xmlns:a16="http://schemas.microsoft.com/office/drawing/2014/main" id="{7DAB974A-AC1B-4A3E-9E70-4A8938689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771525</xdr:colOff>
      <xdr:row>7914</xdr:row>
      <xdr:rowOff>142875</xdr:rowOff>
    </xdr:to>
    <xdr:pic>
      <xdr:nvPicPr>
        <xdr:cNvPr id="815" name="Imagen 814" descr="image72.png">
          <a:extLst>
            <a:ext uri="{FF2B5EF4-FFF2-40B4-BE49-F238E27FC236}">
              <a16:creationId xmlns:a16="http://schemas.microsoft.com/office/drawing/2014/main" id="{506EB39B-4633-4E52-B016-3493B3BB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771525</xdr:colOff>
      <xdr:row>8018</xdr:row>
      <xdr:rowOff>142875</xdr:rowOff>
    </xdr:to>
    <xdr:pic>
      <xdr:nvPicPr>
        <xdr:cNvPr id="816" name="Imagen 815" descr="image73.png">
          <a:extLst>
            <a:ext uri="{FF2B5EF4-FFF2-40B4-BE49-F238E27FC236}">
              <a16:creationId xmlns:a16="http://schemas.microsoft.com/office/drawing/2014/main" id="{3A031FF5-447F-4063-9225-1A6E0CBE4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771525</xdr:colOff>
      <xdr:row>8125</xdr:row>
      <xdr:rowOff>152400</xdr:rowOff>
    </xdr:to>
    <xdr:pic>
      <xdr:nvPicPr>
        <xdr:cNvPr id="817" name="Imagen 816" descr="image74.png">
          <a:extLst>
            <a:ext uri="{FF2B5EF4-FFF2-40B4-BE49-F238E27FC236}">
              <a16:creationId xmlns:a16="http://schemas.microsoft.com/office/drawing/2014/main" id="{C4B0DA13-B72E-4BC4-A047-F85A63E4E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2001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771525</xdr:colOff>
      <xdr:row>8236</xdr:row>
      <xdr:rowOff>76200</xdr:rowOff>
    </xdr:to>
    <xdr:pic>
      <xdr:nvPicPr>
        <xdr:cNvPr id="818" name="Imagen 817" descr="image75.png">
          <a:extLst>
            <a:ext uri="{FF2B5EF4-FFF2-40B4-BE49-F238E27FC236}">
              <a16:creationId xmlns:a16="http://schemas.microsoft.com/office/drawing/2014/main" id="{91A5E0ED-723A-4499-A004-31D54CBD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771525</xdr:colOff>
      <xdr:row>8346</xdr:row>
      <xdr:rowOff>76200</xdr:rowOff>
    </xdr:to>
    <xdr:pic>
      <xdr:nvPicPr>
        <xdr:cNvPr id="819" name="Imagen 818" descr="image76.png">
          <a:extLst>
            <a:ext uri="{FF2B5EF4-FFF2-40B4-BE49-F238E27FC236}">
              <a16:creationId xmlns:a16="http://schemas.microsoft.com/office/drawing/2014/main" id="{5BC250EB-7082-4B1E-AE58-2BBE9E507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771525</xdr:colOff>
      <xdr:row>8452</xdr:row>
      <xdr:rowOff>171450</xdr:rowOff>
    </xdr:to>
    <xdr:pic>
      <xdr:nvPicPr>
        <xdr:cNvPr id="820" name="Imagen 819" descr="image77.png">
          <a:extLst>
            <a:ext uri="{FF2B5EF4-FFF2-40B4-BE49-F238E27FC236}">
              <a16:creationId xmlns:a16="http://schemas.microsoft.com/office/drawing/2014/main" id="{B620AE16-205F-45E1-B93A-36CEC1327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771525</xdr:colOff>
      <xdr:row>8572</xdr:row>
      <xdr:rowOff>142875</xdr:rowOff>
    </xdr:to>
    <xdr:pic>
      <xdr:nvPicPr>
        <xdr:cNvPr id="821" name="Imagen 820" descr="image78.png">
          <a:extLst>
            <a:ext uri="{FF2B5EF4-FFF2-40B4-BE49-F238E27FC236}">
              <a16:creationId xmlns:a16="http://schemas.microsoft.com/office/drawing/2014/main" id="{0CEDEAB6-DDA0-4E1F-8F5B-A54A1BDBA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771525</xdr:colOff>
      <xdr:row>8675</xdr:row>
      <xdr:rowOff>57150</xdr:rowOff>
    </xdr:to>
    <xdr:pic>
      <xdr:nvPicPr>
        <xdr:cNvPr id="822" name="Imagen 821" descr="image79.png">
          <a:extLst>
            <a:ext uri="{FF2B5EF4-FFF2-40B4-BE49-F238E27FC236}">
              <a16:creationId xmlns:a16="http://schemas.microsoft.com/office/drawing/2014/main" id="{441E12C9-C282-4143-BCE0-4FDC8576B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2001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771525</xdr:colOff>
      <xdr:row>8778</xdr:row>
      <xdr:rowOff>142875</xdr:rowOff>
    </xdr:to>
    <xdr:pic>
      <xdr:nvPicPr>
        <xdr:cNvPr id="823" name="Imagen 822" descr="image80.png">
          <a:extLst>
            <a:ext uri="{FF2B5EF4-FFF2-40B4-BE49-F238E27FC236}">
              <a16:creationId xmlns:a16="http://schemas.microsoft.com/office/drawing/2014/main" id="{B34137C3-65A1-4573-9D05-6A32065A7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1038225</xdr:colOff>
      <xdr:row>2592</xdr:row>
      <xdr:rowOff>9525</xdr:rowOff>
    </xdr:to>
    <xdr:pic>
      <xdr:nvPicPr>
        <xdr:cNvPr id="824" name="Imagen 823" descr="image30.png">
          <a:extLst>
            <a:ext uri="{FF2B5EF4-FFF2-40B4-BE49-F238E27FC236}">
              <a16:creationId xmlns:a16="http://schemas.microsoft.com/office/drawing/2014/main" id="{1063C944-B7C7-4A7C-99F5-4A4054E19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1038225</xdr:colOff>
      <xdr:row>7055</xdr:row>
      <xdr:rowOff>66675</xdr:rowOff>
    </xdr:to>
    <xdr:pic>
      <xdr:nvPicPr>
        <xdr:cNvPr id="832" name="Imagen 831" descr="image64.png">
          <a:extLst>
            <a:ext uri="{FF2B5EF4-FFF2-40B4-BE49-F238E27FC236}">
              <a16:creationId xmlns:a16="http://schemas.microsoft.com/office/drawing/2014/main" id="{4592E782-AF1F-4AE3-B895-CA99A6F86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4668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1038225</xdr:colOff>
      <xdr:row>7154</xdr:row>
      <xdr:rowOff>180975</xdr:rowOff>
    </xdr:to>
    <xdr:pic>
      <xdr:nvPicPr>
        <xdr:cNvPr id="833" name="Imagen 832" descr="image65.png">
          <a:extLst>
            <a:ext uri="{FF2B5EF4-FFF2-40B4-BE49-F238E27FC236}">
              <a16:creationId xmlns:a16="http://schemas.microsoft.com/office/drawing/2014/main" id="{87283D18-8B1B-43E9-A5E3-B2D16CFEB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4668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1038225</xdr:colOff>
      <xdr:row>7276</xdr:row>
      <xdr:rowOff>38100</xdr:rowOff>
    </xdr:to>
    <xdr:pic>
      <xdr:nvPicPr>
        <xdr:cNvPr id="834" name="Imagen 833" descr="image66.png">
          <a:extLst>
            <a:ext uri="{FF2B5EF4-FFF2-40B4-BE49-F238E27FC236}">
              <a16:creationId xmlns:a16="http://schemas.microsoft.com/office/drawing/2014/main" id="{189476E1-CDBB-490E-ACC6-F930B9C4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4668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1038225</xdr:colOff>
      <xdr:row>7380</xdr:row>
      <xdr:rowOff>123825</xdr:rowOff>
    </xdr:to>
    <xdr:pic>
      <xdr:nvPicPr>
        <xdr:cNvPr id="835" name="Imagen 834" descr="image67.png">
          <a:extLst>
            <a:ext uri="{FF2B5EF4-FFF2-40B4-BE49-F238E27FC236}">
              <a16:creationId xmlns:a16="http://schemas.microsoft.com/office/drawing/2014/main" id="{24CCD5F9-89AD-4EF5-A93C-6E953F49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1038225</xdr:colOff>
      <xdr:row>7485</xdr:row>
      <xdr:rowOff>19050</xdr:rowOff>
    </xdr:to>
    <xdr:pic>
      <xdr:nvPicPr>
        <xdr:cNvPr id="836" name="Imagen 835" descr="image68.png">
          <a:extLst>
            <a:ext uri="{FF2B5EF4-FFF2-40B4-BE49-F238E27FC236}">
              <a16:creationId xmlns:a16="http://schemas.microsoft.com/office/drawing/2014/main" id="{685805CC-4B9F-4BD9-A34B-808A2ED0C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4668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1038225</xdr:colOff>
      <xdr:row>7588</xdr:row>
      <xdr:rowOff>123825</xdr:rowOff>
    </xdr:to>
    <xdr:pic>
      <xdr:nvPicPr>
        <xdr:cNvPr id="837" name="Imagen 836" descr="image69.png">
          <a:extLst>
            <a:ext uri="{FF2B5EF4-FFF2-40B4-BE49-F238E27FC236}">
              <a16:creationId xmlns:a16="http://schemas.microsoft.com/office/drawing/2014/main" id="{276CC479-BD41-4181-82F8-A8FC9878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1038225</xdr:colOff>
      <xdr:row>7701</xdr:row>
      <xdr:rowOff>123825</xdr:rowOff>
    </xdr:to>
    <xdr:pic>
      <xdr:nvPicPr>
        <xdr:cNvPr id="838" name="Imagen 837" descr="image70.png">
          <a:extLst>
            <a:ext uri="{FF2B5EF4-FFF2-40B4-BE49-F238E27FC236}">
              <a16:creationId xmlns:a16="http://schemas.microsoft.com/office/drawing/2014/main" id="{4235D50C-FEEB-42EA-86C0-68E61B60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4668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1038225</xdr:colOff>
      <xdr:row>7813</xdr:row>
      <xdr:rowOff>152400</xdr:rowOff>
    </xdr:to>
    <xdr:pic>
      <xdr:nvPicPr>
        <xdr:cNvPr id="839" name="Imagen 838" descr="image71.png">
          <a:extLst>
            <a:ext uri="{FF2B5EF4-FFF2-40B4-BE49-F238E27FC236}">
              <a16:creationId xmlns:a16="http://schemas.microsoft.com/office/drawing/2014/main" id="{8C1709DB-73EE-48CC-8131-65679B696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1038225</xdr:colOff>
      <xdr:row>7916</xdr:row>
      <xdr:rowOff>123825</xdr:rowOff>
    </xdr:to>
    <xdr:pic>
      <xdr:nvPicPr>
        <xdr:cNvPr id="840" name="Imagen 839" descr="image72.png">
          <a:extLst>
            <a:ext uri="{FF2B5EF4-FFF2-40B4-BE49-F238E27FC236}">
              <a16:creationId xmlns:a16="http://schemas.microsoft.com/office/drawing/2014/main" id="{1BFBDAA4-2F48-4D7C-B920-0265A48D5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1038225</xdr:colOff>
      <xdr:row>8037</xdr:row>
      <xdr:rowOff>28575</xdr:rowOff>
    </xdr:to>
    <xdr:pic>
      <xdr:nvPicPr>
        <xdr:cNvPr id="841" name="Imagen 840" descr="image73.png">
          <a:extLst>
            <a:ext uri="{FF2B5EF4-FFF2-40B4-BE49-F238E27FC236}">
              <a16:creationId xmlns:a16="http://schemas.microsoft.com/office/drawing/2014/main" id="{03DB3EC5-10F5-44C0-B4AA-CE21D055E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1038225</xdr:colOff>
      <xdr:row>8141</xdr:row>
      <xdr:rowOff>114300</xdr:rowOff>
    </xdr:to>
    <xdr:pic>
      <xdr:nvPicPr>
        <xdr:cNvPr id="842" name="Imagen 841" descr="image74.png">
          <a:extLst>
            <a:ext uri="{FF2B5EF4-FFF2-40B4-BE49-F238E27FC236}">
              <a16:creationId xmlns:a16="http://schemas.microsoft.com/office/drawing/2014/main" id="{DD7D4A5B-D164-453A-A25E-3780D8F15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4668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1038225</xdr:colOff>
      <xdr:row>8245</xdr:row>
      <xdr:rowOff>28575</xdr:rowOff>
    </xdr:to>
    <xdr:pic>
      <xdr:nvPicPr>
        <xdr:cNvPr id="843" name="Imagen 842" descr="image75.png">
          <a:extLst>
            <a:ext uri="{FF2B5EF4-FFF2-40B4-BE49-F238E27FC236}">
              <a16:creationId xmlns:a16="http://schemas.microsoft.com/office/drawing/2014/main" id="{341F8C9D-4B39-404B-8B7F-DA20D43D9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1038225</xdr:colOff>
      <xdr:row>8355</xdr:row>
      <xdr:rowOff>28575</xdr:rowOff>
    </xdr:to>
    <xdr:pic>
      <xdr:nvPicPr>
        <xdr:cNvPr id="844" name="Imagen 843" descr="image76.png">
          <a:extLst>
            <a:ext uri="{FF2B5EF4-FFF2-40B4-BE49-F238E27FC236}">
              <a16:creationId xmlns:a16="http://schemas.microsoft.com/office/drawing/2014/main" id="{60271EC0-A0AC-4512-9AA4-D7FDC7C3E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1038225</xdr:colOff>
      <xdr:row>8465</xdr:row>
      <xdr:rowOff>28575</xdr:rowOff>
    </xdr:to>
    <xdr:pic>
      <xdr:nvPicPr>
        <xdr:cNvPr id="845" name="Imagen 844" descr="image77.png">
          <a:extLst>
            <a:ext uri="{FF2B5EF4-FFF2-40B4-BE49-F238E27FC236}">
              <a16:creationId xmlns:a16="http://schemas.microsoft.com/office/drawing/2014/main" id="{EFF0A67C-3487-4617-8781-6241CCDD5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1038225</xdr:colOff>
      <xdr:row>8574</xdr:row>
      <xdr:rowOff>123825</xdr:rowOff>
    </xdr:to>
    <xdr:pic>
      <xdr:nvPicPr>
        <xdr:cNvPr id="846" name="Imagen 845" descr="image78.png">
          <a:extLst>
            <a:ext uri="{FF2B5EF4-FFF2-40B4-BE49-F238E27FC236}">
              <a16:creationId xmlns:a16="http://schemas.microsoft.com/office/drawing/2014/main" id="{684E5C71-E150-4372-8023-BD32C120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1038225</xdr:colOff>
      <xdr:row>8685</xdr:row>
      <xdr:rowOff>171450</xdr:rowOff>
    </xdr:to>
    <xdr:pic>
      <xdr:nvPicPr>
        <xdr:cNvPr id="847" name="Imagen 846" descr="image79.png">
          <a:extLst>
            <a:ext uri="{FF2B5EF4-FFF2-40B4-BE49-F238E27FC236}">
              <a16:creationId xmlns:a16="http://schemas.microsoft.com/office/drawing/2014/main" id="{162943AF-9AB8-414B-BFA6-831DDE37D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4668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1038225</xdr:colOff>
      <xdr:row>8802</xdr:row>
      <xdr:rowOff>123825</xdr:rowOff>
    </xdr:to>
    <xdr:pic>
      <xdr:nvPicPr>
        <xdr:cNvPr id="848" name="Imagen 847" descr="image80.png">
          <a:extLst>
            <a:ext uri="{FF2B5EF4-FFF2-40B4-BE49-F238E27FC236}">
              <a16:creationId xmlns:a16="http://schemas.microsoft.com/office/drawing/2014/main" id="{C863C12A-6782-4CE0-8256-53CA5849C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1038225</xdr:colOff>
      <xdr:row>8901</xdr:row>
      <xdr:rowOff>9525</xdr:rowOff>
    </xdr:to>
    <xdr:pic>
      <xdr:nvPicPr>
        <xdr:cNvPr id="849" name="Imagen 848" descr="image81.png">
          <a:extLst>
            <a:ext uri="{FF2B5EF4-FFF2-40B4-BE49-F238E27FC236}">
              <a16:creationId xmlns:a16="http://schemas.microsoft.com/office/drawing/2014/main" id="{508D749B-A74C-4A29-9FF1-0AAB3A43A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4668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1038225</xdr:colOff>
      <xdr:row>9008</xdr:row>
      <xdr:rowOff>114300</xdr:rowOff>
    </xdr:to>
    <xdr:pic>
      <xdr:nvPicPr>
        <xdr:cNvPr id="850" name="Imagen 849" descr="image82.png">
          <a:extLst>
            <a:ext uri="{FF2B5EF4-FFF2-40B4-BE49-F238E27FC236}">
              <a16:creationId xmlns:a16="http://schemas.microsoft.com/office/drawing/2014/main" id="{4F4C0B24-9667-4E3D-95EC-6B22CC0DA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1038225</xdr:colOff>
      <xdr:row>758</xdr:row>
      <xdr:rowOff>9525</xdr:rowOff>
    </xdr:to>
    <xdr:pic>
      <xdr:nvPicPr>
        <xdr:cNvPr id="851" name="Imagen 850" descr="image14.png">
          <a:extLst>
            <a:ext uri="{FF2B5EF4-FFF2-40B4-BE49-F238E27FC236}">
              <a16:creationId xmlns:a16="http://schemas.microsoft.com/office/drawing/2014/main" id="{E0B41A06-41C9-47E9-A449-52D09F5CE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1038225</xdr:colOff>
      <xdr:row>868</xdr:row>
      <xdr:rowOff>9525</xdr:rowOff>
    </xdr:to>
    <xdr:pic>
      <xdr:nvPicPr>
        <xdr:cNvPr id="852" name="Imagen 851" descr="image15.png">
          <a:extLst>
            <a:ext uri="{FF2B5EF4-FFF2-40B4-BE49-F238E27FC236}">
              <a16:creationId xmlns:a16="http://schemas.microsoft.com/office/drawing/2014/main" id="{4BCAF063-E27E-4203-A02A-016A08F16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1038225</xdr:colOff>
      <xdr:row>2016</xdr:row>
      <xdr:rowOff>9525</xdr:rowOff>
    </xdr:to>
    <xdr:pic>
      <xdr:nvPicPr>
        <xdr:cNvPr id="853" name="Imagen 852" descr="image25.png">
          <a:extLst>
            <a:ext uri="{FF2B5EF4-FFF2-40B4-BE49-F238E27FC236}">
              <a16:creationId xmlns:a16="http://schemas.microsoft.com/office/drawing/2014/main" id="{D02A61FD-D366-43C7-8605-2C47D57AC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1038225</xdr:colOff>
      <xdr:row>6996</xdr:row>
      <xdr:rowOff>133350</xdr:rowOff>
    </xdr:to>
    <xdr:pic>
      <xdr:nvPicPr>
        <xdr:cNvPr id="860" name="Imagen 859" descr="image63.png">
          <a:extLst>
            <a:ext uri="{FF2B5EF4-FFF2-40B4-BE49-F238E27FC236}">
              <a16:creationId xmlns:a16="http://schemas.microsoft.com/office/drawing/2014/main" id="{3546E6AF-47F9-4CB2-B6A5-419AE3FAE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3223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1038225</xdr:colOff>
      <xdr:row>7106</xdr:row>
      <xdr:rowOff>142875</xdr:rowOff>
    </xdr:to>
    <xdr:pic>
      <xdr:nvPicPr>
        <xdr:cNvPr id="861" name="Imagen 860" descr="image64.png">
          <a:extLst>
            <a:ext uri="{FF2B5EF4-FFF2-40B4-BE49-F238E27FC236}">
              <a16:creationId xmlns:a16="http://schemas.microsoft.com/office/drawing/2014/main" id="{485BA366-9BF0-4CC0-87A7-D3DCC3F28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4668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1038225</xdr:colOff>
      <xdr:row>7224</xdr:row>
      <xdr:rowOff>152400</xdr:rowOff>
    </xdr:to>
    <xdr:pic>
      <xdr:nvPicPr>
        <xdr:cNvPr id="862" name="Imagen 861" descr="image65.png">
          <a:extLst>
            <a:ext uri="{FF2B5EF4-FFF2-40B4-BE49-F238E27FC236}">
              <a16:creationId xmlns:a16="http://schemas.microsoft.com/office/drawing/2014/main" id="{EDEF3ABA-2DA1-4E5B-8465-7F5A170D6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1038225</xdr:colOff>
      <xdr:row>7322</xdr:row>
      <xdr:rowOff>152400</xdr:rowOff>
    </xdr:to>
    <xdr:pic>
      <xdr:nvPicPr>
        <xdr:cNvPr id="863" name="Imagen 862" descr="image66.png">
          <a:extLst>
            <a:ext uri="{FF2B5EF4-FFF2-40B4-BE49-F238E27FC236}">
              <a16:creationId xmlns:a16="http://schemas.microsoft.com/office/drawing/2014/main" id="{B1B88009-6EB0-4D65-A4CF-FBBBCE77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1038225</xdr:colOff>
      <xdr:row>7430</xdr:row>
      <xdr:rowOff>133350</xdr:rowOff>
    </xdr:to>
    <xdr:pic>
      <xdr:nvPicPr>
        <xdr:cNvPr id="864" name="Imagen 863" descr="image67.png">
          <a:extLst>
            <a:ext uri="{FF2B5EF4-FFF2-40B4-BE49-F238E27FC236}">
              <a16:creationId xmlns:a16="http://schemas.microsoft.com/office/drawing/2014/main" id="{5183BF9C-E3F1-41C8-9D67-7652981E4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1038225</xdr:colOff>
      <xdr:row>7538</xdr:row>
      <xdr:rowOff>152400</xdr:rowOff>
    </xdr:to>
    <xdr:pic>
      <xdr:nvPicPr>
        <xdr:cNvPr id="865" name="Imagen 864" descr="image68.png">
          <a:extLst>
            <a:ext uri="{FF2B5EF4-FFF2-40B4-BE49-F238E27FC236}">
              <a16:creationId xmlns:a16="http://schemas.microsoft.com/office/drawing/2014/main" id="{A9AE9ED5-43CA-4D2C-BB6F-8FCC037C7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1038225</xdr:colOff>
      <xdr:row>7648</xdr:row>
      <xdr:rowOff>152400</xdr:rowOff>
    </xdr:to>
    <xdr:pic>
      <xdr:nvPicPr>
        <xdr:cNvPr id="866" name="Imagen 865" descr="image69.png">
          <a:extLst>
            <a:ext uri="{FF2B5EF4-FFF2-40B4-BE49-F238E27FC236}">
              <a16:creationId xmlns:a16="http://schemas.microsoft.com/office/drawing/2014/main" id="{3950061B-7825-43DF-93EA-3E2FB3AD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1038225</xdr:colOff>
      <xdr:row>7760</xdr:row>
      <xdr:rowOff>152400</xdr:rowOff>
    </xdr:to>
    <xdr:pic>
      <xdr:nvPicPr>
        <xdr:cNvPr id="867" name="Imagen 866" descr="image70.png">
          <a:extLst>
            <a:ext uri="{FF2B5EF4-FFF2-40B4-BE49-F238E27FC236}">
              <a16:creationId xmlns:a16="http://schemas.microsoft.com/office/drawing/2014/main" id="{37A52367-C010-4CB9-BA43-21B7F49D6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1038225</xdr:colOff>
      <xdr:row>7860</xdr:row>
      <xdr:rowOff>133350</xdr:rowOff>
    </xdr:to>
    <xdr:pic>
      <xdr:nvPicPr>
        <xdr:cNvPr id="868" name="Imagen 867" descr="image71.png">
          <a:extLst>
            <a:ext uri="{FF2B5EF4-FFF2-40B4-BE49-F238E27FC236}">
              <a16:creationId xmlns:a16="http://schemas.microsoft.com/office/drawing/2014/main" id="{5B79C757-FB08-4D73-A46E-CA264AE6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1038225</xdr:colOff>
      <xdr:row>7978</xdr:row>
      <xdr:rowOff>152400</xdr:rowOff>
    </xdr:to>
    <xdr:pic>
      <xdr:nvPicPr>
        <xdr:cNvPr id="869" name="Imagen 868" descr="image72.png">
          <a:extLst>
            <a:ext uri="{FF2B5EF4-FFF2-40B4-BE49-F238E27FC236}">
              <a16:creationId xmlns:a16="http://schemas.microsoft.com/office/drawing/2014/main" id="{F65A316E-71EE-44C0-B0D4-785A15D29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1038225</xdr:colOff>
      <xdr:row>8086</xdr:row>
      <xdr:rowOff>85725</xdr:rowOff>
    </xdr:to>
    <xdr:pic>
      <xdr:nvPicPr>
        <xdr:cNvPr id="870" name="Imagen 869" descr="image73.png">
          <a:extLst>
            <a:ext uri="{FF2B5EF4-FFF2-40B4-BE49-F238E27FC236}">
              <a16:creationId xmlns:a16="http://schemas.microsoft.com/office/drawing/2014/main" id="{58D39450-921B-46CF-9F8B-1EC36A92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1038225</xdr:colOff>
      <xdr:row>8186</xdr:row>
      <xdr:rowOff>152400</xdr:rowOff>
    </xdr:to>
    <xdr:pic>
      <xdr:nvPicPr>
        <xdr:cNvPr id="871" name="Imagen 870" descr="image74.png">
          <a:extLst>
            <a:ext uri="{FF2B5EF4-FFF2-40B4-BE49-F238E27FC236}">
              <a16:creationId xmlns:a16="http://schemas.microsoft.com/office/drawing/2014/main" id="{C216F4D4-E4E4-46C7-817E-E7C8C667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1038225</xdr:colOff>
      <xdr:row>8290</xdr:row>
      <xdr:rowOff>85725</xdr:rowOff>
    </xdr:to>
    <xdr:pic>
      <xdr:nvPicPr>
        <xdr:cNvPr id="872" name="Imagen 871" descr="image75.png">
          <a:extLst>
            <a:ext uri="{FF2B5EF4-FFF2-40B4-BE49-F238E27FC236}">
              <a16:creationId xmlns:a16="http://schemas.microsoft.com/office/drawing/2014/main" id="{4027207C-6E2D-43BD-B9FC-95B989359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1038225</xdr:colOff>
      <xdr:row>8406</xdr:row>
      <xdr:rowOff>152400</xdr:rowOff>
    </xdr:to>
    <xdr:pic>
      <xdr:nvPicPr>
        <xdr:cNvPr id="873" name="Imagen 872" descr="image76.png">
          <a:extLst>
            <a:ext uri="{FF2B5EF4-FFF2-40B4-BE49-F238E27FC236}">
              <a16:creationId xmlns:a16="http://schemas.microsoft.com/office/drawing/2014/main" id="{A7F1AE65-5D06-45CC-806D-DFCB1DA5D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1038225</xdr:colOff>
      <xdr:row>8510</xdr:row>
      <xdr:rowOff>152400</xdr:rowOff>
    </xdr:to>
    <xdr:pic>
      <xdr:nvPicPr>
        <xdr:cNvPr id="874" name="Imagen 873" descr="image77.png">
          <a:extLst>
            <a:ext uri="{FF2B5EF4-FFF2-40B4-BE49-F238E27FC236}">
              <a16:creationId xmlns:a16="http://schemas.microsoft.com/office/drawing/2014/main" id="{341D84E0-1A40-475B-BDEA-16BCC3D63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1038225</xdr:colOff>
      <xdr:row>8622</xdr:row>
      <xdr:rowOff>152400</xdr:rowOff>
    </xdr:to>
    <xdr:pic>
      <xdr:nvPicPr>
        <xdr:cNvPr id="875" name="Imagen 874" descr="image78.png">
          <a:extLst>
            <a:ext uri="{FF2B5EF4-FFF2-40B4-BE49-F238E27FC236}">
              <a16:creationId xmlns:a16="http://schemas.microsoft.com/office/drawing/2014/main" id="{30667917-EC8C-47B2-87AA-836D70E8C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1038225</xdr:colOff>
      <xdr:row>8726</xdr:row>
      <xdr:rowOff>152400</xdr:rowOff>
    </xdr:to>
    <xdr:pic>
      <xdr:nvPicPr>
        <xdr:cNvPr id="876" name="Imagen 875" descr="image79.png">
          <a:extLst>
            <a:ext uri="{FF2B5EF4-FFF2-40B4-BE49-F238E27FC236}">
              <a16:creationId xmlns:a16="http://schemas.microsoft.com/office/drawing/2014/main" id="{549541A4-D00E-4933-855C-37A90AAA5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1038225</xdr:colOff>
      <xdr:row>8846</xdr:row>
      <xdr:rowOff>152400</xdr:rowOff>
    </xdr:to>
    <xdr:pic>
      <xdr:nvPicPr>
        <xdr:cNvPr id="877" name="Imagen 876" descr="image80.png">
          <a:extLst>
            <a:ext uri="{FF2B5EF4-FFF2-40B4-BE49-F238E27FC236}">
              <a16:creationId xmlns:a16="http://schemas.microsoft.com/office/drawing/2014/main" id="{34E3ECD4-EEED-4274-8787-0D252000A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1038225</xdr:colOff>
      <xdr:row>8948</xdr:row>
      <xdr:rowOff>152400</xdr:rowOff>
    </xdr:to>
    <xdr:pic>
      <xdr:nvPicPr>
        <xdr:cNvPr id="878" name="Imagen 877" descr="image81.png">
          <a:extLst>
            <a:ext uri="{FF2B5EF4-FFF2-40B4-BE49-F238E27FC236}">
              <a16:creationId xmlns:a16="http://schemas.microsoft.com/office/drawing/2014/main" id="{58A229FE-34A4-482A-AA04-A713A4E5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1038225</xdr:colOff>
      <xdr:row>9053</xdr:row>
      <xdr:rowOff>161925</xdr:rowOff>
    </xdr:to>
    <xdr:pic>
      <xdr:nvPicPr>
        <xdr:cNvPr id="879" name="Imagen 878" descr="image82.png">
          <a:extLst>
            <a:ext uri="{FF2B5EF4-FFF2-40B4-BE49-F238E27FC236}">
              <a16:creationId xmlns:a16="http://schemas.microsoft.com/office/drawing/2014/main" id="{B9C85A80-FD42-4D85-BF1F-15E2FC286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4668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1038225</xdr:colOff>
      <xdr:row>9159</xdr:row>
      <xdr:rowOff>114300</xdr:rowOff>
    </xdr:to>
    <xdr:pic>
      <xdr:nvPicPr>
        <xdr:cNvPr id="880" name="Imagen 879" descr="image83.png">
          <a:extLst>
            <a:ext uri="{FF2B5EF4-FFF2-40B4-BE49-F238E27FC236}">
              <a16:creationId xmlns:a16="http://schemas.microsoft.com/office/drawing/2014/main" id="{7B39AC10-6094-48FE-8041-25A901E6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1038225</xdr:colOff>
      <xdr:row>9273</xdr:row>
      <xdr:rowOff>114300</xdr:rowOff>
    </xdr:to>
    <xdr:pic>
      <xdr:nvPicPr>
        <xdr:cNvPr id="881" name="Imagen 880" descr="image84.png">
          <a:extLst>
            <a:ext uri="{FF2B5EF4-FFF2-40B4-BE49-F238E27FC236}">
              <a16:creationId xmlns:a16="http://schemas.microsoft.com/office/drawing/2014/main" id="{EFAFDB15-1334-44E5-BFFA-2C2A75C25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1038225</xdr:colOff>
      <xdr:row>9381</xdr:row>
      <xdr:rowOff>114300</xdr:rowOff>
    </xdr:to>
    <xdr:pic>
      <xdr:nvPicPr>
        <xdr:cNvPr id="882" name="Imagen 881" descr="image85.png">
          <a:extLst>
            <a:ext uri="{FF2B5EF4-FFF2-40B4-BE49-F238E27FC236}">
              <a16:creationId xmlns:a16="http://schemas.microsoft.com/office/drawing/2014/main" id="{227E9C8B-4E1D-4B79-AC2D-3AC1D823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1038225</xdr:colOff>
      <xdr:row>9481</xdr:row>
      <xdr:rowOff>114300</xdr:rowOff>
    </xdr:to>
    <xdr:pic>
      <xdr:nvPicPr>
        <xdr:cNvPr id="883" name="Imagen 882" descr="image86.png">
          <a:extLst>
            <a:ext uri="{FF2B5EF4-FFF2-40B4-BE49-F238E27FC236}">
              <a16:creationId xmlns:a16="http://schemas.microsoft.com/office/drawing/2014/main" id="{E3B4AF69-2633-481F-95AB-CFD1C1798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1038225</xdr:colOff>
      <xdr:row>9597</xdr:row>
      <xdr:rowOff>114300</xdr:rowOff>
    </xdr:to>
    <xdr:pic>
      <xdr:nvPicPr>
        <xdr:cNvPr id="884" name="Imagen 883" descr="image87.png">
          <a:extLst>
            <a:ext uri="{FF2B5EF4-FFF2-40B4-BE49-F238E27FC236}">
              <a16:creationId xmlns:a16="http://schemas.microsoft.com/office/drawing/2014/main" id="{A0CF0AE7-46EB-47A2-86E8-B47E817D0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1038225</xdr:colOff>
      <xdr:row>9707</xdr:row>
      <xdr:rowOff>114300</xdr:rowOff>
    </xdr:to>
    <xdr:pic>
      <xdr:nvPicPr>
        <xdr:cNvPr id="885" name="Imagen 884" descr="image88.png">
          <a:extLst>
            <a:ext uri="{FF2B5EF4-FFF2-40B4-BE49-F238E27FC236}">
              <a16:creationId xmlns:a16="http://schemas.microsoft.com/office/drawing/2014/main" id="{1FFBE73B-BB67-4A45-85D1-79C250FC5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1038225</xdr:colOff>
      <xdr:row>9807</xdr:row>
      <xdr:rowOff>114300</xdr:rowOff>
    </xdr:to>
    <xdr:pic>
      <xdr:nvPicPr>
        <xdr:cNvPr id="886" name="Imagen 885" descr="image89.png">
          <a:extLst>
            <a:ext uri="{FF2B5EF4-FFF2-40B4-BE49-F238E27FC236}">
              <a16:creationId xmlns:a16="http://schemas.microsoft.com/office/drawing/2014/main" id="{9048C789-A868-4725-968F-B42C1D67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1038225</xdr:colOff>
      <xdr:row>9915</xdr:row>
      <xdr:rowOff>114300</xdr:rowOff>
    </xdr:to>
    <xdr:pic>
      <xdr:nvPicPr>
        <xdr:cNvPr id="887" name="Imagen 886" descr="image90.png">
          <a:extLst>
            <a:ext uri="{FF2B5EF4-FFF2-40B4-BE49-F238E27FC236}">
              <a16:creationId xmlns:a16="http://schemas.microsoft.com/office/drawing/2014/main" id="{59BF2954-D4A4-436B-AF0C-D124D0510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4668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901" name="image64.png">
          <a:extLst>
            <a:ext uri="{FF2B5EF4-FFF2-40B4-BE49-F238E27FC236}">
              <a16:creationId xmlns:a16="http://schemas.microsoft.com/office/drawing/2014/main" id="{3CA51156-5A59-4B2E-821F-C44C9DC1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902" name="image65.png">
          <a:extLst>
            <a:ext uri="{FF2B5EF4-FFF2-40B4-BE49-F238E27FC236}">
              <a16:creationId xmlns:a16="http://schemas.microsoft.com/office/drawing/2014/main" id="{869D9C55-1527-4A99-B3B9-A2BF20B60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903" name="image66.png">
          <a:extLst>
            <a:ext uri="{FF2B5EF4-FFF2-40B4-BE49-F238E27FC236}">
              <a16:creationId xmlns:a16="http://schemas.microsoft.com/office/drawing/2014/main" id="{4BCA73DB-9777-4324-81ED-313EBDC0F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466725</xdr:colOff>
      <xdr:row>7046</xdr:row>
      <xdr:rowOff>133350</xdr:rowOff>
    </xdr:to>
    <xdr:pic>
      <xdr:nvPicPr>
        <xdr:cNvPr id="911" name="Imagen 910" descr="image64.png">
          <a:extLst>
            <a:ext uri="{FF2B5EF4-FFF2-40B4-BE49-F238E27FC236}">
              <a16:creationId xmlns:a16="http://schemas.microsoft.com/office/drawing/2014/main" id="{69ECD582-837B-43F9-9A00-4B1FCEDF2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8953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466725</xdr:colOff>
      <xdr:row>7158</xdr:row>
      <xdr:rowOff>9525</xdr:rowOff>
    </xdr:to>
    <xdr:pic>
      <xdr:nvPicPr>
        <xdr:cNvPr id="912" name="Imagen 911" descr="image65.png">
          <a:extLst>
            <a:ext uri="{FF2B5EF4-FFF2-40B4-BE49-F238E27FC236}">
              <a16:creationId xmlns:a16="http://schemas.microsoft.com/office/drawing/2014/main" id="{F60A1F4F-DC9B-4168-BD6A-6E54D575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8953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466725</xdr:colOff>
      <xdr:row>7259</xdr:row>
      <xdr:rowOff>180975</xdr:rowOff>
    </xdr:to>
    <xdr:pic>
      <xdr:nvPicPr>
        <xdr:cNvPr id="913" name="Imagen 912" descr="image66.png">
          <a:extLst>
            <a:ext uri="{FF2B5EF4-FFF2-40B4-BE49-F238E27FC236}">
              <a16:creationId xmlns:a16="http://schemas.microsoft.com/office/drawing/2014/main" id="{BD53E45D-19F3-47F2-B8A7-10B56858D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8953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466725</xdr:colOff>
      <xdr:row>7361</xdr:row>
      <xdr:rowOff>180975</xdr:rowOff>
    </xdr:to>
    <xdr:pic>
      <xdr:nvPicPr>
        <xdr:cNvPr id="914" name="Imagen 913" descr="image67.png">
          <a:extLst>
            <a:ext uri="{FF2B5EF4-FFF2-40B4-BE49-F238E27FC236}">
              <a16:creationId xmlns:a16="http://schemas.microsoft.com/office/drawing/2014/main" id="{073B69B5-F73A-4DCC-824C-19B8FED96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8953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466725</xdr:colOff>
      <xdr:row>7476</xdr:row>
      <xdr:rowOff>171450</xdr:rowOff>
    </xdr:to>
    <xdr:pic>
      <xdr:nvPicPr>
        <xdr:cNvPr id="915" name="Imagen 914" descr="image68.png">
          <a:extLst>
            <a:ext uri="{FF2B5EF4-FFF2-40B4-BE49-F238E27FC236}">
              <a16:creationId xmlns:a16="http://schemas.microsoft.com/office/drawing/2014/main" id="{5AF34831-6F58-4D5E-851D-125A522A3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466725</xdr:colOff>
      <xdr:row>7586</xdr:row>
      <xdr:rowOff>142875</xdr:rowOff>
    </xdr:to>
    <xdr:pic>
      <xdr:nvPicPr>
        <xdr:cNvPr id="916" name="Imagen 915" descr="image69.png">
          <a:extLst>
            <a:ext uri="{FF2B5EF4-FFF2-40B4-BE49-F238E27FC236}">
              <a16:creationId xmlns:a16="http://schemas.microsoft.com/office/drawing/2014/main" id="{A17FF37E-36BC-4BD0-B335-B081B4AB0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466725</xdr:colOff>
      <xdr:row>7690</xdr:row>
      <xdr:rowOff>123825</xdr:rowOff>
    </xdr:to>
    <xdr:pic>
      <xdr:nvPicPr>
        <xdr:cNvPr id="917" name="Imagen 916" descr="image70.png">
          <a:extLst>
            <a:ext uri="{FF2B5EF4-FFF2-40B4-BE49-F238E27FC236}">
              <a16:creationId xmlns:a16="http://schemas.microsoft.com/office/drawing/2014/main" id="{4BC99837-3F86-42B6-9697-FFA1BC778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8953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466725</xdr:colOff>
      <xdr:row>7808</xdr:row>
      <xdr:rowOff>142875</xdr:rowOff>
    </xdr:to>
    <xdr:pic>
      <xdr:nvPicPr>
        <xdr:cNvPr id="918" name="Imagen 917" descr="image71.png">
          <a:extLst>
            <a:ext uri="{FF2B5EF4-FFF2-40B4-BE49-F238E27FC236}">
              <a16:creationId xmlns:a16="http://schemas.microsoft.com/office/drawing/2014/main" id="{18C588B8-E69C-4797-B944-1AEE479FD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466725</xdr:colOff>
      <xdr:row>7914</xdr:row>
      <xdr:rowOff>142875</xdr:rowOff>
    </xdr:to>
    <xdr:pic>
      <xdr:nvPicPr>
        <xdr:cNvPr id="919" name="Imagen 918" descr="image72.png">
          <a:extLst>
            <a:ext uri="{FF2B5EF4-FFF2-40B4-BE49-F238E27FC236}">
              <a16:creationId xmlns:a16="http://schemas.microsoft.com/office/drawing/2014/main" id="{A2E21A00-25A7-4BE4-9656-198025435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466725</xdr:colOff>
      <xdr:row>8018</xdr:row>
      <xdr:rowOff>142875</xdr:rowOff>
    </xdr:to>
    <xdr:pic>
      <xdr:nvPicPr>
        <xdr:cNvPr id="920" name="Imagen 919" descr="image73.png">
          <a:extLst>
            <a:ext uri="{FF2B5EF4-FFF2-40B4-BE49-F238E27FC236}">
              <a16:creationId xmlns:a16="http://schemas.microsoft.com/office/drawing/2014/main" id="{177F5372-90D2-443C-A44E-4B350949C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466725</xdr:colOff>
      <xdr:row>8125</xdr:row>
      <xdr:rowOff>152400</xdr:rowOff>
    </xdr:to>
    <xdr:pic>
      <xdr:nvPicPr>
        <xdr:cNvPr id="921" name="Imagen 920" descr="image74.png">
          <a:extLst>
            <a:ext uri="{FF2B5EF4-FFF2-40B4-BE49-F238E27FC236}">
              <a16:creationId xmlns:a16="http://schemas.microsoft.com/office/drawing/2014/main" id="{57B1F7C2-3F9B-41F3-A93C-C126F7B47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8953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466725</xdr:colOff>
      <xdr:row>8236</xdr:row>
      <xdr:rowOff>76200</xdr:rowOff>
    </xdr:to>
    <xdr:pic>
      <xdr:nvPicPr>
        <xdr:cNvPr id="922" name="Imagen 921" descr="image75.png">
          <a:extLst>
            <a:ext uri="{FF2B5EF4-FFF2-40B4-BE49-F238E27FC236}">
              <a16:creationId xmlns:a16="http://schemas.microsoft.com/office/drawing/2014/main" id="{62F1EA07-57D0-4F0A-9AB6-7CF2E2B97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466725</xdr:colOff>
      <xdr:row>8346</xdr:row>
      <xdr:rowOff>76200</xdr:rowOff>
    </xdr:to>
    <xdr:pic>
      <xdr:nvPicPr>
        <xdr:cNvPr id="923" name="Imagen 922" descr="image76.png">
          <a:extLst>
            <a:ext uri="{FF2B5EF4-FFF2-40B4-BE49-F238E27FC236}">
              <a16:creationId xmlns:a16="http://schemas.microsoft.com/office/drawing/2014/main" id="{DD618E19-836E-46C4-B671-2AB22B191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466725</xdr:colOff>
      <xdr:row>8452</xdr:row>
      <xdr:rowOff>171450</xdr:rowOff>
    </xdr:to>
    <xdr:pic>
      <xdr:nvPicPr>
        <xdr:cNvPr id="924" name="Imagen 923" descr="image77.png">
          <a:extLst>
            <a:ext uri="{FF2B5EF4-FFF2-40B4-BE49-F238E27FC236}">
              <a16:creationId xmlns:a16="http://schemas.microsoft.com/office/drawing/2014/main" id="{2D9B0C1B-A22A-4C63-9B90-092AB94CE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466725</xdr:colOff>
      <xdr:row>8572</xdr:row>
      <xdr:rowOff>142875</xdr:rowOff>
    </xdr:to>
    <xdr:pic>
      <xdr:nvPicPr>
        <xdr:cNvPr id="925" name="Imagen 924" descr="image78.png">
          <a:extLst>
            <a:ext uri="{FF2B5EF4-FFF2-40B4-BE49-F238E27FC236}">
              <a16:creationId xmlns:a16="http://schemas.microsoft.com/office/drawing/2014/main" id="{1E1E6A30-2B1F-472A-B914-A139057BB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466725</xdr:colOff>
      <xdr:row>8675</xdr:row>
      <xdr:rowOff>57150</xdr:rowOff>
    </xdr:to>
    <xdr:pic>
      <xdr:nvPicPr>
        <xdr:cNvPr id="926" name="Imagen 925" descr="image79.png">
          <a:extLst>
            <a:ext uri="{FF2B5EF4-FFF2-40B4-BE49-F238E27FC236}">
              <a16:creationId xmlns:a16="http://schemas.microsoft.com/office/drawing/2014/main" id="{B7038DBB-E2D5-4B2A-8BD6-FCCAF2EE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8953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466725</xdr:colOff>
      <xdr:row>8778</xdr:row>
      <xdr:rowOff>142875</xdr:rowOff>
    </xdr:to>
    <xdr:pic>
      <xdr:nvPicPr>
        <xdr:cNvPr id="927" name="Imagen 926" descr="image80.png">
          <a:extLst>
            <a:ext uri="{FF2B5EF4-FFF2-40B4-BE49-F238E27FC236}">
              <a16:creationId xmlns:a16="http://schemas.microsoft.com/office/drawing/2014/main" id="{6B2E3534-C6D1-42CB-A34C-04416C6EC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581025</xdr:colOff>
      <xdr:row>2592</xdr:row>
      <xdr:rowOff>9525</xdr:rowOff>
    </xdr:to>
    <xdr:pic>
      <xdr:nvPicPr>
        <xdr:cNvPr id="928" name="Imagen 927" descr="image30.png">
          <a:extLst>
            <a:ext uri="{FF2B5EF4-FFF2-40B4-BE49-F238E27FC236}">
              <a16:creationId xmlns:a16="http://schemas.microsoft.com/office/drawing/2014/main" id="{43A6E339-76F2-4DA8-9E3D-84A1FC4AB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581025</xdr:colOff>
      <xdr:row>7055</xdr:row>
      <xdr:rowOff>66675</xdr:rowOff>
    </xdr:to>
    <xdr:pic>
      <xdr:nvPicPr>
        <xdr:cNvPr id="936" name="Imagen 935" descr="image64.png">
          <a:extLst>
            <a:ext uri="{FF2B5EF4-FFF2-40B4-BE49-F238E27FC236}">
              <a16:creationId xmlns:a16="http://schemas.microsoft.com/office/drawing/2014/main" id="{87AC807D-1DD4-44D5-B6E8-868EB6AEB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0096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581025</xdr:colOff>
      <xdr:row>7154</xdr:row>
      <xdr:rowOff>180975</xdr:rowOff>
    </xdr:to>
    <xdr:pic>
      <xdr:nvPicPr>
        <xdr:cNvPr id="937" name="Imagen 936" descr="image65.png">
          <a:extLst>
            <a:ext uri="{FF2B5EF4-FFF2-40B4-BE49-F238E27FC236}">
              <a16:creationId xmlns:a16="http://schemas.microsoft.com/office/drawing/2014/main" id="{3E52FE9E-6B90-4F76-BEE8-18FC92E8C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0096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581025</xdr:colOff>
      <xdr:row>7276</xdr:row>
      <xdr:rowOff>38100</xdr:rowOff>
    </xdr:to>
    <xdr:pic>
      <xdr:nvPicPr>
        <xdr:cNvPr id="938" name="Imagen 937" descr="image66.png">
          <a:extLst>
            <a:ext uri="{FF2B5EF4-FFF2-40B4-BE49-F238E27FC236}">
              <a16:creationId xmlns:a16="http://schemas.microsoft.com/office/drawing/2014/main" id="{76836C8A-4DA8-4A84-854E-60281EFFC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0096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581025</xdr:colOff>
      <xdr:row>7380</xdr:row>
      <xdr:rowOff>123825</xdr:rowOff>
    </xdr:to>
    <xdr:pic>
      <xdr:nvPicPr>
        <xdr:cNvPr id="939" name="Imagen 938" descr="image67.png">
          <a:extLst>
            <a:ext uri="{FF2B5EF4-FFF2-40B4-BE49-F238E27FC236}">
              <a16:creationId xmlns:a16="http://schemas.microsoft.com/office/drawing/2014/main" id="{67499A23-0C2E-4493-9C96-50A46A32E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581025</xdr:colOff>
      <xdr:row>7485</xdr:row>
      <xdr:rowOff>19050</xdr:rowOff>
    </xdr:to>
    <xdr:pic>
      <xdr:nvPicPr>
        <xdr:cNvPr id="940" name="Imagen 939" descr="image68.png">
          <a:extLst>
            <a:ext uri="{FF2B5EF4-FFF2-40B4-BE49-F238E27FC236}">
              <a16:creationId xmlns:a16="http://schemas.microsoft.com/office/drawing/2014/main" id="{4CA338E8-9A0B-4C8D-A35A-94E4016A1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0096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581025</xdr:colOff>
      <xdr:row>7588</xdr:row>
      <xdr:rowOff>123825</xdr:rowOff>
    </xdr:to>
    <xdr:pic>
      <xdr:nvPicPr>
        <xdr:cNvPr id="941" name="Imagen 940" descr="image69.png">
          <a:extLst>
            <a:ext uri="{FF2B5EF4-FFF2-40B4-BE49-F238E27FC236}">
              <a16:creationId xmlns:a16="http://schemas.microsoft.com/office/drawing/2014/main" id="{102C20B1-9E40-40E7-8365-326F47A8D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581025</xdr:colOff>
      <xdr:row>7701</xdr:row>
      <xdr:rowOff>123825</xdr:rowOff>
    </xdr:to>
    <xdr:pic>
      <xdr:nvPicPr>
        <xdr:cNvPr id="942" name="Imagen 941" descr="image70.png">
          <a:extLst>
            <a:ext uri="{FF2B5EF4-FFF2-40B4-BE49-F238E27FC236}">
              <a16:creationId xmlns:a16="http://schemas.microsoft.com/office/drawing/2014/main" id="{B93E10D1-09FE-4593-B1BF-BD6A1BE5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0096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581025</xdr:colOff>
      <xdr:row>7813</xdr:row>
      <xdr:rowOff>152400</xdr:rowOff>
    </xdr:to>
    <xdr:pic>
      <xdr:nvPicPr>
        <xdr:cNvPr id="943" name="Imagen 942" descr="image71.png">
          <a:extLst>
            <a:ext uri="{FF2B5EF4-FFF2-40B4-BE49-F238E27FC236}">
              <a16:creationId xmlns:a16="http://schemas.microsoft.com/office/drawing/2014/main" id="{71279DC8-4547-4428-9641-0228A228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581025</xdr:colOff>
      <xdr:row>7916</xdr:row>
      <xdr:rowOff>123825</xdr:rowOff>
    </xdr:to>
    <xdr:pic>
      <xdr:nvPicPr>
        <xdr:cNvPr id="944" name="Imagen 943" descr="image72.png">
          <a:extLst>
            <a:ext uri="{FF2B5EF4-FFF2-40B4-BE49-F238E27FC236}">
              <a16:creationId xmlns:a16="http://schemas.microsoft.com/office/drawing/2014/main" id="{30C18276-C29F-4D75-A8A7-645322F77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581025</xdr:colOff>
      <xdr:row>8037</xdr:row>
      <xdr:rowOff>28575</xdr:rowOff>
    </xdr:to>
    <xdr:pic>
      <xdr:nvPicPr>
        <xdr:cNvPr id="945" name="Imagen 944" descr="image73.png">
          <a:extLst>
            <a:ext uri="{FF2B5EF4-FFF2-40B4-BE49-F238E27FC236}">
              <a16:creationId xmlns:a16="http://schemas.microsoft.com/office/drawing/2014/main" id="{0A233EF7-7DB0-478E-888D-5472432BC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581025</xdr:colOff>
      <xdr:row>8141</xdr:row>
      <xdr:rowOff>114300</xdr:rowOff>
    </xdr:to>
    <xdr:pic>
      <xdr:nvPicPr>
        <xdr:cNvPr id="946" name="Imagen 945" descr="image74.png">
          <a:extLst>
            <a:ext uri="{FF2B5EF4-FFF2-40B4-BE49-F238E27FC236}">
              <a16:creationId xmlns:a16="http://schemas.microsoft.com/office/drawing/2014/main" id="{6D3837BC-56D8-4990-8055-96209CBA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0096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581025</xdr:colOff>
      <xdr:row>8245</xdr:row>
      <xdr:rowOff>28575</xdr:rowOff>
    </xdr:to>
    <xdr:pic>
      <xdr:nvPicPr>
        <xdr:cNvPr id="947" name="Imagen 946" descr="image75.png">
          <a:extLst>
            <a:ext uri="{FF2B5EF4-FFF2-40B4-BE49-F238E27FC236}">
              <a16:creationId xmlns:a16="http://schemas.microsoft.com/office/drawing/2014/main" id="{7AC9E54D-424D-4B0B-B7A4-F0B29C566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581025</xdr:colOff>
      <xdr:row>8355</xdr:row>
      <xdr:rowOff>28575</xdr:rowOff>
    </xdr:to>
    <xdr:pic>
      <xdr:nvPicPr>
        <xdr:cNvPr id="948" name="Imagen 947" descr="image76.png">
          <a:extLst>
            <a:ext uri="{FF2B5EF4-FFF2-40B4-BE49-F238E27FC236}">
              <a16:creationId xmlns:a16="http://schemas.microsoft.com/office/drawing/2014/main" id="{7927607E-EE9A-4861-B85A-48FAD7DB5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581025</xdr:colOff>
      <xdr:row>8465</xdr:row>
      <xdr:rowOff>28575</xdr:rowOff>
    </xdr:to>
    <xdr:pic>
      <xdr:nvPicPr>
        <xdr:cNvPr id="949" name="Imagen 948" descr="image77.png">
          <a:extLst>
            <a:ext uri="{FF2B5EF4-FFF2-40B4-BE49-F238E27FC236}">
              <a16:creationId xmlns:a16="http://schemas.microsoft.com/office/drawing/2014/main" id="{FB3394D7-BF34-449C-8244-83D10DCC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581025</xdr:colOff>
      <xdr:row>8574</xdr:row>
      <xdr:rowOff>123825</xdr:rowOff>
    </xdr:to>
    <xdr:pic>
      <xdr:nvPicPr>
        <xdr:cNvPr id="950" name="Imagen 949" descr="image78.png">
          <a:extLst>
            <a:ext uri="{FF2B5EF4-FFF2-40B4-BE49-F238E27FC236}">
              <a16:creationId xmlns:a16="http://schemas.microsoft.com/office/drawing/2014/main" id="{9F553F58-55BD-4C9D-B81E-B1696195D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581025</xdr:colOff>
      <xdr:row>8685</xdr:row>
      <xdr:rowOff>171450</xdr:rowOff>
    </xdr:to>
    <xdr:pic>
      <xdr:nvPicPr>
        <xdr:cNvPr id="951" name="Imagen 950" descr="image79.png">
          <a:extLst>
            <a:ext uri="{FF2B5EF4-FFF2-40B4-BE49-F238E27FC236}">
              <a16:creationId xmlns:a16="http://schemas.microsoft.com/office/drawing/2014/main" id="{0696A394-24A6-465F-A6E6-6ACA63AF1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0096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581025</xdr:colOff>
      <xdr:row>8802</xdr:row>
      <xdr:rowOff>123825</xdr:rowOff>
    </xdr:to>
    <xdr:pic>
      <xdr:nvPicPr>
        <xdr:cNvPr id="952" name="Imagen 951" descr="image80.png">
          <a:extLst>
            <a:ext uri="{FF2B5EF4-FFF2-40B4-BE49-F238E27FC236}">
              <a16:creationId xmlns:a16="http://schemas.microsoft.com/office/drawing/2014/main" id="{EF1C4087-9802-412E-96CA-B3FCDB644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581025</xdr:colOff>
      <xdr:row>8901</xdr:row>
      <xdr:rowOff>9525</xdr:rowOff>
    </xdr:to>
    <xdr:pic>
      <xdr:nvPicPr>
        <xdr:cNvPr id="953" name="Imagen 952" descr="image81.png">
          <a:extLst>
            <a:ext uri="{FF2B5EF4-FFF2-40B4-BE49-F238E27FC236}">
              <a16:creationId xmlns:a16="http://schemas.microsoft.com/office/drawing/2014/main" id="{61B525F1-3655-451A-BD5C-9D58753B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0096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581025</xdr:colOff>
      <xdr:row>9008</xdr:row>
      <xdr:rowOff>114300</xdr:rowOff>
    </xdr:to>
    <xdr:pic>
      <xdr:nvPicPr>
        <xdr:cNvPr id="954" name="Imagen 953" descr="image82.png">
          <a:extLst>
            <a:ext uri="{FF2B5EF4-FFF2-40B4-BE49-F238E27FC236}">
              <a16:creationId xmlns:a16="http://schemas.microsoft.com/office/drawing/2014/main" id="{F109FDC1-1966-4E7D-A834-91AE04B69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581025</xdr:colOff>
      <xdr:row>758</xdr:row>
      <xdr:rowOff>9525</xdr:rowOff>
    </xdr:to>
    <xdr:pic>
      <xdr:nvPicPr>
        <xdr:cNvPr id="955" name="Imagen 954" descr="image14.png">
          <a:extLst>
            <a:ext uri="{FF2B5EF4-FFF2-40B4-BE49-F238E27FC236}">
              <a16:creationId xmlns:a16="http://schemas.microsoft.com/office/drawing/2014/main" id="{D27440BA-5DD1-4CD0-99AC-744D9BC6A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581025</xdr:colOff>
      <xdr:row>868</xdr:row>
      <xdr:rowOff>9525</xdr:rowOff>
    </xdr:to>
    <xdr:pic>
      <xdr:nvPicPr>
        <xdr:cNvPr id="956" name="Imagen 955" descr="image15.png">
          <a:extLst>
            <a:ext uri="{FF2B5EF4-FFF2-40B4-BE49-F238E27FC236}">
              <a16:creationId xmlns:a16="http://schemas.microsoft.com/office/drawing/2014/main" id="{3E126414-56EC-4969-A10E-606346837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581025</xdr:colOff>
      <xdr:row>2016</xdr:row>
      <xdr:rowOff>9525</xdr:rowOff>
    </xdr:to>
    <xdr:pic>
      <xdr:nvPicPr>
        <xdr:cNvPr id="957" name="Imagen 956" descr="image25.png">
          <a:extLst>
            <a:ext uri="{FF2B5EF4-FFF2-40B4-BE49-F238E27FC236}">
              <a16:creationId xmlns:a16="http://schemas.microsoft.com/office/drawing/2014/main" id="{0C6B463C-731A-408F-BE8C-A8C95F1F8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581025</xdr:colOff>
      <xdr:row>6996</xdr:row>
      <xdr:rowOff>133350</xdr:rowOff>
    </xdr:to>
    <xdr:pic>
      <xdr:nvPicPr>
        <xdr:cNvPr id="964" name="Imagen 963" descr="image63.png">
          <a:extLst>
            <a:ext uri="{FF2B5EF4-FFF2-40B4-BE49-F238E27FC236}">
              <a16:creationId xmlns:a16="http://schemas.microsoft.com/office/drawing/2014/main" id="{C0B14DB4-BAA6-47EC-800D-033C36522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3223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581025</xdr:colOff>
      <xdr:row>7106</xdr:row>
      <xdr:rowOff>142875</xdr:rowOff>
    </xdr:to>
    <xdr:pic>
      <xdr:nvPicPr>
        <xdr:cNvPr id="965" name="Imagen 964" descr="image64.png">
          <a:extLst>
            <a:ext uri="{FF2B5EF4-FFF2-40B4-BE49-F238E27FC236}">
              <a16:creationId xmlns:a16="http://schemas.microsoft.com/office/drawing/2014/main" id="{2478DCD0-213D-43C8-9EB0-11BA3EF2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0096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581025</xdr:colOff>
      <xdr:row>7224</xdr:row>
      <xdr:rowOff>152400</xdr:rowOff>
    </xdr:to>
    <xdr:pic>
      <xdr:nvPicPr>
        <xdr:cNvPr id="966" name="Imagen 965" descr="image65.png">
          <a:extLst>
            <a:ext uri="{FF2B5EF4-FFF2-40B4-BE49-F238E27FC236}">
              <a16:creationId xmlns:a16="http://schemas.microsoft.com/office/drawing/2014/main" id="{CB387662-BFAD-472E-9EE0-F8693656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581025</xdr:colOff>
      <xdr:row>7322</xdr:row>
      <xdr:rowOff>152400</xdr:rowOff>
    </xdr:to>
    <xdr:pic>
      <xdr:nvPicPr>
        <xdr:cNvPr id="967" name="Imagen 966" descr="image66.png">
          <a:extLst>
            <a:ext uri="{FF2B5EF4-FFF2-40B4-BE49-F238E27FC236}">
              <a16:creationId xmlns:a16="http://schemas.microsoft.com/office/drawing/2014/main" id="{C9990744-AE52-46C7-AF2C-73471893A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581025</xdr:colOff>
      <xdr:row>7430</xdr:row>
      <xdr:rowOff>133350</xdr:rowOff>
    </xdr:to>
    <xdr:pic>
      <xdr:nvPicPr>
        <xdr:cNvPr id="968" name="Imagen 967" descr="image67.png">
          <a:extLst>
            <a:ext uri="{FF2B5EF4-FFF2-40B4-BE49-F238E27FC236}">
              <a16:creationId xmlns:a16="http://schemas.microsoft.com/office/drawing/2014/main" id="{EA6A8D20-86B8-4D89-A3D2-8F86C2593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581025</xdr:colOff>
      <xdr:row>7538</xdr:row>
      <xdr:rowOff>152400</xdr:rowOff>
    </xdr:to>
    <xdr:pic>
      <xdr:nvPicPr>
        <xdr:cNvPr id="969" name="Imagen 968" descr="image68.png">
          <a:extLst>
            <a:ext uri="{FF2B5EF4-FFF2-40B4-BE49-F238E27FC236}">
              <a16:creationId xmlns:a16="http://schemas.microsoft.com/office/drawing/2014/main" id="{985B1FC5-3C14-4695-9384-F6F0553AD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581025</xdr:colOff>
      <xdr:row>7648</xdr:row>
      <xdr:rowOff>152400</xdr:rowOff>
    </xdr:to>
    <xdr:pic>
      <xdr:nvPicPr>
        <xdr:cNvPr id="970" name="Imagen 969" descr="image69.png">
          <a:extLst>
            <a:ext uri="{FF2B5EF4-FFF2-40B4-BE49-F238E27FC236}">
              <a16:creationId xmlns:a16="http://schemas.microsoft.com/office/drawing/2014/main" id="{928CCC40-649E-45FE-9B8A-6B2014157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581025</xdr:colOff>
      <xdr:row>7760</xdr:row>
      <xdr:rowOff>152400</xdr:rowOff>
    </xdr:to>
    <xdr:pic>
      <xdr:nvPicPr>
        <xdr:cNvPr id="971" name="Imagen 970" descr="image70.png">
          <a:extLst>
            <a:ext uri="{FF2B5EF4-FFF2-40B4-BE49-F238E27FC236}">
              <a16:creationId xmlns:a16="http://schemas.microsoft.com/office/drawing/2014/main" id="{BA64C49D-7F3F-4C1D-92AA-4D55910E0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581025</xdr:colOff>
      <xdr:row>7860</xdr:row>
      <xdr:rowOff>133350</xdr:rowOff>
    </xdr:to>
    <xdr:pic>
      <xdr:nvPicPr>
        <xdr:cNvPr id="972" name="Imagen 971" descr="image71.png">
          <a:extLst>
            <a:ext uri="{FF2B5EF4-FFF2-40B4-BE49-F238E27FC236}">
              <a16:creationId xmlns:a16="http://schemas.microsoft.com/office/drawing/2014/main" id="{88E2420F-897B-4431-8435-1E2EA0021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581025</xdr:colOff>
      <xdr:row>7978</xdr:row>
      <xdr:rowOff>152400</xdr:rowOff>
    </xdr:to>
    <xdr:pic>
      <xdr:nvPicPr>
        <xdr:cNvPr id="973" name="Imagen 972" descr="image72.png">
          <a:extLst>
            <a:ext uri="{FF2B5EF4-FFF2-40B4-BE49-F238E27FC236}">
              <a16:creationId xmlns:a16="http://schemas.microsoft.com/office/drawing/2014/main" id="{F0213299-F693-4089-89F2-398131B92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581025</xdr:colOff>
      <xdr:row>8086</xdr:row>
      <xdr:rowOff>85725</xdr:rowOff>
    </xdr:to>
    <xdr:pic>
      <xdr:nvPicPr>
        <xdr:cNvPr id="974" name="Imagen 973" descr="image73.png">
          <a:extLst>
            <a:ext uri="{FF2B5EF4-FFF2-40B4-BE49-F238E27FC236}">
              <a16:creationId xmlns:a16="http://schemas.microsoft.com/office/drawing/2014/main" id="{D14733EE-A64D-411A-AE7C-B15BB72E8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581025</xdr:colOff>
      <xdr:row>8186</xdr:row>
      <xdr:rowOff>152400</xdr:rowOff>
    </xdr:to>
    <xdr:pic>
      <xdr:nvPicPr>
        <xdr:cNvPr id="975" name="Imagen 974" descr="image74.png">
          <a:extLst>
            <a:ext uri="{FF2B5EF4-FFF2-40B4-BE49-F238E27FC236}">
              <a16:creationId xmlns:a16="http://schemas.microsoft.com/office/drawing/2014/main" id="{2C99AA19-53AE-49AC-9AD0-34433ECB2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581025</xdr:colOff>
      <xdr:row>8290</xdr:row>
      <xdr:rowOff>85725</xdr:rowOff>
    </xdr:to>
    <xdr:pic>
      <xdr:nvPicPr>
        <xdr:cNvPr id="976" name="Imagen 975" descr="image75.png">
          <a:extLst>
            <a:ext uri="{FF2B5EF4-FFF2-40B4-BE49-F238E27FC236}">
              <a16:creationId xmlns:a16="http://schemas.microsoft.com/office/drawing/2014/main" id="{DE4CFCC9-215E-46AA-B879-46E11E12C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581025</xdr:colOff>
      <xdr:row>8406</xdr:row>
      <xdr:rowOff>152400</xdr:rowOff>
    </xdr:to>
    <xdr:pic>
      <xdr:nvPicPr>
        <xdr:cNvPr id="977" name="Imagen 976" descr="image76.png">
          <a:extLst>
            <a:ext uri="{FF2B5EF4-FFF2-40B4-BE49-F238E27FC236}">
              <a16:creationId xmlns:a16="http://schemas.microsoft.com/office/drawing/2014/main" id="{C56304B8-AD0C-4D22-ACFD-BEC9B863F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581025</xdr:colOff>
      <xdr:row>8510</xdr:row>
      <xdr:rowOff>152400</xdr:rowOff>
    </xdr:to>
    <xdr:pic>
      <xdr:nvPicPr>
        <xdr:cNvPr id="978" name="Imagen 977" descr="image77.png">
          <a:extLst>
            <a:ext uri="{FF2B5EF4-FFF2-40B4-BE49-F238E27FC236}">
              <a16:creationId xmlns:a16="http://schemas.microsoft.com/office/drawing/2014/main" id="{22686CD5-F68E-4A89-9F1F-297517E90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581025</xdr:colOff>
      <xdr:row>8622</xdr:row>
      <xdr:rowOff>152400</xdr:rowOff>
    </xdr:to>
    <xdr:pic>
      <xdr:nvPicPr>
        <xdr:cNvPr id="979" name="Imagen 978" descr="image78.png">
          <a:extLst>
            <a:ext uri="{FF2B5EF4-FFF2-40B4-BE49-F238E27FC236}">
              <a16:creationId xmlns:a16="http://schemas.microsoft.com/office/drawing/2014/main" id="{ED1A4CE3-F15E-48F1-915C-1FFF56A9F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581025</xdr:colOff>
      <xdr:row>8726</xdr:row>
      <xdr:rowOff>152400</xdr:rowOff>
    </xdr:to>
    <xdr:pic>
      <xdr:nvPicPr>
        <xdr:cNvPr id="980" name="Imagen 979" descr="image79.png">
          <a:extLst>
            <a:ext uri="{FF2B5EF4-FFF2-40B4-BE49-F238E27FC236}">
              <a16:creationId xmlns:a16="http://schemas.microsoft.com/office/drawing/2014/main" id="{242654B9-974D-435F-9421-F149A7744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581025</xdr:colOff>
      <xdr:row>8846</xdr:row>
      <xdr:rowOff>152400</xdr:rowOff>
    </xdr:to>
    <xdr:pic>
      <xdr:nvPicPr>
        <xdr:cNvPr id="981" name="Imagen 980" descr="image80.png">
          <a:extLst>
            <a:ext uri="{FF2B5EF4-FFF2-40B4-BE49-F238E27FC236}">
              <a16:creationId xmlns:a16="http://schemas.microsoft.com/office/drawing/2014/main" id="{4CB01B3F-C649-492F-A4FD-883955189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581025</xdr:colOff>
      <xdr:row>8948</xdr:row>
      <xdr:rowOff>152400</xdr:rowOff>
    </xdr:to>
    <xdr:pic>
      <xdr:nvPicPr>
        <xdr:cNvPr id="982" name="Imagen 981" descr="image81.png">
          <a:extLst>
            <a:ext uri="{FF2B5EF4-FFF2-40B4-BE49-F238E27FC236}">
              <a16:creationId xmlns:a16="http://schemas.microsoft.com/office/drawing/2014/main" id="{077BA74E-2E0E-4A68-B2EE-C83290B56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581025</xdr:colOff>
      <xdr:row>9053</xdr:row>
      <xdr:rowOff>161925</xdr:rowOff>
    </xdr:to>
    <xdr:pic>
      <xdr:nvPicPr>
        <xdr:cNvPr id="983" name="Imagen 982" descr="image82.png">
          <a:extLst>
            <a:ext uri="{FF2B5EF4-FFF2-40B4-BE49-F238E27FC236}">
              <a16:creationId xmlns:a16="http://schemas.microsoft.com/office/drawing/2014/main" id="{69E7E752-BE49-4FFE-857C-79F1A3CB5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0096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581025</xdr:colOff>
      <xdr:row>9159</xdr:row>
      <xdr:rowOff>114300</xdr:rowOff>
    </xdr:to>
    <xdr:pic>
      <xdr:nvPicPr>
        <xdr:cNvPr id="984" name="Imagen 983" descr="image83.png">
          <a:extLst>
            <a:ext uri="{FF2B5EF4-FFF2-40B4-BE49-F238E27FC236}">
              <a16:creationId xmlns:a16="http://schemas.microsoft.com/office/drawing/2014/main" id="{4509A049-5204-4EB4-A285-D3266FE5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581025</xdr:colOff>
      <xdr:row>9273</xdr:row>
      <xdr:rowOff>114300</xdr:rowOff>
    </xdr:to>
    <xdr:pic>
      <xdr:nvPicPr>
        <xdr:cNvPr id="985" name="Imagen 984" descr="image84.png">
          <a:extLst>
            <a:ext uri="{FF2B5EF4-FFF2-40B4-BE49-F238E27FC236}">
              <a16:creationId xmlns:a16="http://schemas.microsoft.com/office/drawing/2014/main" id="{22801DB8-0AA1-43C7-8528-C201B93ED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581025</xdr:colOff>
      <xdr:row>9381</xdr:row>
      <xdr:rowOff>114300</xdr:rowOff>
    </xdr:to>
    <xdr:pic>
      <xdr:nvPicPr>
        <xdr:cNvPr id="986" name="Imagen 985" descr="image85.png">
          <a:extLst>
            <a:ext uri="{FF2B5EF4-FFF2-40B4-BE49-F238E27FC236}">
              <a16:creationId xmlns:a16="http://schemas.microsoft.com/office/drawing/2014/main" id="{78D662E6-E7CA-4B43-AFBA-BA5639A9D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581025</xdr:colOff>
      <xdr:row>9481</xdr:row>
      <xdr:rowOff>114300</xdr:rowOff>
    </xdr:to>
    <xdr:pic>
      <xdr:nvPicPr>
        <xdr:cNvPr id="987" name="Imagen 986" descr="image86.png">
          <a:extLst>
            <a:ext uri="{FF2B5EF4-FFF2-40B4-BE49-F238E27FC236}">
              <a16:creationId xmlns:a16="http://schemas.microsoft.com/office/drawing/2014/main" id="{F89CEB7B-8D3F-44A3-9F47-3F5F218ED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581025</xdr:colOff>
      <xdr:row>9597</xdr:row>
      <xdr:rowOff>114300</xdr:rowOff>
    </xdr:to>
    <xdr:pic>
      <xdr:nvPicPr>
        <xdr:cNvPr id="988" name="Imagen 987" descr="image87.png">
          <a:extLst>
            <a:ext uri="{FF2B5EF4-FFF2-40B4-BE49-F238E27FC236}">
              <a16:creationId xmlns:a16="http://schemas.microsoft.com/office/drawing/2014/main" id="{83E8CCAC-222C-4213-8FE4-A4CCDA37D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581025</xdr:colOff>
      <xdr:row>9707</xdr:row>
      <xdr:rowOff>114300</xdr:rowOff>
    </xdr:to>
    <xdr:pic>
      <xdr:nvPicPr>
        <xdr:cNvPr id="989" name="Imagen 988" descr="image88.png">
          <a:extLst>
            <a:ext uri="{FF2B5EF4-FFF2-40B4-BE49-F238E27FC236}">
              <a16:creationId xmlns:a16="http://schemas.microsoft.com/office/drawing/2014/main" id="{ABDE9E8F-5BF6-43C2-B6DA-CCFA389E5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581025</xdr:colOff>
      <xdr:row>9807</xdr:row>
      <xdr:rowOff>114300</xdr:rowOff>
    </xdr:to>
    <xdr:pic>
      <xdr:nvPicPr>
        <xdr:cNvPr id="990" name="Imagen 989" descr="image89.png">
          <a:extLst>
            <a:ext uri="{FF2B5EF4-FFF2-40B4-BE49-F238E27FC236}">
              <a16:creationId xmlns:a16="http://schemas.microsoft.com/office/drawing/2014/main" id="{27446DBE-BFA3-4AB7-BA5F-F452DB9B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581025</xdr:colOff>
      <xdr:row>9915</xdr:row>
      <xdr:rowOff>114300</xdr:rowOff>
    </xdr:to>
    <xdr:pic>
      <xdr:nvPicPr>
        <xdr:cNvPr id="991" name="Imagen 990" descr="image90.png">
          <a:extLst>
            <a:ext uri="{FF2B5EF4-FFF2-40B4-BE49-F238E27FC236}">
              <a16:creationId xmlns:a16="http://schemas.microsoft.com/office/drawing/2014/main" id="{D7CF9E01-4F68-479B-A308-FB0856051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0096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005" name="image64.png">
          <a:extLst>
            <a:ext uri="{FF2B5EF4-FFF2-40B4-BE49-F238E27FC236}">
              <a16:creationId xmlns:a16="http://schemas.microsoft.com/office/drawing/2014/main" id="{B576E6C5-4C2B-4DDE-813A-83487AA38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006" name="image65.png">
          <a:extLst>
            <a:ext uri="{FF2B5EF4-FFF2-40B4-BE49-F238E27FC236}">
              <a16:creationId xmlns:a16="http://schemas.microsoft.com/office/drawing/2014/main" id="{41787EDD-83DC-462C-97A9-620482FEC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007" name="image66.png">
          <a:extLst>
            <a:ext uri="{FF2B5EF4-FFF2-40B4-BE49-F238E27FC236}">
              <a16:creationId xmlns:a16="http://schemas.microsoft.com/office/drawing/2014/main" id="{1F03AEB4-9DAA-4E10-BBC2-1ED48C9DB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1015" name="Imagen 1014" descr="image64.png">
          <a:extLst>
            <a:ext uri="{FF2B5EF4-FFF2-40B4-BE49-F238E27FC236}">
              <a16:creationId xmlns:a16="http://schemas.microsoft.com/office/drawing/2014/main" id="{ABC8C43D-EF0D-470B-A1EF-06198AF7C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1016" name="Imagen 1015" descr="image65.png">
          <a:extLst>
            <a:ext uri="{FF2B5EF4-FFF2-40B4-BE49-F238E27FC236}">
              <a16:creationId xmlns:a16="http://schemas.microsoft.com/office/drawing/2014/main" id="{17DF3003-9019-422D-88A7-79BC6E68B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1017" name="Imagen 1016" descr="image66.png">
          <a:extLst>
            <a:ext uri="{FF2B5EF4-FFF2-40B4-BE49-F238E27FC236}">
              <a16:creationId xmlns:a16="http://schemas.microsoft.com/office/drawing/2014/main" id="{25321D1F-E617-4EB7-82BE-CCFD15124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1018" name="Imagen 1017" descr="image67.png">
          <a:extLst>
            <a:ext uri="{FF2B5EF4-FFF2-40B4-BE49-F238E27FC236}">
              <a16:creationId xmlns:a16="http://schemas.microsoft.com/office/drawing/2014/main" id="{E94BEB88-A951-4FFC-AB26-289A5289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1019" name="Imagen 1018" descr="image68.png">
          <a:extLst>
            <a:ext uri="{FF2B5EF4-FFF2-40B4-BE49-F238E27FC236}">
              <a16:creationId xmlns:a16="http://schemas.microsoft.com/office/drawing/2014/main" id="{CF77EC31-4A63-44BA-B17E-D61E0A7D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1020" name="Imagen 1019" descr="image69.png">
          <a:extLst>
            <a:ext uri="{FF2B5EF4-FFF2-40B4-BE49-F238E27FC236}">
              <a16:creationId xmlns:a16="http://schemas.microsoft.com/office/drawing/2014/main" id="{8888B65D-B8EE-4CE5-B7B2-3D17178B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1021" name="Imagen 1020" descr="image70.png">
          <a:extLst>
            <a:ext uri="{FF2B5EF4-FFF2-40B4-BE49-F238E27FC236}">
              <a16:creationId xmlns:a16="http://schemas.microsoft.com/office/drawing/2014/main" id="{5CB9CB3E-E5A2-467D-A6FD-1A4D9F79A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1022" name="Imagen 1021" descr="image71.png">
          <a:extLst>
            <a:ext uri="{FF2B5EF4-FFF2-40B4-BE49-F238E27FC236}">
              <a16:creationId xmlns:a16="http://schemas.microsoft.com/office/drawing/2014/main" id="{6DBEE961-22C2-4D8A-9EDB-6B7BEFE55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1023" name="Imagen 1022" descr="image72.png">
          <a:extLst>
            <a:ext uri="{FF2B5EF4-FFF2-40B4-BE49-F238E27FC236}">
              <a16:creationId xmlns:a16="http://schemas.microsoft.com/office/drawing/2014/main" id="{982FAE8C-5C0B-4199-B2DD-FFFC930EB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1024" name="Imagen 1023" descr="image73.png">
          <a:extLst>
            <a:ext uri="{FF2B5EF4-FFF2-40B4-BE49-F238E27FC236}">
              <a16:creationId xmlns:a16="http://schemas.microsoft.com/office/drawing/2014/main" id="{F0C6BE00-FA71-4789-B73C-AD21AE0AA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1025" name="Imagen 1024" descr="image74.png">
          <a:extLst>
            <a:ext uri="{FF2B5EF4-FFF2-40B4-BE49-F238E27FC236}">
              <a16:creationId xmlns:a16="http://schemas.microsoft.com/office/drawing/2014/main" id="{DE410E55-8786-4577-9C97-4AFECA68C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1026" name="Imagen 1025" descr="image75.png">
          <a:extLst>
            <a:ext uri="{FF2B5EF4-FFF2-40B4-BE49-F238E27FC236}">
              <a16:creationId xmlns:a16="http://schemas.microsoft.com/office/drawing/2014/main" id="{9096E8F2-DA77-4C86-9BA8-E9AD351CF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1027" name="Imagen 1026" descr="image76.png">
          <a:extLst>
            <a:ext uri="{FF2B5EF4-FFF2-40B4-BE49-F238E27FC236}">
              <a16:creationId xmlns:a16="http://schemas.microsoft.com/office/drawing/2014/main" id="{5F535044-988E-4D51-8CDE-8565F61A2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1028" name="Imagen 1027" descr="image77.png">
          <a:extLst>
            <a:ext uri="{FF2B5EF4-FFF2-40B4-BE49-F238E27FC236}">
              <a16:creationId xmlns:a16="http://schemas.microsoft.com/office/drawing/2014/main" id="{358B6112-56E1-4F92-AC61-807494D39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1029" name="Imagen 1028" descr="image78.png">
          <a:extLst>
            <a:ext uri="{FF2B5EF4-FFF2-40B4-BE49-F238E27FC236}">
              <a16:creationId xmlns:a16="http://schemas.microsoft.com/office/drawing/2014/main" id="{AE0CE621-4AA9-48E4-B22F-91E0ACA18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1030" name="Imagen 1029" descr="image79.png">
          <a:extLst>
            <a:ext uri="{FF2B5EF4-FFF2-40B4-BE49-F238E27FC236}">
              <a16:creationId xmlns:a16="http://schemas.microsoft.com/office/drawing/2014/main" id="{E00F44BC-D7FD-4F2A-BEF7-1E57C63A5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1031" name="Imagen 1030" descr="image80.png">
          <a:extLst>
            <a:ext uri="{FF2B5EF4-FFF2-40B4-BE49-F238E27FC236}">
              <a16:creationId xmlns:a16="http://schemas.microsoft.com/office/drawing/2014/main" id="{97686962-CCE0-415E-BF37-DD5C67B1C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032" name="Imagen 1031" descr="image30.png">
          <a:extLst>
            <a:ext uri="{FF2B5EF4-FFF2-40B4-BE49-F238E27FC236}">
              <a16:creationId xmlns:a16="http://schemas.microsoft.com/office/drawing/2014/main" id="{F6B2CAA5-BC91-4C74-AC01-6AE2CD9A5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1040" name="Imagen 1039" descr="image64.png">
          <a:extLst>
            <a:ext uri="{FF2B5EF4-FFF2-40B4-BE49-F238E27FC236}">
              <a16:creationId xmlns:a16="http://schemas.microsoft.com/office/drawing/2014/main" id="{B6B5BBED-134B-4D83-BB72-4C52149FA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1041" name="Imagen 1040" descr="image65.png">
          <a:extLst>
            <a:ext uri="{FF2B5EF4-FFF2-40B4-BE49-F238E27FC236}">
              <a16:creationId xmlns:a16="http://schemas.microsoft.com/office/drawing/2014/main" id="{CAE08F31-84B8-46C8-A121-7596A8151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1042" name="Imagen 1041" descr="image66.png">
          <a:extLst>
            <a:ext uri="{FF2B5EF4-FFF2-40B4-BE49-F238E27FC236}">
              <a16:creationId xmlns:a16="http://schemas.microsoft.com/office/drawing/2014/main" id="{510D8F95-F4F5-4063-A5FF-C588DD43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1043" name="Imagen 1042" descr="image67.png">
          <a:extLst>
            <a:ext uri="{FF2B5EF4-FFF2-40B4-BE49-F238E27FC236}">
              <a16:creationId xmlns:a16="http://schemas.microsoft.com/office/drawing/2014/main" id="{130D8E87-F28E-4FD5-834D-0BB997182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1044" name="Imagen 1043" descr="image68.png">
          <a:extLst>
            <a:ext uri="{FF2B5EF4-FFF2-40B4-BE49-F238E27FC236}">
              <a16:creationId xmlns:a16="http://schemas.microsoft.com/office/drawing/2014/main" id="{3D225199-CC11-4526-8D70-EF936E8AC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1045" name="Imagen 1044" descr="image69.png">
          <a:extLst>
            <a:ext uri="{FF2B5EF4-FFF2-40B4-BE49-F238E27FC236}">
              <a16:creationId xmlns:a16="http://schemas.microsoft.com/office/drawing/2014/main" id="{6F2F9F0F-A1D6-4928-9743-916622A4E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1046" name="Imagen 1045" descr="image70.png">
          <a:extLst>
            <a:ext uri="{FF2B5EF4-FFF2-40B4-BE49-F238E27FC236}">
              <a16:creationId xmlns:a16="http://schemas.microsoft.com/office/drawing/2014/main" id="{3A32548B-0637-4BC7-9182-4264479E0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1047" name="Imagen 1046" descr="image71.png">
          <a:extLst>
            <a:ext uri="{FF2B5EF4-FFF2-40B4-BE49-F238E27FC236}">
              <a16:creationId xmlns:a16="http://schemas.microsoft.com/office/drawing/2014/main" id="{A29DA1BE-FA90-47E0-AA2C-28C1046FE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1048" name="Imagen 1047" descr="image72.png">
          <a:extLst>
            <a:ext uri="{FF2B5EF4-FFF2-40B4-BE49-F238E27FC236}">
              <a16:creationId xmlns:a16="http://schemas.microsoft.com/office/drawing/2014/main" id="{6696F221-73DF-4F88-93B7-C638649B0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1049" name="Imagen 1048" descr="image73.png">
          <a:extLst>
            <a:ext uri="{FF2B5EF4-FFF2-40B4-BE49-F238E27FC236}">
              <a16:creationId xmlns:a16="http://schemas.microsoft.com/office/drawing/2014/main" id="{C0B58774-C5D9-493B-B292-97985B982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1050" name="Imagen 1049" descr="image74.png">
          <a:extLst>
            <a:ext uri="{FF2B5EF4-FFF2-40B4-BE49-F238E27FC236}">
              <a16:creationId xmlns:a16="http://schemas.microsoft.com/office/drawing/2014/main" id="{4B4D05D2-26DA-4407-A7BF-11A0E59FA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1051" name="Imagen 1050" descr="image75.png">
          <a:extLst>
            <a:ext uri="{FF2B5EF4-FFF2-40B4-BE49-F238E27FC236}">
              <a16:creationId xmlns:a16="http://schemas.microsoft.com/office/drawing/2014/main" id="{8D8F562A-73DC-4F66-A412-807E30BC0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1052" name="Imagen 1051" descr="image76.png">
          <a:extLst>
            <a:ext uri="{FF2B5EF4-FFF2-40B4-BE49-F238E27FC236}">
              <a16:creationId xmlns:a16="http://schemas.microsoft.com/office/drawing/2014/main" id="{68A9A83A-3333-4807-B29C-81A8A3602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1053" name="Imagen 1052" descr="image77.png">
          <a:extLst>
            <a:ext uri="{FF2B5EF4-FFF2-40B4-BE49-F238E27FC236}">
              <a16:creationId xmlns:a16="http://schemas.microsoft.com/office/drawing/2014/main" id="{ED157341-4F75-4F7D-AEC7-CD23BAA59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1054" name="Imagen 1053" descr="image78.png">
          <a:extLst>
            <a:ext uri="{FF2B5EF4-FFF2-40B4-BE49-F238E27FC236}">
              <a16:creationId xmlns:a16="http://schemas.microsoft.com/office/drawing/2014/main" id="{FFDF9FFC-6081-4CDA-B714-1B1B9C9FA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1055" name="Imagen 1054" descr="image79.png">
          <a:extLst>
            <a:ext uri="{FF2B5EF4-FFF2-40B4-BE49-F238E27FC236}">
              <a16:creationId xmlns:a16="http://schemas.microsoft.com/office/drawing/2014/main" id="{231D1710-482D-471F-90CC-B5DCEB5DB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1056" name="Imagen 1055" descr="image80.png">
          <a:extLst>
            <a:ext uri="{FF2B5EF4-FFF2-40B4-BE49-F238E27FC236}">
              <a16:creationId xmlns:a16="http://schemas.microsoft.com/office/drawing/2014/main" id="{F627AF53-DEC7-4AD5-8CD3-6146C120E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1057" name="Imagen 1056" descr="image81.png">
          <a:extLst>
            <a:ext uri="{FF2B5EF4-FFF2-40B4-BE49-F238E27FC236}">
              <a16:creationId xmlns:a16="http://schemas.microsoft.com/office/drawing/2014/main" id="{569024EC-FABF-4996-9EA0-2BCD6D8A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1058" name="Imagen 1057" descr="image82.png">
          <a:extLst>
            <a:ext uri="{FF2B5EF4-FFF2-40B4-BE49-F238E27FC236}">
              <a16:creationId xmlns:a16="http://schemas.microsoft.com/office/drawing/2014/main" id="{7738D60F-9574-412D-9E1A-E7CA93478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059" name="Imagen 1058" descr="image14.png">
          <a:extLst>
            <a:ext uri="{FF2B5EF4-FFF2-40B4-BE49-F238E27FC236}">
              <a16:creationId xmlns:a16="http://schemas.microsoft.com/office/drawing/2014/main" id="{62B62B7E-6AFE-4CC2-A8B4-A74FE3B49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060" name="Imagen 1059" descr="image15.png">
          <a:extLst>
            <a:ext uri="{FF2B5EF4-FFF2-40B4-BE49-F238E27FC236}">
              <a16:creationId xmlns:a16="http://schemas.microsoft.com/office/drawing/2014/main" id="{74745AAC-DAD4-4544-8ED3-7072E6B20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061" name="Imagen 1060" descr="image25.png">
          <a:extLst>
            <a:ext uri="{FF2B5EF4-FFF2-40B4-BE49-F238E27FC236}">
              <a16:creationId xmlns:a16="http://schemas.microsoft.com/office/drawing/2014/main" id="{F6DFBA5C-0315-4E8C-B5CE-F447191CA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6995</xdr:row>
      <xdr:rowOff>0</xdr:rowOff>
    </xdr:from>
    <xdr:to>
      <xdr:col>2</xdr:col>
      <xdr:colOff>733425</xdr:colOff>
      <xdr:row>6996</xdr:row>
      <xdr:rowOff>133350</xdr:rowOff>
    </xdr:to>
    <xdr:pic>
      <xdr:nvPicPr>
        <xdr:cNvPr id="1068" name="Imagen 1067" descr="image63.png">
          <a:extLst>
            <a:ext uri="{FF2B5EF4-FFF2-40B4-BE49-F238E27FC236}">
              <a16:creationId xmlns:a16="http://schemas.microsoft.com/office/drawing/2014/main" id="{62BE696E-52FE-44AB-8675-3E852C58A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3223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1069" name="Imagen 1068" descr="image64.png">
          <a:extLst>
            <a:ext uri="{FF2B5EF4-FFF2-40B4-BE49-F238E27FC236}">
              <a16:creationId xmlns:a16="http://schemas.microsoft.com/office/drawing/2014/main" id="{B9000F95-5DFE-4437-AE3F-038012F64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1070" name="Imagen 1069" descr="image65.png">
          <a:extLst>
            <a:ext uri="{FF2B5EF4-FFF2-40B4-BE49-F238E27FC236}">
              <a16:creationId xmlns:a16="http://schemas.microsoft.com/office/drawing/2014/main" id="{DFA86FB0-3BE8-449B-97CC-4B2EB7505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1071" name="Imagen 1070" descr="image66.png">
          <a:extLst>
            <a:ext uri="{FF2B5EF4-FFF2-40B4-BE49-F238E27FC236}">
              <a16:creationId xmlns:a16="http://schemas.microsoft.com/office/drawing/2014/main" id="{6EAF938B-2AF5-41D1-9D80-BC2E383F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1072" name="Imagen 1071" descr="image67.png">
          <a:extLst>
            <a:ext uri="{FF2B5EF4-FFF2-40B4-BE49-F238E27FC236}">
              <a16:creationId xmlns:a16="http://schemas.microsoft.com/office/drawing/2014/main" id="{75C4CF6C-E4B2-4D14-BC61-D94893177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1073" name="Imagen 1072" descr="image68.png">
          <a:extLst>
            <a:ext uri="{FF2B5EF4-FFF2-40B4-BE49-F238E27FC236}">
              <a16:creationId xmlns:a16="http://schemas.microsoft.com/office/drawing/2014/main" id="{3FFEEA92-8447-4446-8ACF-9CEA20ABB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1074" name="Imagen 1073" descr="image69.png">
          <a:extLst>
            <a:ext uri="{FF2B5EF4-FFF2-40B4-BE49-F238E27FC236}">
              <a16:creationId xmlns:a16="http://schemas.microsoft.com/office/drawing/2014/main" id="{10C231A6-1674-4187-AD3C-7A7FFAC11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1075" name="Imagen 1074" descr="image70.png">
          <a:extLst>
            <a:ext uri="{FF2B5EF4-FFF2-40B4-BE49-F238E27FC236}">
              <a16:creationId xmlns:a16="http://schemas.microsoft.com/office/drawing/2014/main" id="{CEFFBF38-8756-495F-B74E-4ED06839D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1076" name="Imagen 1075" descr="image71.png">
          <a:extLst>
            <a:ext uri="{FF2B5EF4-FFF2-40B4-BE49-F238E27FC236}">
              <a16:creationId xmlns:a16="http://schemas.microsoft.com/office/drawing/2014/main" id="{70411F42-664B-465B-9B81-2A807A5B4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1077" name="Imagen 1076" descr="image72.png">
          <a:extLst>
            <a:ext uri="{FF2B5EF4-FFF2-40B4-BE49-F238E27FC236}">
              <a16:creationId xmlns:a16="http://schemas.microsoft.com/office/drawing/2014/main" id="{9BDF85BE-FFA7-443D-8D68-062E2A3E8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1078" name="Imagen 1077" descr="image73.png">
          <a:extLst>
            <a:ext uri="{FF2B5EF4-FFF2-40B4-BE49-F238E27FC236}">
              <a16:creationId xmlns:a16="http://schemas.microsoft.com/office/drawing/2014/main" id="{1D5BF64E-7985-446D-9E7D-347F2C014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1079" name="Imagen 1078" descr="image74.png">
          <a:extLst>
            <a:ext uri="{FF2B5EF4-FFF2-40B4-BE49-F238E27FC236}">
              <a16:creationId xmlns:a16="http://schemas.microsoft.com/office/drawing/2014/main" id="{6FF0DA79-1CAC-4B3F-809D-3DD57347E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1080" name="Imagen 1079" descr="image75.png">
          <a:extLst>
            <a:ext uri="{FF2B5EF4-FFF2-40B4-BE49-F238E27FC236}">
              <a16:creationId xmlns:a16="http://schemas.microsoft.com/office/drawing/2014/main" id="{F133F2BE-0F1D-44E9-9832-296A0C6A9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1081" name="Imagen 1080" descr="image76.png">
          <a:extLst>
            <a:ext uri="{FF2B5EF4-FFF2-40B4-BE49-F238E27FC236}">
              <a16:creationId xmlns:a16="http://schemas.microsoft.com/office/drawing/2014/main" id="{6D17E8F7-54D2-481A-B0B3-EA749322F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1082" name="Imagen 1081" descr="image77.png">
          <a:extLst>
            <a:ext uri="{FF2B5EF4-FFF2-40B4-BE49-F238E27FC236}">
              <a16:creationId xmlns:a16="http://schemas.microsoft.com/office/drawing/2014/main" id="{D2633E94-E5CF-4A90-87AF-E239F0B06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1083" name="Imagen 1082" descr="image78.png">
          <a:extLst>
            <a:ext uri="{FF2B5EF4-FFF2-40B4-BE49-F238E27FC236}">
              <a16:creationId xmlns:a16="http://schemas.microsoft.com/office/drawing/2014/main" id="{40508452-A04B-4827-8C0E-36D9CE8F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1084" name="Imagen 1083" descr="image79.png">
          <a:extLst>
            <a:ext uri="{FF2B5EF4-FFF2-40B4-BE49-F238E27FC236}">
              <a16:creationId xmlns:a16="http://schemas.microsoft.com/office/drawing/2014/main" id="{8531E05C-01E2-4324-87F0-10E35A500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1085" name="Imagen 1084" descr="image80.png">
          <a:extLst>
            <a:ext uri="{FF2B5EF4-FFF2-40B4-BE49-F238E27FC236}">
              <a16:creationId xmlns:a16="http://schemas.microsoft.com/office/drawing/2014/main" id="{7F82F9CB-B3A2-41F2-8C46-116FD3169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1086" name="Imagen 1085" descr="image81.png">
          <a:extLst>
            <a:ext uri="{FF2B5EF4-FFF2-40B4-BE49-F238E27FC236}">
              <a16:creationId xmlns:a16="http://schemas.microsoft.com/office/drawing/2014/main" id="{67F78E65-14E5-4ADC-B5C4-23EA915C2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1087" name="Imagen 1086" descr="image82.png">
          <a:extLst>
            <a:ext uri="{FF2B5EF4-FFF2-40B4-BE49-F238E27FC236}">
              <a16:creationId xmlns:a16="http://schemas.microsoft.com/office/drawing/2014/main" id="{948D83FA-2E77-4CC4-A3DB-54A92A269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1088" name="Imagen 1087" descr="image83.png">
          <a:extLst>
            <a:ext uri="{FF2B5EF4-FFF2-40B4-BE49-F238E27FC236}">
              <a16:creationId xmlns:a16="http://schemas.microsoft.com/office/drawing/2014/main" id="{8F062A1B-0026-4F23-935C-A799530D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1089" name="Imagen 1088" descr="image84.png">
          <a:extLst>
            <a:ext uri="{FF2B5EF4-FFF2-40B4-BE49-F238E27FC236}">
              <a16:creationId xmlns:a16="http://schemas.microsoft.com/office/drawing/2014/main" id="{D1F0EE00-963B-4B68-B088-5F7296C54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1090" name="Imagen 1089" descr="image85.png">
          <a:extLst>
            <a:ext uri="{FF2B5EF4-FFF2-40B4-BE49-F238E27FC236}">
              <a16:creationId xmlns:a16="http://schemas.microsoft.com/office/drawing/2014/main" id="{145F430D-0842-403C-B7B5-A57382D2C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1091" name="Imagen 1090" descr="image86.png">
          <a:extLst>
            <a:ext uri="{FF2B5EF4-FFF2-40B4-BE49-F238E27FC236}">
              <a16:creationId xmlns:a16="http://schemas.microsoft.com/office/drawing/2014/main" id="{05E22D28-A07F-4265-92F0-40F058E8E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1092" name="Imagen 1091" descr="image87.png">
          <a:extLst>
            <a:ext uri="{FF2B5EF4-FFF2-40B4-BE49-F238E27FC236}">
              <a16:creationId xmlns:a16="http://schemas.microsoft.com/office/drawing/2014/main" id="{98DD5817-65AA-415E-807B-FB3ACBBC8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1093" name="Imagen 1092" descr="image88.png">
          <a:extLst>
            <a:ext uri="{FF2B5EF4-FFF2-40B4-BE49-F238E27FC236}">
              <a16:creationId xmlns:a16="http://schemas.microsoft.com/office/drawing/2014/main" id="{AC4654C6-446E-47A2-A1DD-7BE2ABF3D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1094" name="Imagen 1093" descr="image89.png">
          <a:extLst>
            <a:ext uri="{FF2B5EF4-FFF2-40B4-BE49-F238E27FC236}">
              <a16:creationId xmlns:a16="http://schemas.microsoft.com/office/drawing/2014/main" id="{AE153F6E-CB38-4543-B769-614CFA481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1095" name="Imagen 1094" descr="image90.png">
          <a:extLst>
            <a:ext uri="{FF2B5EF4-FFF2-40B4-BE49-F238E27FC236}">
              <a16:creationId xmlns:a16="http://schemas.microsoft.com/office/drawing/2014/main" id="{7E8D733A-0DE5-4AEE-91DD-E223A07CC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109" name="image64.png">
          <a:extLst>
            <a:ext uri="{FF2B5EF4-FFF2-40B4-BE49-F238E27FC236}">
              <a16:creationId xmlns:a16="http://schemas.microsoft.com/office/drawing/2014/main" id="{3FB7BEF6-9DF0-424D-933F-486A36FFE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110" name="image65.png">
          <a:extLst>
            <a:ext uri="{FF2B5EF4-FFF2-40B4-BE49-F238E27FC236}">
              <a16:creationId xmlns:a16="http://schemas.microsoft.com/office/drawing/2014/main" id="{D19379DB-09CE-46EB-BBA2-07EC59458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111" name="image66.png">
          <a:extLst>
            <a:ext uri="{FF2B5EF4-FFF2-40B4-BE49-F238E27FC236}">
              <a16:creationId xmlns:a16="http://schemas.microsoft.com/office/drawing/2014/main" id="{E05451DA-D315-4247-8B57-BE7A8326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1119" name="Imagen 1118" descr="image64.png">
          <a:extLst>
            <a:ext uri="{FF2B5EF4-FFF2-40B4-BE49-F238E27FC236}">
              <a16:creationId xmlns:a16="http://schemas.microsoft.com/office/drawing/2014/main" id="{796481BD-9F9F-48B0-9F8F-378E99DBF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1120" name="Imagen 1119" descr="image65.png">
          <a:extLst>
            <a:ext uri="{FF2B5EF4-FFF2-40B4-BE49-F238E27FC236}">
              <a16:creationId xmlns:a16="http://schemas.microsoft.com/office/drawing/2014/main" id="{EC95B496-05BB-49C6-BCD3-8A8E18D61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1121" name="Imagen 1120" descr="image66.png">
          <a:extLst>
            <a:ext uri="{FF2B5EF4-FFF2-40B4-BE49-F238E27FC236}">
              <a16:creationId xmlns:a16="http://schemas.microsoft.com/office/drawing/2014/main" id="{E18A30DA-5C62-41DB-8CF3-A5F739443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1122" name="Imagen 1121" descr="image67.png">
          <a:extLst>
            <a:ext uri="{FF2B5EF4-FFF2-40B4-BE49-F238E27FC236}">
              <a16:creationId xmlns:a16="http://schemas.microsoft.com/office/drawing/2014/main" id="{35ED7976-B6B5-4068-8ABC-5165C89EF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1123" name="Imagen 1122" descr="image68.png">
          <a:extLst>
            <a:ext uri="{FF2B5EF4-FFF2-40B4-BE49-F238E27FC236}">
              <a16:creationId xmlns:a16="http://schemas.microsoft.com/office/drawing/2014/main" id="{CBBF68C4-B6F0-47B1-B058-9E0E55863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1124" name="Imagen 1123" descr="image69.png">
          <a:extLst>
            <a:ext uri="{FF2B5EF4-FFF2-40B4-BE49-F238E27FC236}">
              <a16:creationId xmlns:a16="http://schemas.microsoft.com/office/drawing/2014/main" id="{60C89935-0E5D-4E87-959A-59CF3602E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1125" name="Imagen 1124" descr="image70.png">
          <a:extLst>
            <a:ext uri="{FF2B5EF4-FFF2-40B4-BE49-F238E27FC236}">
              <a16:creationId xmlns:a16="http://schemas.microsoft.com/office/drawing/2014/main" id="{C5BFB2A9-BE40-4688-9AD5-440D7413D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1126" name="Imagen 1125" descr="image71.png">
          <a:extLst>
            <a:ext uri="{FF2B5EF4-FFF2-40B4-BE49-F238E27FC236}">
              <a16:creationId xmlns:a16="http://schemas.microsoft.com/office/drawing/2014/main" id="{C8EDFE75-23CC-4763-9BE4-20F183FDB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1127" name="Imagen 1126" descr="image72.png">
          <a:extLst>
            <a:ext uri="{FF2B5EF4-FFF2-40B4-BE49-F238E27FC236}">
              <a16:creationId xmlns:a16="http://schemas.microsoft.com/office/drawing/2014/main" id="{5A9BB5AD-BE0D-4CD5-BA9B-835D63823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1128" name="Imagen 1127" descr="image73.png">
          <a:extLst>
            <a:ext uri="{FF2B5EF4-FFF2-40B4-BE49-F238E27FC236}">
              <a16:creationId xmlns:a16="http://schemas.microsoft.com/office/drawing/2014/main" id="{30BB9E93-7EDB-42B0-A14F-46065B60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1129" name="Imagen 1128" descr="image74.png">
          <a:extLst>
            <a:ext uri="{FF2B5EF4-FFF2-40B4-BE49-F238E27FC236}">
              <a16:creationId xmlns:a16="http://schemas.microsoft.com/office/drawing/2014/main" id="{F248CBC5-4ABA-4257-AD6A-550B2C3FE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1130" name="Imagen 1129" descr="image75.png">
          <a:extLst>
            <a:ext uri="{FF2B5EF4-FFF2-40B4-BE49-F238E27FC236}">
              <a16:creationId xmlns:a16="http://schemas.microsoft.com/office/drawing/2014/main" id="{CC1B9C0C-B0F7-4A7A-9126-5A5F27FA3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1131" name="Imagen 1130" descr="image76.png">
          <a:extLst>
            <a:ext uri="{FF2B5EF4-FFF2-40B4-BE49-F238E27FC236}">
              <a16:creationId xmlns:a16="http://schemas.microsoft.com/office/drawing/2014/main" id="{71D21F6F-7053-4DD2-BE48-AFE10198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1132" name="Imagen 1131" descr="image77.png">
          <a:extLst>
            <a:ext uri="{FF2B5EF4-FFF2-40B4-BE49-F238E27FC236}">
              <a16:creationId xmlns:a16="http://schemas.microsoft.com/office/drawing/2014/main" id="{C052332E-3692-4A88-8C02-76F99FAAE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1133" name="Imagen 1132" descr="image78.png">
          <a:extLst>
            <a:ext uri="{FF2B5EF4-FFF2-40B4-BE49-F238E27FC236}">
              <a16:creationId xmlns:a16="http://schemas.microsoft.com/office/drawing/2014/main" id="{AB7D01BE-363E-4148-A7B0-5B434E69C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1134" name="Imagen 1133" descr="image79.png">
          <a:extLst>
            <a:ext uri="{FF2B5EF4-FFF2-40B4-BE49-F238E27FC236}">
              <a16:creationId xmlns:a16="http://schemas.microsoft.com/office/drawing/2014/main" id="{CCD62089-E4BB-4E00-82F2-DA4462B7D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1135" name="Imagen 1134" descr="image80.png">
          <a:extLst>
            <a:ext uri="{FF2B5EF4-FFF2-40B4-BE49-F238E27FC236}">
              <a16:creationId xmlns:a16="http://schemas.microsoft.com/office/drawing/2014/main" id="{AB5907DB-64A1-4EBC-987B-37AD1DE2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136" name="Imagen 1135" descr="image30.png">
          <a:extLst>
            <a:ext uri="{FF2B5EF4-FFF2-40B4-BE49-F238E27FC236}">
              <a16:creationId xmlns:a16="http://schemas.microsoft.com/office/drawing/2014/main" id="{573A346C-FF5F-4675-BD4B-00BFFD38C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1144" name="Imagen 1143" descr="image64.png">
          <a:extLst>
            <a:ext uri="{FF2B5EF4-FFF2-40B4-BE49-F238E27FC236}">
              <a16:creationId xmlns:a16="http://schemas.microsoft.com/office/drawing/2014/main" id="{2008435A-A54C-4630-BC96-37E09A48F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1145" name="Imagen 1144" descr="image65.png">
          <a:extLst>
            <a:ext uri="{FF2B5EF4-FFF2-40B4-BE49-F238E27FC236}">
              <a16:creationId xmlns:a16="http://schemas.microsoft.com/office/drawing/2014/main" id="{8633B889-74B9-42F6-B4DB-19D3A6968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1146" name="Imagen 1145" descr="image66.png">
          <a:extLst>
            <a:ext uri="{FF2B5EF4-FFF2-40B4-BE49-F238E27FC236}">
              <a16:creationId xmlns:a16="http://schemas.microsoft.com/office/drawing/2014/main" id="{E8863CC4-3574-4F64-A608-8FA355A01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1147" name="Imagen 1146" descr="image67.png">
          <a:extLst>
            <a:ext uri="{FF2B5EF4-FFF2-40B4-BE49-F238E27FC236}">
              <a16:creationId xmlns:a16="http://schemas.microsoft.com/office/drawing/2014/main" id="{084C8C77-1AA8-49F4-97E9-85B3DA0E8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1148" name="Imagen 1147" descr="image68.png">
          <a:extLst>
            <a:ext uri="{FF2B5EF4-FFF2-40B4-BE49-F238E27FC236}">
              <a16:creationId xmlns:a16="http://schemas.microsoft.com/office/drawing/2014/main" id="{1DD5EF08-1ED2-4F3F-8D9E-BCCFC2109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1149" name="Imagen 1148" descr="image69.png">
          <a:extLst>
            <a:ext uri="{FF2B5EF4-FFF2-40B4-BE49-F238E27FC236}">
              <a16:creationId xmlns:a16="http://schemas.microsoft.com/office/drawing/2014/main" id="{17DFB32F-D105-46CA-9A40-B8A33A2D3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1150" name="Imagen 1149" descr="image70.png">
          <a:extLst>
            <a:ext uri="{FF2B5EF4-FFF2-40B4-BE49-F238E27FC236}">
              <a16:creationId xmlns:a16="http://schemas.microsoft.com/office/drawing/2014/main" id="{AE01E19B-9F83-4DC2-825F-7B3746DB7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1151" name="Imagen 1150" descr="image71.png">
          <a:extLst>
            <a:ext uri="{FF2B5EF4-FFF2-40B4-BE49-F238E27FC236}">
              <a16:creationId xmlns:a16="http://schemas.microsoft.com/office/drawing/2014/main" id="{051718D7-23F3-40E7-B50F-770FC085D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1152" name="Imagen 1151" descr="image72.png">
          <a:extLst>
            <a:ext uri="{FF2B5EF4-FFF2-40B4-BE49-F238E27FC236}">
              <a16:creationId xmlns:a16="http://schemas.microsoft.com/office/drawing/2014/main" id="{224DE026-F65C-4343-B07C-529B49746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1153" name="Imagen 1152" descr="image73.png">
          <a:extLst>
            <a:ext uri="{FF2B5EF4-FFF2-40B4-BE49-F238E27FC236}">
              <a16:creationId xmlns:a16="http://schemas.microsoft.com/office/drawing/2014/main" id="{43BAC562-F5DD-407A-8725-4E44857BB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1154" name="Imagen 1153" descr="image74.png">
          <a:extLst>
            <a:ext uri="{FF2B5EF4-FFF2-40B4-BE49-F238E27FC236}">
              <a16:creationId xmlns:a16="http://schemas.microsoft.com/office/drawing/2014/main" id="{86658479-705B-4A4D-A78E-1F34B892B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1155" name="Imagen 1154" descr="image75.png">
          <a:extLst>
            <a:ext uri="{FF2B5EF4-FFF2-40B4-BE49-F238E27FC236}">
              <a16:creationId xmlns:a16="http://schemas.microsoft.com/office/drawing/2014/main" id="{52FC8E45-1BC9-4D57-8D48-58979FAF9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1156" name="Imagen 1155" descr="image76.png">
          <a:extLst>
            <a:ext uri="{FF2B5EF4-FFF2-40B4-BE49-F238E27FC236}">
              <a16:creationId xmlns:a16="http://schemas.microsoft.com/office/drawing/2014/main" id="{405B401D-A027-4A27-B70B-D26588A69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1157" name="Imagen 1156" descr="image77.png">
          <a:extLst>
            <a:ext uri="{FF2B5EF4-FFF2-40B4-BE49-F238E27FC236}">
              <a16:creationId xmlns:a16="http://schemas.microsoft.com/office/drawing/2014/main" id="{7581C720-18CB-4145-96CA-A8F3E1BF6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1158" name="Imagen 1157" descr="image78.png">
          <a:extLst>
            <a:ext uri="{FF2B5EF4-FFF2-40B4-BE49-F238E27FC236}">
              <a16:creationId xmlns:a16="http://schemas.microsoft.com/office/drawing/2014/main" id="{CA113933-C9F1-49B7-B88B-299DEAB93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1159" name="Imagen 1158" descr="image79.png">
          <a:extLst>
            <a:ext uri="{FF2B5EF4-FFF2-40B4-BE49-F238E27FC236}">
              <a16:creationId xmlns:a16="http://schemas.microsoft.com/office/drawing/2014/main" id="{DE948CBD-29CB-429F-85F7-DB736BB37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1160" name="Imagen 1159" descr="image80.png">
          <a:extLst>
            <a:ext uri="{FF2B5EF4-FFF2-40B4-BE49-F238E27FC236}">
              <a16:creationId xmlns:a16="http://schemas.microsoft.com/office/drawing/2014/main" id="{5EF4207B-5411-44BE-885B-535E3FCAB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1161" name="Imagen 1160" descr="image81.png">
          <a:extLst>
            <a:ext uri="{FF2B5EF4-FFF2-40B4-BE49-F238E27FC236}">
              <a16:creationId xmlns:a16="http://schemas.microsoft.com/office/drawing/2014/main" id="{D5232EE4-6C7E-4C12-BBFE-843500BF0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1162" name="Imagen 1161" descr="image82.png">
          <a:extLst>
            <a:ext uri="{FF2B5EF4-FFF2-40B4-BE49-F238E27FC236}">
              <a16:creationId xmlns:a16="http://schemas.microsoft.com/office/drawing/2014/main" id="{E8767625-1AB6-497A-8AAB-A800CFBB5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163" name="Imagen 1162" descr="image14.png">
          <a:extLst>
            <a:ext uri="{FF2B5EF4-FFF2-40B4-BE49-F238E27FC236}">
              <a16:creationId xmlns:a16="http://schemas.microsoft.com/office/drawing/2014/main" id="{4A17122A-EC95-42A0-8E6D-D50B6ABAC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164" name="Imagen 1163" descr="image15.png">
          <a:extLst>
            <a:ext uri="{FF2B5EF4-FFF2-40B4-BE49-F238E27FC236}">
              <a16:creationId xmlns:a16="http://schemas.microsoft.com/office/drawing/2014/main" id="{20A84790-457A-4A8D-9A7D-1F0BA0AB9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165" name="Imagen 1164" descr="image25.png">
          <a:extLst>
            <a:ext uri="{FF2B5EF4-FFF2-40B4-BE49-F238E27FC236}">
              <a16:creationId xmlns:a16="http://schemas.microsoft.com/office/drawing/2014/main" id="{E78E5A6C-3ADF-45FF-8176-8E57DCE6D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1173" name="Imagen 1172" descr="image64.png">
          <a:extLst>
            <a:ext uri="{FF2B5EF4-FFF2-40B4-BE49-F238E27FC236}">
              <a16:creationId xmlns:a16="http://schemas.microsoft.com/office/drawing/2014/main" id="{1C56A575-45DF-4570-A56E-37B364321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1174" name="Imagen 1173" descr="image65.png">
          <a:extLst>
            <a:ext uri="{FF2B5EF4-FFF2-40B4-BE49-F238E27FC236}">
              <a16:creationId xmlns:a16="http://schemas.microsoft.com/office/drawing/2014/main" id="{0CB4EDBB-0DBF-4CB3-B9E3-9B2C48E0C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1175" name="Imagen 1174" descr="image66.png">
          <a:extLst>
            <a:ext uri="{FF2B5EF4-FFF2-40B4-BE49-F238E27FC236}">
              <a16:creationId xmlns:a16="http://schemas.microsoft.com/office/drawing/2014/main" id="{AB563011-D6FF-4EC5-A97B-7FA0E04D1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1176" name="Imagen 1175" descr="image67.png">
          <a:extLst>
            <a:ext uri="{FF2B5EF4-FFF2-40B4-BE49-F238E27FC236}">
              <a16:creationId xmlns:a16="http://schemas.microsoft.com/office/drawing/2014/main" id="{C1684197-C28D-466E-A9D1-A6461535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1177" name="Imagen 1176" descr="image68.png">
          <a:extLst>
            <a:ext uri="{FF2B5EF4-FFF2-40B4-BE49-F238E27FC236}">
              <a16:creationId xmlns:a16="http://schemas.microsoft.com/office/drawing/2014/main" id="{AE3BF7B8-DA5B-4519-A46D-43AE634EB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1178" name="Imagen 1177" descr="image69.png">
          <a:extLst>
            <a:ext uri="{FF2B5EF4-FFF2-40B4-BE49-F238E27FC236}">
              <a16:creationId xmlns:a16="http://schemas.microsoft.com/office/drawing/2014/main" id="{12154D7F-A756-49DB-B7EF-36C186EA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1179" name="Imagen 1178" descr="image70.png">
          <a:extLst>
            <a:ext uri="{FF2B5EF4-FFF2-40B4-BE49-F238E27FC236}">
              <a16:creationId xmlns:a16="http://schemas.microsoft.com/office/drawing/2014/main" id="{381AF220-4558-438D-9BC7-BC36BBF7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1180" name="Imagen 1179" descr="image71.png">
          <a:extLst>
            <a:ext uri="{FF2B5EF4-FFF2-40B4-BE49-F238E27FC236}">
              <a16:creationId xmlns:a16="http://schemas.microsoft.com/office/drawing/2014/main" id="{D969F693-3F9C-4F55-8571-56B3A84EB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1181" name="Imagen 1180" descr="image72.png">
          <a:extLst>
            <a:ext uri="{FF2B5EF4-FFF2-40B4-BE49-F238E27FC236}">
              <a16:creationId xmlns:a16="http://schemas.microsoft.com/office/drawing/2014/main" id="{7A3857C4-21E3-4973-97AA-5F55FE1AC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1182" name="Imagen 1181" descr="image73.png">
          <a:extLst>
            <a:ext uri="{FF2B5EF4-FFF2-40B4-BE49-F238E27FC236}">
              <a16:creationId xmlns:a16="http://schemas.microsoft.com/office/drawing/2014/main" id="{FC60A6C5-6BFB-4DAB-9416-49DCEA3C3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1183" name="Imagen 1182" descr="image74.png">
          <a:extLst>
            <a:ext uri="{FF2B5EF4-FFF2-40B4-BE49-F238E27FC236}">
              <a16:creationId xmlns:a16="http://schemas.microsoft.com/office/drawing/2014/main" id="{0238D5AE-D630-423B-BC6E-5ECF8D745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1184" name="Imagen 1183" descr="image75.png">
          <a:extLst>
            <a:ext uri="{FF2B5EF4-FFF2-40B4-BE49-F238E27FC236}">
              <a16:creationId xmlns:a16="http://schemas.microsoft.com/office/drawing/2014/main" id="{B4E8D62F-3F95-4C5C-9842-C6A5CC8CB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1185" name="Imagen 1184" descr="image76.png">
          <a:extLst>
            <a:ext uri="{FF2B5EF4-FFF2-40B4-BE49-F238E27FC236}">
              <a16:creationId xmlns:a16="http://schemas.microsoft.com/office/drawing/2014/main" id="{9D7648B6-79FF-47EA-AEDD-CBCE09F85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1186" name="Imagen 1185" descr="image77.png">
          <a:extLst>
            <a:ext uri="{FF2B5EF4-FFF2-40B4-BE49-F238E27FC236}">
              <a16:creationId xmlns:a16="http://schemas.microsoft.com/office/drawing/2014/main" id="{141A2232-6DEB-42F8-81DA-53F870B66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1187" name="Imagen 1186" descr="image78.png">
          <a:extLst>
            <a:ext uri="{FF2B5EF4-FFF2-40B4-BE49-F238E27FC236}">
              <a16:creationId xmlns:a16="http://schemas.microsoft.com/office/drawing/2014/main" id="{12D81AB0-6CD2-4CBD-B9B0-8388BC1DE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1188" name="Imagen 1187" descr="image79.png">
          <a:extLst>
            <a:ext uri="{FF2B5EF4-FFF2-40B4-BE49-F238E27FC236}">
              <a16:creationId xmlns:a16="http://schemas.microsoft.com/office/drawing/2014/main" id="{0D7770B7-27CC-4F81-BA97-0F77A0953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1189" name="Imagen 1188" descr="image80.png">
          <a:extLst>
            <a:ext uri="{FF2B5EF4-FFF2-40B4-BE49-F238E27FC236}">
              <a16:creationId xmlns:a16="http://schemas.microsoft.com/office/drawing/2014/main" id="{1DB68C87-D050-40F0-AABA-2CC889B76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1190" name="Imagen 1189" descr="image81.png">
          <a:extLst>
            <a:ext uri="{FF2B5EF4-FFF2-40B4-BE49-F238E27FC236}">
              <a16:creationId xmlns:a16="http://schemas.microsoft.com/office/drawing/2014/main" id="{426AF476-87BD-43D3-9172-EE5BB722B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1191" name="Imagen 1190" descr="image82.png">
          <a:extLst>
            <a:ext uri="{FF2B5EF4-FFF2-40B4-BE49-F238E27FC236}">
              <a16:creationId xmlns:a16="http://schemas.microsoft.com/office/drawing/2014/main" id="{66C06F5B-4C92-49EF-B082-D5DF296BE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1192" name="Imagen 1191" descr="image83.png">
          <a:extLst>
            <a:ext uri="{FF2B5EF4-FFF2-40B4-BE49-F238E27FC236}">
              <a16:creationId xmlns:a16="http://schemas.microsoft.com/office/drawing/2014/main" id="{DA9D6B3B-35FA-4F68-9048-AB1EB209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1193" name="Imagen 1192" descr="image84.png">
          <a:extLst>
            <a:ext uri="{FF2B5EF4-FFF2-40B4-BE49-F238E27FC236}">
              <a16:creationId xmlns:a16="http://schemas.microsoft.com/office/drawing/2014/main" id="{1A3F968E-AFEA-41E6-86BF-10DAD4F4B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1194" name="Imagen 1193" descr="image85.png">
          <a:extLst>
            <a:ext uri="{FF2B5EF4-FFF2-40B4-BE49-F238E27FC236}">
              <a16:creationId xmlns:a16="http://schemas.microsoft.com/office/drawing/2014/main" id="{5F300669-3FC0-4F60-8ED7-055489438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1195" name="Imagen 1194" descr="image86.png">
          <a:extLst>
            <a:ext uri="{FF2B5EF4-FFF2-40B4-BE49-F238E27FC236}">
              <a16:creationId xmlns:a16="http://schemas.microsoft.com/office/drawing/2014/main" id="{02774521-88D2-48B6-A9CE-EE60AE19C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1196" name="Imagen 1195" descr="image87.png">
          <a:extLst>
            <a:ext uri="{FF2B5EF4-FFF2-40B4-BE49-F238E27FC236}">
              <a16:creationId xmlns:a16="http://schemas.microsoft.com/office/drawing/2014/main" id="{94F866E0-2848-4684-9307-9F8EED16B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1197" name="Imagen 1196" descr="image88.png">
          <a:extLst>
            <a:ext uri="{FF2B5EF4-FFF2-40B4-BE49-F238E27FC236}">
              <a16:creationId xmlns:a16="http://schemas.microsoft.com/office/drawing/2014/main" id="{8C2656AF-1344-4928-84A5-8E6C53EEC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1198" name="Imagen 1197" descr="image89.png">
          <a:extLst>
            <a:ext uri="{FF2B5EF4-FFF2-40B4-BE49-F238E27FC236}">
              <a16:creationId xmlns:a16="http://schemas.microsoft.com/office/drawing/2014/main" id="{B2395701-D8DF-403E-B4C0-936310B8B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1199" name="Imagen 1198" descr="image90.png">
          <a:extLst>
            <a:ext uri="{FF2B5EF4-FFF2-40B4-BE49-F238E27FC236}">
              <a16:creationId xmlns:a16="http://schemas.microsoft.com/office/drawing/2014/main" id="{683A4D20-F8ED-4E00-9C61-0C812B40B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213" name="image64.png">
          <a:extLst>
            <a:ext uri="{FF2B5EF4-FFF2-40B4-BE49-F238E27FC236}">
              <a16:creationId xmlns:a16="http://schemas.microsoft.com/office/drawing/2014/main" id="{D9BE64F6-5DD3-46A0-A557-4612C88A0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214" name="image65.png">
          <a:extLst>
            <a:ext uri="{FF2B5EF4-FFF2-40B4-BE49-F238E27FC236}">
              <a16:creationId xmlns:a16="http://schemas.microsoft.com/office/drawing/2014/main" id="{C69C4747-D12B-48B1-8FF5-6464F9018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215" name="image66.png">
          <a:extLst>
            <a:ext uri="{FF2B5EF4-FFF2-40B4-BE49-F238E27FC236}">
              <a16:creationId xmlns:a16="http://schemas.microsoft.com/office/drawing/2014/main" id="{1D698602-72FD-4407-B058-FC949261D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771525</xdr:colOff>
      <xdr:row>7046</xdr:row>
      <xdr:rowOff>133350</xdr:rowOff>
    </xdr:to>
    <xdr:pic>
      <xdr:nvPicPr>
        <xdr:cNvPr id="1223" name="Imagen 1222" descr="image64.png">
          <a:extLst>
            <a:ext uri="{FF2B5EF4-FFF2-40B4-BE49-F238E27FC236}">
              <a16:creationId xmlns:a16="http://schemas.microsoft.com/office/drawing/2014/main" id="{A36497FE-974C-43B3-A33F-F052E0134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2001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771525</xdr:colOff>
      <xdr:row>7158</xdr:row>
      <xdr:rowOff>9525</xdr:rowOff>
    </xdr:to>
    <xdr:pic>
      <xdr:nvPicPr>
        <xdr:cNvPr id="1224" name="Imagen 1223" descr="image65.png">
          <a:extLst>
            <a:ext uri="{FF2B5EF4-FFF2-40B4-BE49-F238E27FC236}">
              <a16:creationId xmlns:a16="http://schemas.microsoft.com/office/drawing/2014/main" id="{551EB9B9-14EB-4610-B810-5CC52BCCE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2001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771525</xdr:colOff>
      <xdr:row>7259</xdr:row>
      <xdr:rowOff>180975</xdr:rowOff>
    </xdr:to>
    <xdr:pic>
      <xdr:nvPicPr>
        <xdr:cNvPr id="1225" name="Imagen 1224" descr="image66.png">
          <a:extLst>
            <a:ext uri="{FF2B5EF4-FFF2-40B4-BE49-F238E27FC236}">
              <a16:creationId xmlns:a16="http://schemas.microsoft.com/office/drawing/2014/main" id="{8BE75866-A4B5-4EFF-91D0-F8F0747C6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2001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771525</xdr:colOff>
      <xdr:row>7361</xdr:row>
      <xdr:rowOff>180975</xdr:rowOff>
    </xdr:to>
    <xdr:pic>
      <xdr:nvPicPr>
        <xdr:cNvPr id="1226" name="Imagen 1225" descr="image67.png">
          <a:extLst>
            <a:ext uri="{FF2B5EF4-FFF2-40B4-BE49-F238E27FC236}">
              <a16:creationId xmlns:a16="http://schemas.microsoft.com/office/drawing/2014/main" id="{431F33A0-84AE-4D0F-9F07-8C56EA154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2001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771525</xdr:colOff>
      <xdr:row>7476</xdr:row>
      <xdr:rowOff>171450</xdr:rowOff>
    </xdr:to>
    <xdr:pic>
      <xdr:nvPicPr>
        <xdr:cNvPr id="1227" name="Imagen 1226" descr="image68.png">
          <a:extLst>
            <a:ext uri="{FF2B5EF4-FFF2-40B4-BE49-F238E27FC236}">
              <a16:creationId xmlns:a16="http://schemas.microsoft.com/office/drawing/2014/main" id="{A0580793-497A-4212-926F-50C5CC288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771525</xdr:colOff>
      <xdr:row>7586</xdr:row>
      <xdr:rowOff>142875</xdr:rowOff>
    </xdr:to>
    <xdr:pic>
      <xdr:nvPicPr>
        <xdr:cNvPr id="1228" name="Imagen 1227" descr="image69.png">
          <a:extLst>
            <a:ext uri="{FF2B5EF4-FFF2-40B4-BE49-F238E27FC236}">
              <a16:creationId xmlns:a16="http://schemas.microsoft.com/office/drawing/2014/main" id="{307C61BF-1D20-47E9-A641-C5B7872FD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771525</xdr:colOff>
      <xdr:row>7690</xdr:row>
      <xdr:rowOff>123825</xdr:rowOff>
    </xdr:to>
    <xdr:pic>
      <xdr:nvPicPr>
        <xdr:cNvPr id="1229" name="Imagen 1228" descr="image70.png">
          <a:extLst>
            <a:ext uri="{FF2B5EF4-FFF2-40B4-BE49-F238E27FC236}">
              <a16:creationId xmlns:a16="http://schemas.microsoft.com/office/drawing/2014/main" id="{6F5D367C-8D12-4DC6-953B-0E5C595D8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2001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771525</xdr:colOff>
      <xdr:row>7808</xdr:row>
      <xdr:rowOff>142875</xdr:rowOff>
    </xdr:to>
    <xdr:pic>
      <xdr:nvPicPr>
        <xdr:cNvPr id="1230" name="Imagen 1229" descr="image71.png">
          <a:extLst>
            <a:ext uri="{FF2B5EF4-FFF2-40B4-BE49-F238E27FC236}">
              <a16:creationId xmlns:a16="http://schemas.microsoft.com/office/drawing/2014/main" id="{FAA5305D-2BB9-416D-8CD3-881AFFEB2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771525</xdr:colOff>
      <xdr:row>7914</xdr:row>
      <xdr:rowOff>142875</xdr:rowOff>
    </xdr:to>
    <xdr:pic>
      <xdr:nvPicPr>
        <xdr:cNvPr id="1231" name="Imagen 1230" descr="image72.png">
          <a:extLst>
            <a:ext uri="{FF2B5EF4-FFF2-40B4-BE49-F238E27FC236}">
              <a16:creationId xmlns:a16="http://schemas.microsoft.com/office/drawing/2014/main" id="{42AF437F-C23B-4377-9BE5-5F56D4103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771525</xdr:colOff>
      <xdr:row>8018</xdr:row>
      <xdr:rowOff>142875</xdr:rowOff>
    </xdr:to>
    <xdr:pic>
      <xdr:nvPicPr>
        <xdr:cNvPr id="1232" name="Imagen 1231" descr="image73.png">
          <a:extLst>
            <a:ext uri="{FF2B5EF4-FFF2-40B4-BE49-F238E27FC236}">
              <a16:creationId xmlns:a16="http://schemas.microsoft.com/office/drawing/2014/main" id="{B85E8B25-298F-412D-819B-A5F47738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771525</xdr:colOff>
      <xdr:row>8125</xdr:row>
      <xdr:rowOff>152400</xdr:rowOff>
    </xdr:to>
    <xdr:pic>
      <xdr:nvPicPr>
        <xdr:cNvPr id="1233" name="Imagen 1232" descr="image74.png">
          <a:extLst>
            <a:ext uri="{FF2B5EF4-FFF2-40B4-BE49-F238E27FC236}">
              <a16:creationId xmlns:a16="http://schemas.microsoft.com/office/drawing/2014/main" id="{7C668EBB-8E39-4EB5-AA2F-A18CCDD9D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2001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771525</xdr:colOff>
      <xdr:row>8236</xdr:row>
      <xdr:rowOff>76200</xdr:rowOff>
    </xdr:to>
    <xdr:pic>
      <xdr:nvPicPr>
        <xdr:cNvPr id="1234" name="Imagen 1233" descr="image75.png">
          <a:extLst>
            <a:ext uri="{FF2B5EF4-FFF2-40B4-BE49-F238E27FC236}">
              <a16:creationId xmlns:a16="http://schemas.microsoft.com/office/drawing/2014/main" id="{A9CE207D-7882-4833-8E06-3262FAD1A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771525</xdr:colOff>
      <xdr:row>8346</xdr:row>
      <xdr:rowOff>76200</xdr:rowOff>
    </xdr:to>
    <xdr:pic>
      <xdr:nvPicPr>
        <xdr:cNvPr id="1235" name="Imagen 1234" descr="image76.png">
          <a:extLst>
            <a:ext uri="{FF2B5EF4-FFF2-40B4-BE49-F238E27FC236}">
              <a16:creationId xmlns:a16="http://schemas.microsoft.com/office/drawing/2014/main" id="{18D05DC4-23AE-47FC-A12A-11C1FF225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771525</xdr:colOff>
      <xdr:row>8452</xdr:row>
      <xdr:rowOff>171450</xdr:rowOff>
    </xdr:to>
    <xdr:pic>
      <xdr:nvPicPr>
        <xdr:cNvPr id="1236" name="Imagen 1235" descr="image77.png">
          <a:extLst>
            <a:ext uri="{FF2B5EF4-FFF2-40B4-BE49-F238E27FC236}">
              <a16:creationId xmlns:a16="http://schemas.microsoft.com/office/drawing/2014/main" id="{A683D6CA-FD00-4452-AC05-3705A2F61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771525</xdr:colOff>
      <xdr:row>8572</xdr:row>
      <xdr:rowOff>142875</xdr:rowOff>
    </xdr:to>
    <xdr:pic>
      <xdr:nvPicPr>
        <xdr:cNvPr id="1237" name="Imagen 1236" descr="image78.png">
          <a:extLst>
            <a:ext uri="{FF2B5EF4-FFF2-40B4-BE49-F238E27FC236}">
              <a16:creationId xmlns:a16="http://schemas.microsoft.com/office/drawing/2014/main" id="{EC3E73D2-4B37-4A5F-ABEC-F3156C2B0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771525</xdr:colOff>
      <xdr:row>8675</xdr:row>
      <xdr:rowOff>57150</xdr:rowOff>
    </xdr:to>
    <xdr:pic>
      <xdr:nvPicPr>
        <xdr:cNvPr id="1238" name="Imagen 1237" descr="image79.png">
          <a:extLst>
            <a:ext uri="{FF2B5EF4-FFF2-40B4-BE49-F238E27FC236}">
              <a16:creationId xmlns:a16="http://schemas.microsoft.com/office/drawing/2014/main" id="{ED976235-768E-43DB-B675-65E4F796F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2001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771525</xdr:colOff>
      <xdr:row>8778</xdr:row>
      <xdr:rowOff>142875</xdr:rowOff>
    </xdr:to>
    <xdr:pic>
      <xdr:nvPicPr>
        <xdr:cNvPr id="1239" name="Imagen 1238" descr="image80.png">
          <a:extLst>
            <a:ext uri="{FF2B5EF4-FFF2-40B4-BE49-F238E27FC236}">
              <a16:creationId xmlns:a16="http://schemas.microsoft.com/office/drawing/2014/main" id="{303D5105-F4C7-4F92-B6A9-F5C7D6DD3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1038225</xdr:colOff>
      <xdr:row>2592</xdr:row>
      <xdr:rowOff>9525</xdr:rowOff>
    </xdr:to>
    <xdr:pic>
      <xdr:nvPicPr>
        <xdr:cNvPr id="1240" name="Imagen 1239" descr="image30.png">
          <a:extLst>
            <a:ext uri="{FF2B5EF4-FFF2-40B4-BE49-F238E27FC236}">
              <a16:creationId xmlns:a16="http://schemas.microsoft.com/office/drawing/2014/main" id="{B3D79D24-46A3-46EB-B761-A38FA3D0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1038225</xdr:colOff>
      <xdr:row>7055</xdr:row>
      <xdr:rowOff>66675</xdr:rowOff>
    </xdr:to>
    <xdr:pic>
      <xdr:nvPicPr>
        <xdr:cNvPr id="1248" name="Imagen 1247" descr="image64.png">
          <a:extLst>
            <a:ext uri="{FF2B5EF4-FFF2-40B4-BE49-F238E27FC236}">
              <a16:creationId xmlns:a16="http://schemas.microsoft.com/office/drawing/2014/main" id="{0F0FA295-FF40-4737-B148-B409C4513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4668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1038225</xdr:colOff>
      <xdr:row>7154</xdr:row>
      <xdr:rowOff>180975</xdr:rowOff>
    </xdr:to>
    <xdr:pic>
      <xdr:nvPicPr>
        <xdr:cNvPr id="1249" name="Imagen 1248" descr="image65.png">
          <a:extLst>
            <a:ext uri="{FF2B5EF4-FFF2-40B4-BE49-F238E27FC236}">
              <a16:creationId xmlns:a16="http://schemas.microsoft.com/office/drawing/2014/main" id="{C6F5BA9C-C052-43DE-A4F5-4876D1586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4668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1038225</xdr:colOff>
      <xdr:row>7276</xdr:row>
      <xdr:rowOff>38100</xdr:rowOff>
    </xdr:to>
    <xdr:pic>
      <xdr:nvPicPr>
        <xdr:cNvPr id="1250" name="Imagen 1249" descr="image66.png">
          <a:extLst>
            <a:ext uri="{FF2B5EF4-FFF2-40B4-BE49-F238E27FC236}">
              <a16:creationId xmlns:a16="http://schemas.microsoft.com/office/drawing/2014/main" id="{6C8F0D71-1C0B-45D5-AFA0-716AC0419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4668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1038225</xdr:colOff>
      <xdr:row>7380</xdr:row>
      <xdr:rowOff>123825</xdr:rowOff>
    </xdr:to>
    <xdr:pic>
      <xdr:nvPicPr>
        <xdr:cNvPr id="1251" name="Imagen 1250" descr="image67.png">
          <a:extLst>
            <a:ext uri="{FF2B5EF4-FFF2-40B4-BE49-F238E27FC236}">
              <a16:creationId xmlns:a16="http://schemas.microsoft.com/office/drawing/2014/main" id="{2DC94818-E149-4CC6-A132-576BE9E13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1038225</xdr:colOff>
      <xdr:row>7485</xdr:row>
      <xdr:rowOff>19050</xdr:rowOff>
    </xdr:to>
    <xdr:pic>
      <xdr:nvPicPr>
        <xdr:cNvPr id="1252" name="Imagen 1251" descr="image68.png">
          <a:extLst>
            <a:ext uri="{FF2B5EF4-FFF2-40B4-BE49-F238E27FC236}">
              <a16:creationId xmlns:a16="http://schemas.microsoft.com/office/drawing/2014/main" id="{8DCC58B5-BEB2-4876-8295-096A3B84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4668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1038225</xdr:colOff>
      <xdr:row>7588</xdr:row>
      <xdr:rowOff>123825</xdr:rowOff>
    </xdr:to>
    <xdr:pic>
      <xdr:nvPicPr>
        <xdr:cNvPr id="1253" name="Imagen 1252" descr="image69.png">
          <a:extLst>
            <a:ext uri="{FF2B5EF4-FFF2-40B4-BE49-F238E27FC236}">
              <a16:creationId xmlns:a16="http://schemas.microsoft.com/office/drawing/2014/main" id="{D7C631C7-C7B8-4F4C-A346-EA5BAF3AD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1038225</xdr:colOff>
      <xdr:row>7701</xdr:row>
      <xdr:rowOff>123825</xdr:rowOff>
    </xdr:to>
    <xdr:pic>
      <xdr:nvPicPr>
        <xdr:cNvPr id="1254" name="Imagen 1253" descr="image70.png">
          <a:extLst>
            <a:ext uri="{FF2B5EF4-FFF2-40B4-BE49-F238E27FC236}">
              <a16:creationId xmlns:a16="http://schemas.microsoft.com/office/drawing/2014/main" id="{EFC902C1-5247-4A43-9134-101AA4453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4668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1038225</xdr:colOff>
      <xdr:row>7813</xdr:row>
      <xdr:rowOff>152400</xdr:rowOff>
    </xdr:to>
    <xdr:pic>
      <xdr:nvPicPr>
        <xdr:cNvPr id="1255" name="Imagen 1254" descr="image71.png">
          <a:extLst>
            <a:ext uri="{FF2B5EF4-FFF2-40B4-BE49-F238E27FC236}">
              <a16:creationId xmlns:a16="http://schemas.microsoft.com/office/drawing/2014/main" id="{200F7935-C004-4123-988A-80FB0579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1038225</xdr:colOff>
      <xdr:row>7916</xdr:row>
      <xdr:rowOff>123825</xdr:rowOff>
    </xdr:to>
    <xdr:pic>
      <xdr:nvPicPr>
        <xdr:cNvPr id="1256" name="Imagen 1255" descr="image72.png">
          <a:extLst>
            <a:ext uri="{FF2B5EF4-FFF2-40B4-BE49-F238E27FC236}">
              <a16:creationId xmlns:a16="http://schemas.microsoft.com/office/drawing/2014/main" id="{61877225-B3F0-45D4-B81D-8EE748A8F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1038225</xdr:colOff>
      <xdr:row>8037</xdr:row>
      <xdr:rowOff>28575</xdr:rowOff>
    </xdr:to>
    <xdr:pic>
      <xdr:nvPicPr>
        <xdr:cNvPr id="1257" name="Imagen 1256" descr="image73.png">
          <a:extLst>
            <a:ext uri="{FF2B5EF4-FFF2-40B4-BE49-F238E27FC236}">
              <a16:creationId xmlns:a16="http://schemas.microsoft.com/office/drawing/2014/main" id="{60059A4A-BCDD-4184-B016-07871878D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1038225</xdr:colOff>
      <xdr:row>8141</xdr:row>
      <xdr:rowOff>114300</xdr:rowOff>
    </xdr:to>
    <xdr:pic>
      <xdr:nvPicPr>
        <xdr:cNvPr id="1258" name="Imagen 1257" descr="image74.png">
          <a:extLst>
            <a:ext uri="{FF2B5EF4-FFF2-40B4-BE49-F238E27FC236}">
              <a16:creationId xmlns:a16="http://schemas.microsoft.com/office/drawing/2014/main" id="{1EAD29E6-D030-4244-9223-E0604AEE7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4668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1038225</xdr:colOff>
      <xdr:row>8245</xdr:row>
      <xdr:rowOff>28575</xdr:rowOff>
    </xdr:to>
    <xdr:pic>
      <xdr:nvPicPr>
        <xdr:cNvPr id="1259" name="Imagen 1258" descr="image75.png">
          <a:extLst>
            <a:ext uri="{FF2B5EF4-FFF2-40B4-BE49-F238E27FC236}">
              <a16:creationId xmlns:a16="http://schemas.microsoft.com/office/drawing/2014/main" id="{C6F08F7C-324A-425F-840D-DE28FA682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1038225</xdr:colOff>
      <xdr:row>8355</xdr:row>
      <xdr:rowOff>28575</xdr:rowOff>
    </xdr:to>
    <xdr:pic>
      <xdr:nvPicPr>
        <xdr:cNvPr id="1260" name="Imagen 1259" descr="image76.png">
          <a:extLst>
            <a:ext uri="{FF2B5EF4-FFF2-40B4-BE49-F238E27FC236}">
              <a16:creationId xmlns:a16="http://schemas.microsoft.com/office/drawing/2014/main" id="{BB597918-67BD-4267-9244-99554F176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1038225</xdr:colOff>
      <xdr:row>8465</xdr:row>
      <xdr:rowOff>28575</xdr:rowOff>
    </xdr:to>
    <xdr:pic>
      <xdr:nvPicPr>
        <xdr:cNvPr id="1261" name="Imagen 1260" descr="image77.png">
          <a:extLst>
            <a:ext uri="{FF2B5EF4-FFF2-40B4-BE49-F238E27FC236}">
              <a16:creationId xmlns:a16="http://schemas.microsoft.com/office/drawing/2014/main" id="{8BF4E232-6E22-41D8-89A2-BA9924CC2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1038225</xdr:colOff>
      <xdr:row>8574</xdr:row>
      <xdr:rowOff>123825</xdr:rowOff>
    </xdr:to>
    <xdr:pic>
      <xdr:nvPicPr>
        <xdr:cNvPr id="1262" name="Imagen 1261" descr="image78.png">
          <a:extLst>
            <a:ext uri="{FF2B5EF4-FFF2-40B4-BE49-F238E27FC236}">
              <a16:creationId xmlns:a16="http://schemas.microsoft.com/office/drawing/2014/main" id="{5723964C-44F1-4179-B849-0D9204776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1038225</xdr:colOff>
      <xdr:row>8685</xdr:row>
      <xdr:rowOff>171450</xdr:rowOff>
    </xdr:to>
    <xdr:pic>
      <xdr:nvPicPr>
        <xdr:cNvPr id="1263" name="Imagen 1262" descr="image79.png">
          <a:extLst>
            <a:ext uri="{FF2B5EF4-FFF2-40B4-BE49-F238E27FC236}">
              <a16:creationId xmlns:a16="http://schemas.microsoft.com/office/drawing/2014/main" id="{EF675070-B9A9-462D-8C12-DE8F210D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4668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1038225</xdr:colOff>
      <xdr:row>8802</xdr:row>
      <xdr:rowOff>123825</xdr:rowOff>
    </xdr:to>
    <xdr:pic>
      <xdr:nvPicPr>
        <xdr:cNvPr id="1264" name="Imagen 1263" descr="image80.png">
          <a:extLst>
            <a:ext uri="{FF2B5EF4-FFF2-40B4-BE49-F238E27FC236}">
              <a16:creationId xmlns:a16="http://schemas.microsoft.com/office/drawing/2014/main" id="{4A533719-3CBC-49E7-8C39-D4FA7C639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1038225</xdr:colOff>
      <xdr:row>8901</xdr:row>
      <xdr:rowOff>9525</xdr:rowOff>
    </xdr:to>
    <xdr:pic>
      <xdr:nvPicPr>
        <xdr:cNvPr id="1265" name="Imagen 1264" descr="image81.png">
          <a:extLst>
            <a:ext uri="{FF2B5EF4-FFF2-40B4-BE49-F238E27FC236}">
              <a16:creationId xmlns:a16="http://schemas.microsoft.com/office/drawing/2014/main" id="{4361FF14-84E1-4006-838A-9F5A39F0C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4668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1038225</xdr:colOff>
      <xdr:row>9008</xdr:row>
      <xdr:rowOff>114300</xdr:rowOff>
    </xdr:to>
    <xdr:pic>
      <xdr:nvPicPr>
        <xdr:cNvPr id="1266" name="Imagen 1265" descr="image82.png">
          <a:extLst>
            <a:ext uri="{FF2B5EF4-FFF2-40B4-BE49-F238E27FC236}">
              <a16:creationId xmlns:a16="http://schemas.microsoft.com/office/drawing/2014/main" id="{F33B96AD-E738-4814-AA5D-D4EF5D99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1038225</xdr:colOff>
      <xdr:row>758</xdr:row>
      <xdr:rowOff>9525</xdr:rowOff>
    </xdr:to>
    <xdr:pic>
      <xdr:nvPicPr>
        <xdr:cNvPr id="1267" name="Imagen 1266" descr="image14.png">
          <a:extLst>
            <a:ext uri="{FF2B5EF4-FFF2-40B4-BE49-F238E27FC236}">
              <a16:creationId xmlns:a16="http://schemas.microsoft.com/office/drawing/2014/main" id="{7589FA8B-5222-4229-9119-864C6EE60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1038225</xdr:colOff>
      <xdr:row>868</xdr:row>
      <xdr:rowOff>9525</xdr:rowOff>
    </xdr:to>
    <xdr:pic>
      <xdr:nvPicPr>
        <xdr:cNvPr id="1268" name="Imagen 1267" descr="image15.png">
          <a:extLst>
            <a:ext uri="{FF2B5EF4-FFF2-40B4-BE49-F238E27FC236}">
              <a16:creationId xmlns:a16="http://schemas.microsoft.com/office/drawing/2014/main" id="{06360667-93E6-4AA2-9E01-32DAAD235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1038225</xdr:colOff>
      <xdr:row>2016</xdr:row>
      <xdr:rowOff>9525</xdr:rowOff>
    </xdr:to>
    <xdr:pic>
      <xdr:nvPicPr>
        <xdr:cNvPr id="1269" name="Imagen 1268" descr="image25.png">
          <a:extLst>
            <a:ext uri="{FF2B5EF4-FFF2-40B4-BE49-F238E27FC236}">
              <a16:creationId xmlns:a16="http://schemas.microsoft.com/office/drawing/2014/main" id="{5A77BFA4-9E88-4692-8B4D-9B5B10674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1038225</xdr:colOff>
      <xdr:row>7106</xdr:row>
      <xdr:rowOff>142875</xdr:rowOff>
    </xdr:to>
    <xdr:pic>
      <xdr:nvPicPr>
        <xdr:cNvPr id="1277" name="Imagen 1276" descr="image64.png">
          <a:extLst>
            <a:ext uri="{FF2B5EF4-FFF2-40B4-BE49-F238E27FC236}">
              <a16:creationId xmlns:a16="http://schemas.microsoft.com/office/drawing/2014/main" id="{BC380136-4CBC-44F5-AF56-22DB3951E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4668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1038225</xdr:colOff>
      <xdr:row>7224</xdr:row>
      <xdr:rowOff>152400</xdr:rowOff>
    </xdr:to>
    <xdr:pic>
      <xdr:nvPicPr>
        <xdr:cNvPr id="1278" name="Imagen 1277" descr="image65.png">
          <a:extLst>
            <a:ext uri="{FF2B5EF4-FFF2-40B4-BE49-F238E27FC236}">
              <a16:creationId xmlns:a16="http://schemas.microsoft.com/office/drawing/2014/main" id="{2F247859-A6BD-4B9A-9B46-AF0A8380C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1038225</xdr:colOff>
      <xdr:row>7322</xdr:row>
      <xdr:rowOff>152400</xdr:rowOff>
    </xdr:to>
    <xdr:pic>
      <xdr:nvPicPr>
        <xdr:cNvPr id="1279" name="Imagen 1278" descr="image66.png">
          <a:extLst>
            <a:ext uri="{FF2B5EF4-FFF2-40B4-BE49-F238E27FC236}">
              <a16:creationId xmlns:a16="http://schemas.microsoft.com/office/drawing/2014/main" id="{BE099B83-904D-4C80-909F-7FDEF2E11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1038225</xdr:colOff>
      <xdr:row>7430</xdr:row>
      <xdr:rowOff>133350</xdr:rowOff>
    </xdr:to>
    <xdr:pic>
      <xdr:nvPicPr>
        <xdr:cNvPr id="1280" name="Imagen 1279" descr="image67.png">
          <a:extLst>
            <a:ext uri="{FF2B5EF4-FFF2-40B4-BE49-F238E27FC236}">
              <a16:creationId xmlns:a16="http://schemas.microsoft.com/office/drawing/2014/main" id="{3967652A-EDCC-4A62-A4B8-280252898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1038225</xdr:colOff>
      <xdr:row>7538</xdr:row>
      <xdr:rowOff>152400</xdr:rowOff>
    </xdr:to>
    <xdr:pic>
      <xdr:nvPicPr>
        <xdr:cNvPr id="1281" name="Imagen 1280" descr="image68.png">
          <a:extLst>
            <a:ext uri="{FF2B5EF4-FFF2-40B4-BE49-F238E27FC236}">
              <a16:creationId xmlns:a16="http://schemas.microsoft.com/office/drawing/2014/main" id="{9925ABD3-6146-4FDE-BCA8-65FA0B772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1038225</xdr:colOff>
      <xdr:row>7648</xdr:row>
      <xdr:rowOff>152400</xdr:rowOff>
    </xdr:to>
    <xdr:pic>
      <xdr:nvPicPr>
        <xdr:cNvPr id="1282" name="Imagen 1281" descr="image69.png">
          <a:extLst>
            <a:ext uri="{FF2B5EF4-FFF2-40B4-BE49-F238E27FC236}">
              <a16:creationId xmlns:a16="http://schemas.microsoft.com/office/drawing/2014/main" id="{3E478E63-7B36-4012-89F4-169489D12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1038225</xdr:colOff>
      <xdr:row>7760</xdr:row>
      <xdr:rowOff>152400</xdr:rowOff>
    </xdr:to>
    <xdr:pic>
      <xdr:nvPicPr>
        <xdr:cNvPr id="1283" name="Imagen 1282" descr="image70.png">
          <a:extLst>
            <a:ext uri="{FF2B5EF4-FFF2-40B4-BE49-F238E27FC236}">
              <a16:creationId xmlns:a16="http://schemas.microsoft.com/office/drawing/2014/main" id="{0F612516-296C-4AE8-B86F-EA614A843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1038225</xdr:colOff>
      <xdr:row>7860</xdr:row>
      <xdr:rowOff>133350</xdr:rowOff>
    </xdr:to>
    <xdr:pic>
      <xdr:nvPicPr>
        <xdr:cNvPr id="1284" name="Imagen 1283" descr="image71.png">
          <a:extLst>
            <a:ext uri="{FF2B5EF4-FFF2-40B4-BE49-F238E27FC236}">
              <a16:creationId xmlns:a16="http://schemas.microsoft.com/office/drawing/2014/main" id="{82AE6EDE-97DF-4758-AC5C-E8892C09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1038225</xdr:colOff>
      <xdr:row>7978</xdr:row>
      <xdr:rowOff>152400</xdr:rowOff>
    </xdr:to>
    <xdr:pic>
      <xdr:nvPicPr>
        <xdr:cNvPr id="1285" name="Imagen 1284" descr="image72.png">
          <a:extLst>
            <a:ext uri="{FF2B5EF4-FFF2-40B4-BE49-F238E27FC236}">
              <a16:creationId xmlns:a16="http://schemas.microsoft.com/office/drawing/2014/main" id="{D19C022F-1E59-416F-9E7C-02CA7208A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1038225</xdr:colOff>
      <xdr:row>8086</xdr:row>
      <xdr:rowOff>85725</xdr:rowOff>
    </xdr:to>
    <xdr:pic>
      <xdr:nvPicPr>
        <xdr:cNvPr id="1286" name="Imagen 1285" descr="image73.png">
          <a:extLst>
            <a:ext uri="{FF2B5EF4-FFF2-40B4-BE49-F238E27FC236}">
              <a16:creationId xmlns:a16="http://schemas.microsoft.com/office/drawing/2014/main" id="{8C103B0F-A8E4-44D6-B860-D659D37BE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1038225</xdr:colOff>
      <xdr:row>8186</xdr:row>
      <xdr:rowOff>152400</xdr:rowOff>
    </xdr:to>
    <xdr:pic>
      <xdr:nvPicPr>
        <xdr:cNvPr id="1287" name="Imagen 1286" descr="image74.png">
          <a:extLst>
            <a:ext uri="{FF2B5EF4-FFF2-40B4-BE49-F238E27FC236}">
              <a16:creationId xmlns:a16="http://schemas.microsoft.com/office/drawing/2014/main" id="{F4BC595F-EE76-4FBA-994D-A2A142405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1038225</xdr:colOff>
      <xdr:row>8290</xdr:row>
      <xdr:rowOff>85725</xdr:rowOff>
    </xdr:to>
    <xdr:pic>
      <xdr:nvPicPr>
        <xdr:cNvPr id="1288" name="Imagen 1287" descr="image75.png">
          <a:extLst>
            <a:ext uri="{FF2B5EF4-FFF2-40B4-BE49-F238E27FC236}">
              <a16:creationId xmlns:a16="http://schemas.microsoft.com/office/drawing/2014/main" id="{3F32A545-5A5B-45C9-96B9-7F456E26D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1038225</xdr:colOff>
      <xdr:row>8406</xdr:row>
      <xdr:rowOff>152400</xdr:rowOff>
    </xdr:to>
    <xdr:pic>
      <xdr:nvPicPr>
        <xdr:cNvPr id="1289" name="Imagen 1288" descr="image76.png">
          <a:extLst>
            <a:ext uri="{FF2B5EF4-FFF2-40B4-BE49-F238E27FC236}">
              <a16:creationId xmlns:a16="http://schemas.microsoft.com/office/drawing/2014/main" id="{E414DD46-BF86-4333-B1A8-A625B30D4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1038225</xdr:colOff>
      <xdr:row>8510</xdr:row>
      <xdr:rowOff>152400</xdr:rowOff>
    </xdr:to>
    <xdr:pic>
      <xdr:nvPicPr>
        <xdr:cNvPr id="1290" name="Imagen 1289" descr="image77.png">
          <a:extLst>
            <a:ext uri="{FF2B5EF4-FFF2-40B4-BE49-F238E27FC236}">
              <a16:creationId xmlns:a16="http://schemas.microsoft.com/office/drawing/2014/main" id="{7BE9DC33-92FA-445E-B889-4CE9CB038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1038225</xdr:colOff>
      <xdr:row>8622</xdr:row>
      <xdr:rowOff>152400</xdr:rowOff>
    </xdr:to>
    <xdr:pic>
      <xdr:nvPicPr>
        <xdr:cNvPr id="1291" name="Imagen 1290" descr="image78.png">
          <a:extLst>
            <a:ext uri="{FF2B5EF4-FFF2-40B4-BE49-F238E27FC236}">
              <a16:creationId xmlns:a16="http://schemas.microsoft.com/office/drawing/2014/main" id="{3AE1066D-2849-4D9D-B34F-59D134F87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1038225</xdr:colOff>
      <xdr:row>8726</xdr:row>
      <xdr:rowOff>152400</xdr:rowOff>
    </xdr:to>
    <xdr:pic>
      <xdr:nvPicPr>
        <xdr:cNvPr id="1292" name="Imagen 1291" descr="image79.png">
          <a:extLst>
            <a:ext uri="{FF2B5EF4-FFF2-40B4-BE49-F238E27FC236}">
              <a16:creationId xmlns:a16="http://schemas.microsoft.com/office/drawing/2014/main" id="{A36D5DE2-1D30-479E-9C32-FE1F90DCE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1038225</xdr:colOff>
      <xdr:row>8846</xdr:row>
      <xdr:rowOff>152400</xdr:rowOff>
    </xdr:to>
    <xdr:pic>
      <xdr:nvPicPr>
        <xdr:cNvPr id="1293" name="Imagen 1292" descr="image80.png">
          <a:extLst>
            <a:ext uri="{FF2B5EF4-FFF2-40B4-BE49-F238E27FC236}">
              <a16:creationId xmlns:a16="http://schemas.microsoft.com/office/drawing/2014/main" id="{0DC145D2-F9BA-4014-8C37-37B95E036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1038225</xdr:colOff>
      <xdr:row>8948</xdr:row>
      <xdr:rowOff>152400</xdr:rowOff>
    </xdr:to>
    <xdr:pic>
      <xdr:nvPicPr>
        <xdr:cNvPr id="1294" name="Imagen 1293" descr="image81.png">
          <a:extLst>
            <a:ext uri="{FF2B5EF4-FFF2-40B4-BE49-F238E27FC236}">
              <a16:creationId xmlns:a16="http://schemas.microsoft.com/office/drawing/2014/main" id="{19946AB7-FEFA-4868-B107-FDE9BFC83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1038225</xdr:colOff>
      <xdr:row>9053</xdr:row>
      <xdr:rowOff>161925</xdr:rowOff>
    </xdr:to>
    <xdr:pic>
      <xdr:nvPicPr>
        <xdr:cNvPr id="1295" name="Imagen 1294" descr="image82.png">
          <a:extLst>
            <a:ext uri="{FF2B5EF4-FFF2-40B4-BE49-F238E27FC236}">
              <a16:creationId xmlns:a16="http://schemas.microsoft.com/office/drawing/2014/main" id="{8F9B5C71-862E-4840-952A-DA1B3C42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4668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1038225</xdr:colOff>
      <xdr:row>9159</xdr:row>
      <xdr:rowOff>114300</xdr:rowOff>
    </xdr:to>
    <xdr:pic>
      <xdr:nvPicPr>
        <xdr:cNvPr id="1296" name="Imagen 1295" descr="image83.png">
          <a:extLst>
            <a:ext uri="{FF2B5EF4-FFF2-40B4-BE49-F238E27FC236}">
              <a16:creationId xmlns:a16="http://schemas.microsoft.com/office/drawing/2014/main" id="{B2826074-2CC6-44BD-AEF4-A8FA1675A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1038225</xdr:colOff>
      <xdr:row>9273</xdr:row>
      <xdr:rowOff>114300</xdr:rowOff>
    </xdr:to>
    <xdr:pic>
      <xdr:nvPicPr>
        <xdr:cNvPr id="1297" name="Imagen 1296" descr="image84.png">
          <a:extLst>
            <a:ext uri="{FF2B5EF4-FFF2-40B4-BE49-F238E27FC236}">
              <a16:creationId xmlns:a16="http://schemas.microsoft.com/office/drawing/2014/main" id="{32C4A826-6F57-41D7-9FE8-56A0AAC26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1038225</xdr:colOff>
      <xdr:row>9381</xdr:row>
      <xdr:rowOff>114300</xdr:rowOff>
    </xdr:to>
    <xdr:pic>
      <xdr:nvPicPr>
        <xdr:cNvPr id="1298" name="Imagen 1297" descr="image85.png">
          <a:extLst>
            <a:ext uri="{FF2B5EF4-FFF2-40B4-BE49-F238E27FC236}">
              <a16:creationId xmlns:a16="http://schemas.microsoft.com/office/drawing/2014/main" id="{AA70529E-938A-46FD-8367-5B8A58A12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1038225</xdr:colOff>
      <xdr:row>9481</xdr:row>
      <xdr:rowOff>114300</xdr:rowOff>
    </xdr:to>
    <xdr:pic>
      <xdr:nvPicPr>
        <xdr:cNvPr id="1299" name="Imagen 1298" descr="image86.png">
          <a:extLst>
            <a:ext uri="{FF2B5EF4-FFF2-40B4-BE49-F238E27FC236}">
              <a16:creationId xmlns:a16="http://schemas.microsoft.com/office/drawing/2014/main" id="{DF2C8412-435D-4238-AF9B-A8E6A042B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1038225</xdr:colOff>
      <xdr:row>9597</xdr:row>
      <xdr:rowOff>114300</xdr:rowOff>
    </xdr:to>
    <xdr:pic>
      <xdr:nvPicPr>
        <xdr:cNvPr id="1300" name="Imagen 1299" descr="image87.png">
          <a:extLst>
            <a:ext uri="{FF2B5EF4-FFF2-40B4-BE49-F238E27FC236}">
              <a16:creationId xmlns:a16="http://schemas.microsoft.com/office/drawing/2014/main" id="{206DCAA1-4917-44A8-9594-6CFD1F180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1038225</xdr:colOff>
      <xdr:row>9707</xdr:row>
      <xdr:rowOff>114300</xdr:rowOff>
    </xdr:to>
    <xdr:pic>
      <xdr:nvPicPr>
        <xdr:cNvPr id="1301" name="Imagen 1300" descr="image88.png">
          <a:extLst>
            <a:ext uri="{FF2B5EF4-FFF2-40B4-BE49-F238E27FC236}">
              <a16:creationId xmlns:a16="http://schemas.microsoft.com/office/drawing/2014/main" id="{5B2EC1D3-87FB-4618-82FE-1DFA47843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1038225</xdr:colOff>
      <xdr:row>9807</xdr:row>
      <xdr:rowOff>114300</xdr:rowOff>
    </xdr:to>
    <xdr:pic>
      <xdr:nvPicPr>
        <xdr:cNvPr id="1302" name="Imagen 1301" descr="image89.png">
          <a:extLst>
            <a:ext uri="{FF2B5EF4-FFF2-40B4-BE49-F238E27FC236}">
              <a16:creationId xmlns:a16="http://schemas.microsoft.com/office/drawing/2014/main" id="{8F00442B-5691-4CC5-92F5-78A45261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1038225</xdr:colOff>
      <xdr:row>9915</xdr:row>
      <xdr:rowOff>114300</xdr:rowOff>
    </xdr:to>
    <xdr:pic>
      <xdr:nvPicPr>
        <xdr:cNvPr id="1303" name="Imagen 1302" descr="image90.png">
          <a:extLst>
            <a:ext uri="{FF2B5EF4-FFF2-40B4-BE49-F238E27FC236}">
              <a16:creationId xmlns:a16="http://schemas.microsoft.com/office/drawing/2014/main" id="{ECCAF0C4-7C21-4635-ABBC-29ABFEB89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4668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317" name="image64.png">
          <a:extLst>
            <a:ext uri="{FF2B5EF4-FFF2-40B4-BE49-F238E27FC236}">
              <a16:creationId xmlns:a16="http://schemas.microsoft.com/office/drawing/2014/main" id="{0BF07D09-8A80-4A6F-98F0-C6EBECE65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318" name="image65.png">
          <a:extLst>
            <a:ext uri="{FF2B5EF4-FFF2-40B4-BE49-F238E27FC236}">
              <a16:creationId xmlns:a16="http://schemas.microsoft.com/office/drawing/2014/main" id="{06CCBF96-BD82-4CCB-8F60-AEF31C05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319" name="image66.png">
          <a:extLst>
            <a:ext uri="{FF2B5EF4-FFF2-40B4-BE49-F238E27FC236}">
              <a16:creationId xmlns:a16="http://schemas.microsoft.com/office/drawing/2014/main" id="{4C23CBFE-DAEB-4769-B3FD-31E25C9E9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1327" name="Imagen 1326" descr="image64.png">
          <a:extLst>
            <a:ext uri="{FF2B5EF4-FFF2-40B4-BE49-F238E27FC236}">
              <a16:creationId xmlns:a16="http://schemas.microsoft.com/office/drawing/2014/main" id="{11C4DB8F-0AC8-4B1A-9E3D-CEECBE360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1328" name="Imagen 1327" descr="image65.png">
          <a:extLst>
            <a:ext uri="{FF2B5EF4-FFF2-40B4-BE49-F238E27FC236}">
              <a16:creationId xmlns:a16="http://schemas.microsoft.com/office/drawing/2014/main" id="{D47C23E7-636F-4DB5-AA3F-BA475E742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1329" name="Imagen 1328" descr="image66.png">
          <a:extLst>
            <a:ext uri="{FF2B5EF4-FFF2-40B4-BE49-F238E27FC236}">
              <a16:creationId xmlns:a16="http://schemas.microsoft.com/office/drawing/2014/main" id="{EA19AC14-0FF0-43C0-9BB1-6931F9509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1330" name="Imagen 1329" descr="image67.png">
          <a:extLst>
            <a:ext uri="{FF2B5EF4-FFF2-40B4-BE49-F238E27FC236}">
              <a16:creationId xmlns:a16="http://schemas.microsoft.com/office/drawing/2014/main" id="{123A1CAF-72EF-4097-98DB-4B19B0A0E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1331" name="Imagen 1330" descr="image68.png">
          <a:extLst>
            <a:ext uri="{FF2B5EF4-FFF2-40B4-BE49-F238E27FC236}">
              <a16:creationId xmlns:a16="http://schemas.microsoft.com/office/drawing/2014/main" id="{9FEB9416-078E-4F60-9A25-A4D1631D0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1332" name="Imagen 1331" descr="image69.png">
          <a:extLst>
            <a:ext uri="{FF2B5EF4-FFF2-40B4-BE49-F238E27FC236}">
              <a16:creationId xmlns:a16="http://schemas.microsoft.com/office/drawing/2014/main" id="{012321A8-8253-47D2-B006-8578102E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1333" name="Imagen 1332" descr="image70.png">
          <a:extLst>
            <a:ext uri="{FF2B5EF4-FFF2-40B4-BE49-F238E27FC236}">
              <a16:creationId xmlns:a16="http://schemas.microsoft.com/office/drawing/2014/main" id="{FC8BFEC1-2FF4-40CD-9937-6D8FB6A73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1334" name="Imagen 1333" descr="image71.png">
          <a:extLst>
            <a:ext uri="{FF2B5EF4-FFF2-40B4-BE49-F238E27FC236}">
              <a16:creationId xmlns:a16="http://schemas.microsoft.com/office/drawing/2014/main" id="{449D16CB-3DEA-4020-8E68-5B9405617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1335" name="Imagen 1334" descr="image72.png">
          <a:extLst>
            <a:ext uri="{FF2B5EF4-FFF2-40B4-BE49-F238E27FC236}">
              <a16:creationId xmlns:a16="http://schemas.microsoft.com/office/drawing/2014/main" id="{7B2AA399-4DE5-4439-9693-D29733D17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1336" name="Imagen 1335" descr="image73.png">
          <a:extLst>
            <a:ext uri="{FF2B5EF4-FFF2-40B4-BE49-F238E27FC236}">
              <a16:creationId xmlns:a16="http://schemas.microsoft.com/office/drawing/2014/main" id="{BC6A95B0-BAED-46BA-9C3E-2B628C3FA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1337" name="Imagen 1336" descr="image74.png">
          <a:extLst>
            <a:ext uri="{FF2B5EF4-FFF2-40B4-BE49-F238E27FC236}">
              <a16:creationId xmlns:a16="http://schemas.microsoft.com/office/drawing/2014/main" id="{C2155A7A-67B0-4E8F-A866-C130DFF5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1338" name="Imagen 1337" descr="image75.png">
          <a:extLst>
            <a:ext uri="{FF2B5EF4-FFF2-40B4-BE49-F238E27FC236}">
              <a16:creationId xmlns:a16="http://schemas.microsoft.com/office/drawing/2014/main" id="{66FABFD5-0223-4353-A96F-51B14242A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1339" name="Imagen 1338" descr="image76.png">
          <a:extLst>
            <a:ext uri="{FF2B5EF4-FFF2-40B4-BE49-F238E27FC236}">
              <a16:creationId xmlns:a16="http://schemas.microsoft.com/office/drawing/2014/main" id="{9C7ADA29-C873-4ACD-90B1-038D59E22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1340" name="Imagen 1339" descr="image77.png">
          <a:extLst>
            <a:ext uri="{FF2B5EF4-FFF2-40B4-BE49-F238E27FC236}">
              <a16:creationId xmlns:a16="http://schemas.microsoft.com/office/drawing/2014/main" id="{0D3C473B-3A8E-4D12-BB39-36D8C626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1341" name="Imagen 1340" descr="image78.png">
          <a:extLst>
            <a:ext uri="{FF2B5EF4-FFF2-40B4-BE49-F238E27FC236}">
              <a16:creationId xmlns:a16="http://schemas.microsoft.com/office/drawing/2014/main" id="{6C9AF0D8-28FF-4498-B336-296050D31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1342" name="Imagen 1341" descr="image79.png">
          <a:extLst>
            <a:ext uri="{FF2B5EF4-FFF2-40B4-BE49-F238E27FC236}">
              <a16:creationId xmlns:a16="http://schemas.microsoft.com/office/drawing/2014/main" id="{D9A9FD32-56A5-49E0-B3D5-25B4D579E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1343" name="Imagen 1342" descr="image80.png">
          <a:extLst>
            <a:ext uri="{FF2B5EF4-FFF2-40B4-BE49-F238E27FC236}">
              <a16:creationId xmlns:a16="http://schemas.microsoft.com/office/drawing/2014/main" id="{E0F132EB-F8EA-455D-B89B-D8FFB5FC4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344" name="Imagen 1343" descr="image30.png">
          <a:extLst>
            <a:ext uri="{FF2B5EF4-FFF2-40B4-BE49-F238E27FC236}">
              <a16:creationId xmlns:a16="http://schemas.microsoft.com/office/drawing/2014/main" id="{7CC0A8C3-EFDE-494C-ABED-B26F54621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1352" name="Imagen 1351" descr="image64.png">
          <a:extLst>
            <a:ext uri="{FF2B5EF4-FFF2-40B4-BE49-F238E27FC236}">
              <a16:creationId xmlns:a16="http://schemas.microsoft.com/office/drawing/2014/main" id="{F713E425-7F5A-4556-8D5A-1367E7783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1353" name="Imagen 1352" descr="image65.png">
          <a:extLst>
            <a:ext uri="{FF2B5EF4-FFF2-40B4-BE49-F238E27FC236}">
              <a16:creationId xmlns:a16="http://schemas.microsoft.com/office/drawing/2014/main" id="{CF7EB63D-5CFD-43FA-8D7B-2FFB9FD44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1354" name="Imagen 1353" descr="image66.png">
          <a:extLst>
            <a:ext uri="{FF2B5EF4-FFF2-40B4-BE49-F238E27FC236}">
              <a16:creationId xmlns:a16="http://schemas.microsoft.com/office/drawing/2014/main" id="{03799A60-98BD-463D-AFDD-6763B13E5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1355" name="Imagen 1354" descr="image67.png">
          <a:extLst>
            <a:ext uri="{FF2B5EF4-FFF2-40B4-BE49-F238E27FC236}">
              <a16:creationId xmlns:a16="http://schemas.microsoft.com/office/drawing/2014/main" id="{B45B0B4B-770A-4ADD-8CA4-75D0C2118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1356" name="Imagen 1355" descr="image68.png">
          <a:extLst>
            <a:ext uri="{FF2B5EF4-FFF2-40B4-BE49-F238E27FC236}">
              <a16:creationId xmlns:a16="http://schemas.microsoft.com/office/drawing/2014/main" id="{624CA6EF-0AE7-41EE-9E08-BF6806482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1357" name="Imagen 1356" descr="image69.png">
          <a:extLst>
            <a:ext uri="{FF2B5EF4-FFF2-40B4-BE49-F238E27FC236}">
              <a16:creationId xmlns:a16="http://schemas.microsoft.com/office/drawing/2014/main" id="{6895821C-9708-4EFD-B3F8-814816406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1358" name="Imagen 1357" descr="image70.png">
          <a:extLst>
            <a:ext uri="{FF2B5EF4-FFF2-40B4-BE49-F238E27FC236}">
              <a16:creationId xmlns:a16="http://schemas.microsoft.com/office/drawing/2014/main" id="{FE939E15-43AE-4ADF-BBDA-7F606FF08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1359" name="Imagen 1358" descr="image71.png">
          <a:extLst>
            <a:ext uri="{FF2B5EF4-FFF2-40B4-BE49-F238E27FC236}">
              <a16:creationId xmlns:a16="http://schemas.microsoft.com/office/drawing/2014/main" id="{8D8F12B4-2DA7-4D0A-A49C-93E5D29C0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1360" name="Imagen 1359" descr="image72.png">
          <a:extLst>
            <a:ext uri="{FF2B5EF4-FFF2-40B4-BE49-F238E27FC236}">
              <a16:creationId xmlns:a16="http://schemas.microsoft.com/office/drawing/2014/main" id="{6223F9D4-5887-4FC6-A159-7211D08ED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1361" name="Imagen 1360" descr="image73.png">
          <a:extLst>
            <a:ext uri="{FF2B5EF4-FFF2-40B4-BE49-F238E27FC236}">
              <a16:creationId xmlns:a16="http://schemas.microsoft.com/office/drawing/2014/main" id="{B4F763D0-ABC7-4E7B-8FAC-F54BA5AA8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1362" name="Imagen 1361" descr="image74.png">
          <a:extLst>
            <a:ext uri="{FF2B5EF4-FFF2-40B4-BE49-F238E27FC236}">
              <a16:creationId xmlns:a16="http://schemas.microsoft.com/office/drawing/2014/main" id="{413C26E7-C237-43B0-8796-1635F3DAA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1363" name="Imagen 1362" descr="image75.png">
          <a:extLst>
            <a:ext uri="{FF2B5EF4-FFF2-40B4-BE49-F238E27FC236}">
              <a16:creationId xmlns:a16="http://schemas.microsoft.com/office/drawing/2014/main" id="{165FC57C-217F-4B55-A6E0-112492362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1364" name="Imagen 1363" descr="image76.png">
          <a:extLst>
            <a:ext uri="{FF2B5EF4-FFF2-40B4-BE49-F238E27FC236}">
              <a16:creationId xmlns:a16="http://schemas.microsoft.com/office/drawing/2014/main" id="{F1AB4BB9-4156-4CAC-BFEE-B774C2BED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1365" name="Imagen 1364" descr="image77.png">
          <a:extLst>
            <a:ext uri="{FF2B5EF4-FFF2-40B4-BE49-F238E27FC236}">
              <a16:creationId xmlns:a16="http://schemas.microsoft.com/office/drawing/2014/main" id="{59547926-167E-4CB3-A06D-5CE57427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1366" name="Imagen 1365" descr="image78.png">
          <a:extLst>
            <a:ext uri="{FF2B5EF4-FFF2-40B4-BE49-F238E27FC236}">
              <a16:creationId xmlns:a16="http://schemas.microsoft.com/office/drawing/2014/main" id="{C384CFBD-45D6-4E15-9D9E-8FDD192D2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1367" name="Imagen 1366" descr="image79.png">
          <a:extLst>
            <a:ext uri="{FF2B5EF4-FFF2-40B4-BE49-F238E27FC236}">
              <a16:creationId xmlns:a16="http://schemas.microsoft.com/office/drawing/2014/main" id="{87839F41-1185-4961-96BE-7E4779733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1368" name="Imagen 1367" descr="image80.png">
          <a:extLst>
            <a:ext uri="{FF2B5EF4-FFF2-40B4-BE49-F238E27FC236}">
              <a16:creationId xmlns:a16="http://schemas.microsoft.com/office/drawing/2014/main" id="{23E2F9FD-3F1C-4B89-9B84-A2BA6B2F1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1369" name="Imagen 1368" descr="image81.png">
          <a:extLst>
            <a:ext uri="{FF2B5EF4-FFF2-40B4-BE49-F238E27FC236}">
              <a16:creationId xmlns:a16="http://schemas.microsoft.com/office/drawing/2014/main" id="{4BEB559A-D69A-4D62-B078-739537B3D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1370" name="Imagen 1369" descr="image82.png">
          <a:extLst>
            <a:ext uri="{FF2B5EF4-FFF2-40B4-BE49-F238E27FC236}">
              <a16:creationId xmlns:a16="http://schemas.microsoft.com/office/drawing/2014/main" id="{2A99942C-3752-41B9-8B9B-4A97904B8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371" name="Imagen 1370" descr="image14.png">
          <a:extLst>
            <a:ext uri="{FF2B5EF4-FFF2-40B4-BE49-F238E27FC236}">
              <a16:creationId xmlns:a16="http://schemas.microsoft.com/office/drawing/2014/main" id="{D5740441-B4E8-4611-B8D8-087151603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372" name="Imagen 1371" descr="image15.png">
          <a:extLst>
            <a:ext uri="{FF2B5EF4-FFF2-40B4-BE49-F238E27FC236}">
              <a16:creationId xmlns:a16="http://schemas.microsoft.com/office/drawing/2014/main" id="{4D16D2AB-886D-418C-99CE-B050BC6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373" name="Imagen 1372" descr="image25.png">
          <a:extLst>
            <a:ext uri="{FF2B5EF4-FFF2-40B4-BE49-F238E27FC236}">
              <a16:creationId xmlns:a16="http://schemas.microsoft.com/office/drawing/2014/main" id="{76ABBBD2-2B9D-4C04-9D46-797E75A38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1381" name="Imagen 1380" descr="image64.png">
          <a:extLst>
            <a:ext uri="{FF2B5EF4-FFF2-40B4-BE49-F238E27FC236}">
              <a16:creationId xmlns:a16="http://schemas.microsoft.com/office/drawing/2014/main" id="{C6326569-E94A-4541-94D3-5291DAE68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1382" name="Imagen 1381" descr="image65.png">
          <a:extLst>
            <a:ext uri="{FF2B5EF4-FFF2-40B4-BE49-F238E27FC236}">
              <a16:creationId xmlns:a16="http://schemas.microsoft.com/office/drawing/2014/main" id="{6E1CED3C-2D08-4968-B3C2-9DB381EEC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1383" name="Imagen 1382" descr="image66.png">
          <a:extLst>
            <a:ext uri="{FF2B5EF4-FFF2-40B4-BE49-F238E27FC236}">
              <a16:creationId xmlns:a16="http://schemas.microsoft.com/office/drawing/2014/main" id="{FEF0F1C4-2BEB-4804-9F94-FA49F15BD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1384" name="Imagen 1383" descr="image67.png">
          <a:extLst>
            <a:ext uri="{FF2B5EF4-FFF2-40B4-BE49-F238E27FC236}">
              <a16:creationId xmlns:a16="http://schemas.microsoft.com/office/drawing/2014/main" id="{29CA51F4-C69B-4A6C-95ED-3BEE36221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1385" name="Imagen 1384" descr="image68.png">
          <a:extLst>
            <a:ext uri="{FF2B5EF4-FFF2-40B4-BE49-F238E27FC236}">
              <a16:creationId xmlns:a16="http://schemas.microsoft.com/office/drawing/2014/main" id="{528CB3A1-289F-4207-916D-4FBD35495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1386" name="Imagen 1385" descr="image69.png">
          <a:extLst>
            <a:ext uri="{FF2B5EF4-FFF2-40B4-BE49-F238E27FC236}">
              <a16:creationId xmlns:a16="http://schemas.microsoft.com/office/drawing/2014/main" id="{7A517B44-75E4-4987-9931-E858588A7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1387" name="Imagen 1386" descr="image70.png">
          <a:extLst>
            <a:ext uri="{FF2B5EF4-FFF2-40B4-BE49-F238E27FC236}">
              <a16:creationId xmlns:a16="http://schemas.microsoft.com/office/drawing/2014/main" id="{464D5B94-CC00-4F89-B9E5-E373604DF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1388" name="Imagen 1387" descr="image71.png">
          <a:extLst>
            <a:ext uri="{FF2B5EF4-FFF2-40B4-BE49-F238E27FC236}">
              <a16:creationId xmlns:a16="http://schemas.microsoft.com/office/drawing/2014/main" id="{5C5BDF3F-07F8-41F3-976F-96EC01C33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1389" name="Imagen 1388" descr="image72.png">
          <a:extLst>
            <a:ext uri="{FF2B5EF4-FFF2-40B4-BE49-F238E27FC236}">
              <a16:creationId xmlns:a16="http://schemas.microsoft.com/office/drawing/2014/main" id="{FDBF798A-4CB6-4B64-BF62-179619639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1390" name="Imagen 1389" descr="image73.png">
          <a:extLst>
            <a:ext uri="{FF2B5EF4-FFF2-40B4-BE49-F238E27FC236}">
              <a16:creationId xmlns:a16="http://schemas.microsoft.com/office/drawing/2014/main" id="{6AF408BB-25B8-496C-879B-2D0823548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1391" name="Imagen 1390" descr="image74.png">
          <a:extLst>
            <a:ext uri="{FF2B5EF4-FFF2-40B4-BE49-F238E27FC236}">
              <a16:creationId xmlns:a16="http://schemas.microsoft.com/office/drawing/2014/main" id="{A6125332-9144-47AC-83C6-4FEA26DA2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1392" name="Imagen 1391" descr="image75.png">
          <a:extLst>
            <a:ext uri="{FF2B5EF4-FFF2-40B4-BE49-F238E27FC236}">
              <a16:creationId xmlns:a16="http://schemas.microsoft.com/office/drawing/2014/main" id="{3818242B-9557-4DCD-A8A3-E0648B768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1393" name="Imagen 1392" descr="image76.png">
          <a:extLst>
            <a:ext uri="{FF2B5EF4-FFF2-40B4-BE49-F238E27FC236}">
              <a16:creationId xmlns:a16="http://schemas.microsoft.com/office/drawing/2014/main" id="{14AE2338-EB1A-4AF6-B375-5FADEC845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1394" name="Imagen 1393" descr="image77.png">
          <a:extLst>
            <a:ext uri="{FF2B5EF4-FFF2-40B4-BE49-F238E27FC236}">
              <a16:creationId xmlns:a16="http://schemas.microsoft.com/office/drawing/2014/main" id="{97CE80D4-9B88-441F-B96D-3CD63FD6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1395" name="Imagen 1394" descr="image78.png">
          <a:extLst>
            <a:ext uri="{FF2B5EF4-FFF2-40B4-BE49-F238E27FC236}">
              <a16:creationId xmlns:a16="http://schemas.microsoft.com/office/drawing/2014/main" id="{BEBF9D75-4BC6-43C1-A3DC-F99045588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1396" name="Imagen 1395" descr="image79.png">
          <a:extLst>
            <a:ext uri="{FF2B5EF4-FFF2-40B4-BE49-F238E27FC236}">
              <a16:creationId xmlns:a16="http://schemas.microsoft.com/office/drawing/2014/main" id="{446E1C3A-4947-4B65-841C-D49D4B829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1397" name="Imagen 1396" descr="image80.png">
          <a:extLst>
            <a:ext uri="{FF2B5EF4-FFF2-40B4-BE49-F238E27FC236}">
              <a16:creationId xmlns:a16="http://schemas.microsoft.com/office/drawing/2014/main" id="{B3ED0513-DA20-4861-9B04-B4175D34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1398" name="Imagen 1397" descr="image81.png">
          <a:extLst>
            <a:ext uri="{FF2B5EF4-FFF2-40B4-BE49-F238E27FC236}">
              <a16:creationId xmlns:a16="http://schemas.microsoft.com/office/drawing/2014/main" id="{CE2F9AB0-6076-4EF3-9A7E-D3F259197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1399" name="Imagen 1398" descr="image82.png">
          <a:extLst>
            <a:ext uri="{FF2B5EF4-FFF2-40B4-BE49-F238E27FC236}">
              <a16:creationId xmlns:a16="http://schemas.microsoft.com/office/drawing/2014/main" id="{2094DE67-83D5-4B57-8487-456AB1202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1400" name="Imagen 1399" descr="image83.png">
          <a:extLst>
            <a:ext uri="{FF2B5EF4-FFF2-40B4-BE49-F238E27FC236}">
              <a16:creationId xmlns:a16="http://schemas.microsoft.com/office/drawing/2014/main" id="{16FB7B5A-E9CA-43AC-828A-FD3284A5F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1401" name="Imagen 1400" descr="image84.png">
          <a:extLst>
            <a:ext uri="{FF2B5EF4-FFF2-40B4-BE49-F238E27FC236}">
              <a16:creationId xmlns:a16="http://schemas.microsoft.com/office/drawing/2014/main" id="{82CCD8ED-DBE7-40C8-AA83-F583FE6FF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1402" name="Imagen 1401" descr="image85.png">
          <a:extLst>
            <a:ext uri="{FF2B5EF4-FFF2-40B4-BE49-F238E27FC236}">
              <a16:creationId xmlns:a16="http://schemas.microsoft.com/office/drawing/2014/main" id="{F1151C3F-8429-4E05-906F-2D15DC04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1403" name="Imagen 1402" descr="image86.png">
          <a:extLst>
            <a:ext uri="{FF2B5EF4-FFF2-40B4-BE49-F238E27FC236}">
              <a16:creationId xmlns:a16="http://schemas.microsoft.com/office/drawing/2014/main" id="{559B200B-F2DF-4246-9CC2-8B24B587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1404" name="Imagen 1403" descr="image87.png">
          <a:extLst>
            <a:ext uri="{FF2B5EF4-FFF2-40B4-BE49-F238E27FC236}">
              <a16:creationId xmlns:a16="http://schemas.microsoft.com/office/drawing/2014/main" id="{25EAA193-C395-454C-A724-03BF542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1405" name="Imagen 1404" descr="image88.png">
          <a:extLst>
            <a:ext uri="{FF2B5EF4-FFF2-40B4-BE49-F238E27FC236}">
              <a16:creationId xmlns:a16="http://schemas.microsoft.com/office/drawing/2014/main" id="{6581011F-EC9D-46E7-BA19-FCD369D22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1406" name="Imagen 1405" descr="image89.png">
          <a:extLst>
            <a:ext uri="{FF2B5EF4-FFF2-40B4-BE49-F238E27FC236}">
              <a16:creationId xmlns:a16="http://schemas.microsoft.com/office/drawing/2014/main" id="{5F18486E-BD29-4848-ABCF-C05CE6512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1407" name="Imagen 1406" descr="image90.png">
          <a:extLst>
            <a:ext uri="{FF2B5EF4-FFF2-40B4-BE49-F238E27FC236}">
              <a16:creationId xmlns:a16="http://schemas.microsoft.com/office/drawing/2014/main" id="{FFB09AEF-D7A9-4648-AEDC-6B6619DB1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421" name="image64.png">
          <a:extLst>
            <a:ext uri="{FF2B5EF4-FFF2-40B4-BE49-F238E27FC236}">
              <a16:creationId xmlns:a16="http://schemas.microsoft.com/office/drawing/2014/main" id="{125A0418-AB89-4B69-9D35-71B42646D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422" name="image65.png">
          <a:extLst>
            <a:ext uri="{FF2B5EF4-FFF2-40B4-BE49-F238E27FC236}">
              <a16:creationId xmlns:a16="http://schemas.microsoft.com/office/drawing/2014/main" id="{BAD13E36-43CC-4CF8-B901-ADCE6DB4C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423" name="image66.png">
          <a:extLst>
            <a:ext uri="{FF2B5EF4-FFF2-40B4-BE49-F238E27FC236}">
              <a16:creationId xmlns:a16="http://schemas.microsoft.com/office/drawing/2014/main" id="{A1355098-E62A-4D29-BAF1-8697B1F89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771525</xdr:colOff>
      <xdr:row>7046</xdr:row>
      <xdr:rowOff>133350</xdr:rowOff>
    </xdr:to>
    <xdr:pic>
      <xdr:nvPicPr>
        <xdr:cNvPr id="1431" name="Imagen 1430" descr="image64.png">
          <a:extLst>
            <a:ext uri="{FF2B5EF4-FFF2-40B4-BE49-F238E27FC236}">
              <a16:creationId xmlns:a16="http://schemas.microsoft.com/office/drawing/2014/main" id="{E32FFE39-D73F-4BBA-8B3C-C89FF8B65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2001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771525</xdr:colOff>
      <xdr:row>7158</xdr:row>
      <xdr:rowOff>9525</xdr:rowOff>
    </xdr:to>
    <xdr:pic>
      <xdr:nvPicPr>
        <xdr:cNvPr id="1432" name="Imagen 1431" descr="image65.png">
          <a:extLst>
            <a:ext uri="{FF2B5EF4-FFF2-40B4-BE49-F238E27FC236}">
              <a16:creationId xmlns:a16="http://schemas.microsoft.com/office/drawing/2014/main" id="{CB45C3B1-7DCE-40FF-AC33-A45973726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2001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771525</xdr:colOff>
      <xdr:row>7259</xdr:row>
      <xdr:rowOff>180975</xdr:rowOff>
    </xdr:to>
    <xdr:pic>
      <xdr:nvPicPr>
        <xdr:cNvPr id="1433" name="Imagen 1432" descr="image66.png">
          <a:extLst>
            <a:ext uri="{FF2B5EF4-FFF2-40B4-BE49-F238E27FC236}">
              <a16:creationId xmlns:a16="http://schemas.microsoft.com/office/drawing/2014/main" id="{6B33E25A-EC4D-42A9-B8E6-C60A37E5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2001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771525</xdr:colOff>
      <xdr:row>7361</xdr:row>
      <xdr:rowOff>180975</xdr:rowOff>
    </xdr:to>
    <xdr:pic>
      <xdr:nvPicPr>
        <xdr:cNvPr id="1434" name="Imagen 1433" descr="image67.png">
          <a:extLst>
            <a:ext uri="{FF2B5EF4-FFF2-40B4-BE49-F238E27FC236}">
              <a16:creationId xmlns:a16="http://schemas.microsoft.com/office/drawing/2014/main" id="{2DBAFD67-3C66-4B5B-86EB-168999DF9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2001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771525</xdr:colOff>
      <xdr:row>7476</xdr:row>
      <xdr:rowOff>171450</xdr:rowOff>
    </xdr:to>
    <xdr:pic>
      <xdr:nvPicPr>
        <xdr:cNvPr id="1435" name="Imagen 1434" descr="image68.png">
          <a:extLst>
            <a:ext uri="{FF2B5EF4-FFF2-40B4-BE49-F238E27FC236}">
              <a16:creationId xmlns:a16="http://schemas.microsoft.com/office/drawing/2014/main" id="{A7B69E7B-3CD4-4993-88B9-A21FCF4C3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771525</xdr:colOff>
      <xdr:row>7586</xdr:row>
      <xdr:rowOff>142875</xdr:rowOff>
    </xdr:to>
    <xdr:pic>
      <xdr:nvPicPr>
        <xdr:cNvPr id="1436" name="Imagen 1435" descr="image69.png">
          <a:extLst>
            <a:ext uri="{FF2B5EF4-FFF2-40B4-BE49-F238E27FC236}">
              <a16:creationId xmlns:a16="http://schemas.microsoft.com/office/drawing/2014/main" id="{E6C3EE3B-5793-4DD7-8249-5FBC15ED5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771525</xdr:colOff>
      <xdr:row>7690</xdr:row>
      <xdr:rowOff>123825</xdr:rowOff>
    </xdr:to>
    <xdr:pic>
      <xdr:nvPicPr>
        <xdr:cNvPr id="1437" name="Imagen 1436" descr="image70.png">
          <a:extLst>
            <a:ext uri="{FF2B5EF4-FFF2-40B4-BE49-F238E27FC236}">
              <a16:creationId xmlns:a16="http://schemas.microsoft.com/office/drawing/2014/main" id="{7096EDB3-82DB-486B-9126-9CC61453C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2001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771525</xdr:colOff>
      <xdr:row>7808</xdr:row>
      <xdr:rowOff>142875</xdr:rowOff>
    </xdr:to>
    <xdr:pic>
      <xdr:nvPicPr>
        <xdr:cNvPr id="1438" name="Imagen 1437" descr="image71.png">
          <a:extLst>
            <a:ext uri="{FF2B5EF4-FFF2-40B4-BE49-F238E27FC236}">
              <a16:creationId xmlns:a16="http://schemas.microsoft.com/office/drawing/2014/main" id="{BB6A2F45-CF04-4059-A0DA-8C9F45CD3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771525</xdr:colOff>
      <xdr:row>7914</xdr:row>
      <xdr:rowOff>142875</xdr:rowOff>
    </xdr:to>
    <xdr:pic>
      <xdr:nvPicPr>
        <xdr:cNvPr id="1439" name="Imagen 1438" descr="image72.png">
          <a:extLst>
            <a:ext uri="{FF2B5EF4-FFF2-40B4-BE49-F238E27FC236}">
              <a16:creationId xmlns:a16="http://schemas.microsoft.com/office/drawing/2014/main" id="{079F574F-4F02-4344-A3DD-9AAF7296B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771525</xdr:colOff>
      <xdr:row>8018</xdr:row>
      <xdr:rowOff>142875</xdr:rowOff>
    </xdr:to>
    <xdr:pic>
      <xdr:nvPicPr>
        <xdr:cNvPr id="1440" name="Imagen 1439" descr="image73.png">
          <a:extLst>
            <a:ext uri="{FF2B5EF4-FFF2-40B4-BE49-F238E27FC236}">
              <a16:creationId xmlns:a16="http://schemas.microsoft.com/office/drawing/2014/main" id="{0A472AD1-03AB-4F52-A790-7F6357FE0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771525</xdr:colOff>
      <xdr:row>8125</xdr:row>
      <xdr:rowOff>152400</xdr:rowOff>
    </xdr:to>
    <xdr:pic>
      <xdr:nvPicPr>
        <xdr:cNvPr id="1441" name="Imagen 1440" descr="image74.png">
          <a:extLst>
            <a:ext uri="{FF2B5EF4-FFF2-40B4-BE49-F238E27FC236}">
              <a16:creationId xmlns:a16="http://schemas.microsoft.com/office/drawing/2014/main" id="{84D99FDE-A0CD-4A84-BFBA-99B90F337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2001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771525</xdr:colOff>
      <xdr:row>8236</xdr:row>
      <xdr:rowOff>76200</xdr:rowOff>
    </xdr:to>
    <xdr:pic>
      <xdr:nvPicPr>
        <xdr:cNvPr id="1442" name="Imagen 1441" descr="image75.png">
          <a:extLst>
            <a:ext uri="{FF2B5EF4-FFF2-40B4-BE49-F238E27FC236}">
              <a16:creationId xmlns:a16="http://schemas.microsoft.com/office/drawing/2014/main" id="{F533E97D-3C8B-4807-BCAC-BC217B6E7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771525</xdr:colOff>
      <xdr:row>8346</xdr:row>
      <xdr:rowOff>76200</xdr:rowOff>
    </xdr:to>
    <xdr:pic>
      <xdr:nvPicPr>
        <xdr:cNvPr id="1443" name="Imagen 1442" descr="image76.png">
          <a:extLst>
            <a:ext uri="{FF2B5EF4-FFF2-40B4-BE49-F238E27FC236}">
              <a16:creationId xmlns:a16="http://schemas.microsoft.com/office/drawing/2014/main" id="{470E6F26-E46F-429E-9573-15BE5C05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771525</xdr:colOff>
      <xdr:row>8452</xdr:row>
      <xdr:rowOff>171450</xdr:rowOff>
    </xdr:to>
    <xdr:pic>
      <xdr:nvPicPr>
        <xdr:cNvPr id="1444" name="Imagen 1443" descr="image77.png">
          <a:extLst>
            <a:ext uri="{FF2B5EF4-FFF2-40B4-BE49-F238E27FC236}">
              <a16:creationId xmlns:a16="http://schemas.microsoft.com/office/drawing/2014/main" id="{66136A8E-7319-42D9-82A4-E0FB1189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771525</xdr:colOff>
      <xdr:row>8572</xdr:row>
      <xdr:rowOff>142875</xdr:rowOff>
    </xdr:to>
    <xdr:pic>
      <xdr:nvPicPr>
        <xdr:cNvPr id="1445" name="Imagen 1444" descr="image78.png">
          <a:extLst>
            <a:ext uri="{FF2B5EF4-FFF2-40B4-BE49-F238E27FC236}">
              <a16:creationId xmlns:a16="http://schemas.microsoft.com/office/drawing/2014/main" id="{88DC2B98-CFED-40C6-863D-8863F631B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771525</xdr:colOff>
      <xdr:row>8675</xdr:row>
      <xdr:rowOff>57150</xdr:rowOff>
    </xdr:to>
    <xdr:pic>
      <xdr:nvPicPr>
        <xdr:cNvPr id="1446" name="Imagen 1445" descr="image79.png">
          <a:extLst>
            <a:ext uri="{FF2B5EF4-FFF2-40B4-BE49-F238E27FC236}">
              <a16:creationId xmlns:a16="http://schemas.microsoft.com/office/drawing/2014/main" id="{E90559E5-6BFC-40E7-B69B-A9877812B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2001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771525</xdr:colOff>
      <xdr:row>8778</xdr:row>
      <xdr:rowOff>142875</xdr:rowOff>
    </xdr:to>
    <xdr:pic>
      <xdr:nvPicPr>
        <xdr:cNvPr id="1447" name="Imagen 1446" descr="image80.png">
          <a:extLst>
            <a:ext uri="{FF2B5EF4-FFF2-40B4-BE49-F238E27FC236}">
              <a16:creationId xmlns:a16="http://schemas.microsoft.com/office/drawing/2014/main" id="{8CA573A9-0836-4B2B-98D5-EBA4DFCF1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1038225</xdr:colOff>
      <xdr:row>2592</xdr:row>
      <xdr:rowOff>9525</xdr:rowOff>
    </xdr:to>
    <xdr:pic>
      <xdr:nvPicPr>
        <xdr:cNvPr id="1448" name="Imagen 1447" descr="image30.png">
          <a:extLst>
            <a:ext uri="{FF2B5EF4-FFF2-40B4-BE49-F238E27FC236}">
              <a16:creationId xmlns:a16="http://schemas.microsoft.com/office/drawing/2014/main" id="{947335C6-2231-4DD5-8DB4-942FA9620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1038225</xdr:colOff>
      <xdr:row>7055</xdr:row>
      <xdr:rowOff>66675</xdr:rowOff>
    </xdr:to>
    <xdr:pic>
      <xdr:nvPicPr>
        <xdr:cNvPr id="1456" name="Imagen 1455" descr="image64.png">
          <a:extLst>
            <a:ext uri="{FF2B5EF4-FFF2-40B4-BE49-F238E27FC236}">
              <a16:creationId xmlns:a16="http://schemas.microsoft.com/office/drawing/2014/main" id="{3AB843EF-273D-40B7-8D06-2D0BBC185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4668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1038225</xdr:colOff>
      <xdr:row>7154</xdr:row>
      <xdr:rowOff>180975</xdr:rowOff>
    </xdr:to>
    <xdr:pic>
      <xdr:nvPicPr>
        <xdr:cNvPr id="1457" name="Imagen 1456" descr="image65.png">
          <a:extLst>
            <a:ext uri="{FF2B5EF4-FFF2-40B4-BE49-F238E27FC236}">
              <a16:creationId xmlns:a16="http://schemas.microsoft.com/office/drawing/2014/main" id="{E2A982AB-B31E-4A66-8C90-B35F8127C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4668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1038225</xdr:colOff>
      <xdr:row>7276</xdr:row>
      <xdr:rowOff>38100</xdr:rowOff>
    </xdr:to>
    <xdr:pic>
      <xdr:nvPicPr>
        <xdr:cNvPr id="1458" name="Imagen 1457" descr="image66.png">
          <a:extLst>
            <a:ext uri="{FF2B5EF4-FFF2-40B4-BE49-F238E27FC236}">
              <a16:creationId xmlns:a16="http://schemas.microsoft.com/office/drawing/2014/main" id="{0A4A56D5-7ED6-4ADF-AE66-8B6432151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4668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1038225</xdr:colOff>
      <xdr:row>7380</xdr:row>
      <xdr:rowOff>123825</xdr:rowOff>
    </xdr:to>
    <xdr:pic>
      <xdr:nvPicPr>
        <xdr:cNvPr id="1459" name="Imagen 1458" descr="image67.png">
          <a:extLst>
            <a:ext uri="{FF2B5EF4-FFF2-40B4-BE49-F238E27FC236}">
              <a16:creationId xmlns:a16="http://schemas.microsoft.com/office/drawing/2014/main" id="{879BBF4E-E819-4659-87AD-D79B388C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1038225</xdr:colOff>
      <xdr:row>7485</xdr:row>
      <xdr:rowOff>19050</xdr:rowOff>
    </xdr:to>
    <xdr:pic>
      <xdr:nvPicPr>
        <xdr:cNvPr id="1460" name="Imagen 1459" descr="image68.png">
          <a:extLst>
            <a:ext uri="{FF2B5EF4-FFF2-40B4-BE49-F238E27FC236}">
              <a16:creationId xmlns:a16="http://schemas.microsoft.com/office/drawing/2014/main" id="{254E2920-AD3C-4DB3-BA97-A4B996A6A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4668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1038225</xdr:colOff>
      <xdr:row>7588</xdr:row>
      <xdr:rowOff>123825</xdr:rowOff>
    </xdr:to>
    <xdr:pic>
      <xdr:nvPicPr>
        <xdr:cNvPr id="1461" name="Imagen 1460" descr="image69.png">
          <a:extLst>
            <a:ext uri="{FF2B5EF4-FFF2-40B4-BE49-F238E27FC236}">
              <a16:creationId xmlns:a16="http://schemas.microsoft.com/office/drawing/2014/main" id="{71A4D838-ACB6-4BA1-A247-E06C93A16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1038225</xdr:colOff>
      <xdr:row>7701</xdr:row>
      <xdr:rowOff>123825</xdr:rowOff>
    </xdr:to>
    <xdr:pic>
      <xdr:nvPicPr>
        <xdr:cNvPr id="1462" name="Imagen 1461" descr="image70.png">
          <a:extLst>
            <a:ext uri="{FF2B5EF4-FFF2-40B4-BE49-F238E27FC236}">
              <a16:creationId xmlns:a16="http://schemas.microsoft.com/office/drawing/2014/main" id="{E256011C-4397-4006-9722-989F08CA2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4668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1038225</xdr:colOff>
      <xdr:row>7813</xdr:row>
      <xdr:rowOff>152400</xdr:rowOff>
    </xdr:to>
    <xdr:pic>
      <xdr:nvPicPr>
        <xdr:cNvPr id="1463" name="Imagen 1462" descr="image71.png">
          <a:extLst>
            <a:ext uri="{FF2B5EF4-FFF2-40B4-BE49-F238E27FC236}">
              <a16:creationId xmlns:a16="http://schemas.microsoft.com/office/drawing/2014/main" id="{A97259F3-6244-4757-A472-D5E7E5BBB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1038225</xdr:colOff>
      <xdr:row>7916</xdr:row>
      <xdr:rowOff>123825</xdr:rowOff>
    </xdr:to>
    <xdr:pic>
      <xdr:nvPicPr>
        <xdr:cNvPr id="1464" name="Imagen 1463" descr="image72.png">
          <a:extLst>
            <a:ext uri="{FF2B5EF4-FFF2-40B4-BE49-F238E27FC236}">
              <a16:creationId xmlns:a16="http://schemas.microsoft.com/office/drawing/2014/main" id="{901847A8-361B-4090-9E1B-B8ED65AFC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1038225</xdr:colOff>
      <xdr:row>8037</xdr:row>
      <xdr:rowOff>28575</xdr:rowOff>
    </xdr:to>
    <xdr:pic>
      <xdr:nvPicPr>
        <xdr:cNvPr id="1465" name="Imagen 1464" descr="image73.png">
          <a:extLst>
            <a:ext uri="{FF2B5EF4-FFF2-40B4-BE49-F238E27FC236}">
              <a16:creationId xmlns:a16="http://schemas.microsoft.com/office/drawing/2014/main" id="{19697DFF-A475-4182-8A56-AE009BDA3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1038225</xdr:colOff>
      <xdr:row>8141</xdr:row>
      <xdr:rowOff>114300</xdr:rowOff>
    </xdr:to>
    <xdr:pic>
      <xdr:nvPicPr>
        <xdr:cNvPr id="1466" name="Imagen 1465" descr="image74.png">
          <a:extLst>
            <a:ext uri="{FF2B5EF4-FFF2-40B4-BE49-F238E27FC236}">
              <a16:creationId xmlns:a16="http://schemas.microsoft.com/office/drawing/2014/main" id="{85051F3B-23BE-4C3D-BF3D-555E6F74D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4668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1038225</xdr:colOff>
      <xdr:row>8245</xdr:row>
      <xdr:rowOff>28575</xdr:rowOff>
    </xdr:to>
    <xdr:pic>
      <xdr:nvPicPr>
        <xdr:cNvPr id="1467" name="Imagen 1466" descr="image75.png">
          <a:extLst>
            <a:ext uri="{FF2B5EF4-FFF2-40B4-BE49-F238E27FC236}">
              <a16:creationId xmlns:a16="http://schemas.microsoft.com/office/drawing/2014/main" id="{A8F68AB6-5CCB-4307-8DF8-1799E126B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1038225</xdr:colOff>
      <xdr:row>8355</xdr:row>
      <xdr:rowOff>28575</xdr:rowOff>
    </xdr:to>
    <xdr:pic>
      <xdr:nvPicPr>
        <xdr:cNvPr id="1468" name="Imagen 1467" descr="image76.png">
          <a:extLst>
            <a:ext uri="{FF2B5EF4-FFF2-40B4-BE49-F238E27FC236}">
              <a16:creationId xmlns:a16="http://schemas.microsoft.com/office/drawing/2014/main" id="{91596749-A34D-44A6-BC17-1FC0FB0C2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1038225</xdr:colOff>
      <xdr:row>8465</xdr:row>
      <xdr:rowOff>28575</xdr:rowOff>
    </xdr:to>
    <xdr:pic>
      <xdr:nvPicPr>
        <xdr:cNvPr id="1469" name="Imagen 1468" descr="image77.png">
          <a:extLst>
            <a:ext uri="{FF2B5EF4-FFF2-40B4-BE49-F238E27FC236}">
              <a16:creationId xmlns:a16="http://schemas.microsoft.com/office/drawing/2014/main" id="{CCDE69DB-8CD2-44F6-B5EF-A736CCB36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1038225</xdr:colOff>
      <xdr:row>8574</xdr:row>
      <xdr:rowOff>123825</xdr:rowOff>
    </xdr:to>
    <xdr:pic>
      <xdr:nvPicPr>
        <xdr:cNvPr id="1470" name="Imagen 1469" descr="image78.png">
          <a:extLst>
            <a:ext uri="{FF2B5EF4-FFF2-40B4-BE49-F238E27FC236}">
              <a16:creationId xmlns:a16="http://schemas.microsoft.com/office/drawing/2014/main" id="{C04D8F47-156C-4D96-A0FF-F7FD75317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1038225</xdr:colOff>
      <xdr:row>8685</xdr:row>
      <xdr:rowOff>171450</xdr:rowOff>
    </xdr:to>
    <xdr:pic>
      <xdr:nvPicPr>
        <xdr:cNvPr id="1471" name="Imagen 1470" descr="image79.png">
          <a:extLst>
            <a:ext uri="{FF2B5EF4-FFF2-40B4-BE49-F238E27FC236}">
              <a16:creationId xmlns:a16="http://schemas.microsoft.com/office/drawing/2014/main" id="{C7215EDA-ED7E-4209-894A-E27B860E8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4668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1038225</xdr:colOff>
      <xdr:row>8802</xdr:row>
      <xdr:rowOff>123825</xdr:rowOff>
    </xdr:to>
    <xdr:pic>
      <xdr:nvPicPr>
        <xdr:cNvPr id="1472" name="Imagen 1471" descr="image80.png">
          <a:extLst>
            <a:ext uri="{FF2B5EF4-FFF2-40B4-BE49-F238E27FC236}">
              <a16:creationId xmlns:a16="http://schemas.microsoft.com/office/drawing/2014/main" id="{101CD859-3938-42F7-9198-250222BAF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1038225</xdr:colOff>
      <xdr:row>8901</xdr:row>
      <xdr:rowOff>9525</xdr:rowOff>
    </xdr:to>
    <xdr:pic>
      <xdr:nvPicPr>
        <xdr:cNvPr id="1473" name="Imagen 1472" descr="image81.png">
          <a:extLst>
            <a:ext uri="{FF2B5EF4-FFF2-40B4-BE49-F238E27FC236}">
              <a16:creationId xmlns:a16="http://schemas.microsoft.com/office/drawing/2014/main" id="{310E7B83-5849-4AB4-90FA-2702F5081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4668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1038225</xdr:colOff>
      <xdr:row>9008</xdr:row>
      <xdr:rowOff>114300</xdr:rowOff>
    </xdr:to>
    <xdr:pic>
      <xdr:nvPicPr>
        <xdr:cNvPr id="1474" name="Imagen 1473" descr="image82.png">
          <a:extLst>
            <a:ext uri="{FF2B5EF4-FFF2-40B4-BE49-F238E27FC236}">
              <a16:creationId xmlns:a16="http://schemas.microsoft.com/office/drawing/2014/main" id="{3172218C-5A48-41AA-9714-E0CBE5A0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1038225</xdr:colOff>
      <xdr:row>758</xdr:row>
      <xdr:rowOff>9525</xdr:rowOff>
    </xdr:to>
    <xdr:pic>
      <xdr:nvPicPr>
        <xdr:cNvPr id="1475" name="Imagen 1474" descr="image14.png">
          <a:extLst>
            <a:ext uri="{FF2B5EF4-FFF2-40B4-BE49-F238E27FC236}">
              <a16:creationId xmlns:a16="http://schemas.microsoft.com/office/drawing/2014/main" id="{1806E14A-E873-4B6E-AF48-453012FF1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1038225</xdr:colOff>
      <xdr:row>868</xdr:row>
      <xdr:rowOff>9525</xdr:rowOff>
    </xdr:to>
    <xdr:pic>
      <xdr:nvPicPr>
        <xdr:cNvPr id="1476" name="Imagen 1475" descr="image15.png">
          <a:extLst>
            <a:ext uri="{FF2B5EF4-FFF2-40B4-BE49-F238E27FC236}">
              <a16:creationId xmlns:a16="http://schemas.microsoft.com/office/drawing/2014/main" id="{CED63DA0-D6B9-4FCA-B2E6-4883FAB6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1038225</xdr:colOff>
      <xdr:row>2016</xdr:row>
      <xdr:rowOff>9525</xdr:rowOff>
    </xdr:to>
    <xdr:pic>
      <xdr:nvPicPr>
        <xdr:cNvPr id="1477" name="Imagen 1476" descr="image25.png">
          <a:extLst>
            <a:ext uri="{FF2B5EF4-FFF2-40B4-BE49-F238E27FC236}">
              <a16:creationId xmlns:a16="http://schemas.microsoft.com/office/drawing/2014/main" id="{498369CE-E64C-4B0B-BB5D-5FB23B91F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1038225</xdr:colOff>
      <xdr:row>7106</xdr:row>
      <xdr:rowOff>142875</xdr:rowOff>
    </xdr:to>
    <xdr:pic>
      <xdr:nvPicPr>
        <xdr:cNvPr id="1485" name="Imagen 1484" descr="image64.png">
          <a:extLst>
            <a:ext uri="{FF2B5EF4-FFF2-40B4-BE49-F238E27FC236}">
              <a16:creationId xmlns:a16="http://schemas.microsoft.com/office/drawing/2014/main" id="{F8BEF54D-E8D5-4BAF-AEC8-D4B4C3003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4668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1038225</xdr:colOff>
      <xdr:row>7224</xdr:row>
      <xdr:rowOff>152400</xdr:rowOff>
    </xdr:to>
    <xdr:pic>
      <xdr:nvPicPr>
        <xdr:cNvPr id="1486" name="Imagen 1485" descr="image65.png">
          <a:extLst>
            <a:ext uri="{FF2B5EF4-FFF2-40B4-BE49-F238E27FC236}">
              <a16:creationId xmlns:a16="http://schemas.microsoft.com/office/drawing/2014/main" id="{2D958FE1-56E0-44EF-B32E-F03D7CABF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1038225</xdr:colOff>
      <xdr:row>7322</xdr:row>
      <xdr:rowOff>152400</xdr:rowOff>
    </xdr:to>
    <xdr:pic>
      <xdr:nvPicPr>
        <xdr:cNvPr id="1487" name="Imagen 1486" descr="image66.png">
          <a:extLst>
            <a:ext uri="{FF2B5EF4-FFF2-40B4-BE49-F238E27FC236}">
              <a16:creationId xmlns:a16="http://schemas.microsoft.com/office/drawing/2014/main" id="{E7BBF09F-9191-4DF4-AA7C-9A34BE6E8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1038225</xdr:colOff>
      <xdr:row>7430</xdr:row>
      <xdr:rowOff>133350</xdr:rowOff>
    </xdr:to>
    <xdr:pic>
      <xdr:nvPicPr>
        <xdr:cNvPr id="1488" name="Imagen 1487" descr="image67.png">
          <a:extLst>
            <a:ext uri="{FF2B5EF4-FFF2-40B4-BE49-F238E27FC236}">
              <a16:creationId xmlns:a16="http://schemas.microsoft.com/office/drawing/2014/main" id="{6C68DDED-68DD-4AC1-9CAB-208AC0DB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1038225</xdr:colOff>
      <xdr:row>7538</xdr:row>
      <xdr:rowOff>152400</xdr:rowOff>
    </xdr:to>
    <xdr:pic>
      <xdr:nvPicPr>
        <xdr:cNvPr id="1489" name="Imagen 1488" descr="image68.png">
          <a:extLst>
            <a:ext uri="{FF2B5EF4-FFF2-40B4-BE49-F238E27FC236}">
              <a16:creationId xmlns:a16="http://schemas.microsoft.com/office/drawing/2014/main" id="{CD5E402D-FE38-4913-9BA3-0B60DF8CC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1038225</xdr:colOff>
      <xdr:row>7648</xdr:row>
      <xdr:rowOff>152400</xdr:rowOff>
    </xdr:to>
    <xdr:pic>
      <xdr:nvPicPr>
        <xdr:cNvPr id="1490" name="Imagen 1489" descr="image69.png">
          <a:extLst>
            <a:ext uri="{FF2B5EF4-FFF2-40B4-BE49-F238E27FC236}">
              <a16:creationId xmlns:a16="http://schemas.microsoft.com/office/drawing/2014/main" id="{64A2942F-736A-4C62-8C6B-9AF640D3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1038225</xdr:colOff>
      <xdr:row>7760</xdr:row>
      <xdr:rowOff>152400</xdr:rowOff>
    </xdr:to>
    <xdr:pic>
      <xdr:nvPicPr>
        <xdr:cNvPr id="1491" name="Imagen 1490" descr="image70.png">
          <a:extLst>
            <a:ext uri="{FF2B5EF4-FFF2-40B4-BE49-F238E27FC236}">
              <a16:creationId xmlns:a16="http://schemas.microsoft.com/office/drawing/2014/main" id="{6FF5915A-3677-4335-A614-12E99FBD0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1038225</xdr:colOff>
      <xdr:row>7860</xdr:row>
      <xdr:rowOff>133350</xdr:rowOff>
    </xdr:to>
    <xdr:pic>
      <xdr:nvPicPr>
        <xdr:cNvPr id="1492" name="Imagen 1491" descr="image71.png">
          <a:extLst>
            <a:ext uri="{FF2B5EF4-FFF2-40B4-BE49-F238E27FC236}">
              <a16:creationId xmlns:a16="http://schemas.microsoft.com/office/drawing/2014/main" id="{8C1AB0DC-8900-4EB7-9E31-BAFDC5320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1038225</xdr:colOff>
      <xdr:row>7978</xdr:row>
      <xdr:rowOff>152400</xdr:rowOff>
    </xdr:to>
    <xdr:pic>
      <xdr:nvPicPr>
        <xdr:cNvPr id="1493" name="Imagen 1492" descr="image72.png">
          <a:extLst>
            <a:ext uri="{FF2B5EF4-FFF2-40B4-BE49-F238E27FC236}">
              <a16:creationId xmlns:a16="http://schemas.microsoft.com/office/drawing/2014/main" id="{46BDC164-A3D8-44C1-B68F-F69546EF9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1038225</xdr:colOff>
      <xdr:row>8086</xdr:row>
      <xdr:rowOff>85725</xdr:rowOff>
    </xdr:to>
    <xdr:pic>
      <xdr:nvPicPr>
        <xdr:cNvPr id="1494" name="Imagen 1493" descr="image73.png">
          <a:extLst>
            <a:ext uri="{FF2B5EF4-FFF2-40B4-BE49-F238E27FC236}">
              <a16:creationId xmlns:a16="http://schemas.microsoft.com/office/drawing/2014/main" id="{3AEF2445-B4F6-49FD-9837-A162C1048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1038225</xdr:colOff>
      <xdr:row>8186</xdr:row>
      <xdr:rowOff>152400</xdr:rowOff>
    </xdr:to>
    <xdr:pic>
      <xdr:nvPicPr>
        <xdr:cNvPr id="1495" name="Imagen 1494" descr="image74.png">
          <a:extLst>
            <a:ext uri="{FF2B5EF4-FFF2-40B4-BE49-F238E27FC236}">
              <a16:creationId xmlns:a16="http://schemas.microsoft.com/office/drawing/2014/main" id="{A52FA1FE-BEAB-4CA2-B751-F50E5A1C1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1038225</xdr:colOff>
      <xdr:row>8290</xdr:row>
      <xdr:rowOff>85725</xdr:rowOff>
    </xdr:to>
    <xdr:pic>
      <xdr:nvPicPr>
        <xdr:cNvPr id="1496" name="Imagen 1495" descr="image75.png">
          <a:extLst>
            <a:ext uri="{FF2B5EF4-FFF2-40B4-BE49-F238E27FC236}">
              <a16:creationId xmlns:a16="http://schemas.microsoft.com/office/drawing/2014/main" id="{A18C90A0-EFEA-49CD-BAC2-E62F0CB16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1038225</xdr:colOff>
      <xdr:row>8406</xdr:row>
      <xdr:rowOff>152400</xdr:rowOff>
    </xdr:to>
    <xdr:pic>
      <xdr:nvPicPr>
        <xdr:cNvPr id="1497" name="Imagen 1496" descr="image76.png">
          <a:extLst>
            <a:ext uri="{FF2B5EF4-FFF2-40B4-BE49-F238E27FC236}">
              <a16:creationId xmlns:a16="http://schemas.microsoft.com/office/drawing/2014/main" id="{469C5B27-8732-4305-8E11-B4701E92B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1038225</xdr:colOff>
      <xdr:row>8510</xdr:row>
      <xdr:rowOff>152400</xdr:rowOff>
    </xdr:to>
    <xdr:pic>
      <xdr:nvPicPr>
        <xdr:cNvPr id="1498" name="Imagen 1497" descr="image77.png">
          <a:extLst>
            <a:ext uri="{FF2B5EF4-FFF2-40B4-BE49-F238E27FC236}">
              <a16:creationId xmlns:a16="http://schemas.microsoft.com/office/drawing/2014/main" id="{47998BEF-BA6F-481E-8D74-EA4AB41DE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1038225</xdr:colOff>
      <xdr:row>8622</xdr:row>
      <xdr:rowOff>152400</xdr:rowOff>
    </xdr:to>
    <xdr:pic>
      <xdr:nvPicPr>
        <xdr:cNvPr id="1499" name="Imagen 1498" descr="image78.png">
          <a:extLst>
            <a:ext uri="{FF2B5EF4-FFF2-40B4-BE49-F238E27FC236}">
              <a16:creationId xmlns:a16="http://schemas.microsoft.com/office/drawing/2014/main" id="{01183280-A4D7-4F00-AAD0-7833B461B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1038225</xdr:colOff>
      <xdr:row>8726</xdr:row>
      <xdr:rowOff>152400</xdr:rowOff>
    </xdr:to>
    <xdr:pic>
      <xdr:nvPicPr>
        <xdr:cNvPr id="1500" name="Imagen 1499" descr="image79.png">
          <a:extLst>
            <a:ext uri="{FF2B5EF4-FFF2-40B4-BE49-F238E27FC236}">
              <a16:creationId xmlns:a16="http://schemas.microsoft.com/office/drawing/2014/main" id="{97581E16-C630-4D6D-B565-4456B1D1A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1038225</xdr:colOff>
      <xdr:row>8846</xdr:row>
      <xdr:rowOff>152400</xdr:rowOff>
    </xdr:to>
    <xdr:pic>
      <xdr:nvPicPr>
        <xdr:cNvPr id="1501" name="Imagen 1500" descr="image80.png">
          <a:extLst>
            <a:ext uri="{FF2B5EF4-FFF2-40B4-BE49-F238E27FC236}">
              <a16:creationId xmlns:a16="http://schemas.microsoft.com/office/drawing/2014/main" id="{046F5996-2EAA-4144-BDA3-B50BEAC2D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1038225</xdr:colOff>
      <xdr:row>8948</xdr:row>
      <xdr:rowOff>152400</xdr:rowOff>
    </xdr:to>
    <xdr:pic>
      <xdr:nvPicPr>
        <xdr:cNvPr id="1502" name="Imagen 1501" descr="image81.png">
          <a:extLst>
            <a:ext uri="{FF2B5EF4-FFF2-40B4-BE49-F238E27FC236}">
              <a16:creationId xmlns:a16="http://schemas.microsoft.com/office/drawing/2014/main" id="{D36CC77E-D7BB-43E0-A687-7F5F7613F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1038225</xdr:colOff>
      <xdr:row>9053</xdr:row>
      <xdr:rowOff>161925</xdr:rowOff>
    </xdr:to>
    <xdr:pic>
      <xdr:nvPicPr>
        <xdr:cNvPr id="1503" name="Imagen 1502" descr="image82.png">
          <a:extLst>
            <a:ext uri="{FF2B5EF4-FFF2-40B4-BE49-F238E27FC236}">
              <a16:creationId xmlns:a16="http://schemas.microsoft.com/office/drawing/2014/main" id="{F520C5DC-070A-4571-B737-371271A52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4668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1038225</xdr:colOff>
      <xdr:row>9159</xdr:row>
      <xdr:rowOff>114300</xdr:rowOff>
    </xdr:to>
    <xdr:pic>
      <xdr:nvPicPr>
        <xdr:cNvPr id="1504" name="Imagen 1503" descr="image83.png">
          <a:extLst>
            <a:ext uri="{FF2B5EF4-FFF2-40B4-BE49-F238E27FC236}">
              <a16:creationId xmlns:a16="http://schemas.microsoft.com/office/drawing/2014/main" id="{E89DCD2D-8D09-4036-B3D0-ACE382DC4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1038225</xdr:colOff>
      <xdr:row>9273</xdr:row>
      <xdr:rowOff>114300</xdr:rowOff>
    </xdr:to>
    <xdr:pic>
      <xdr:nvPicPr>
        <xdr:cNvPr id="1505" name="Imagen 1504" descr="image84.png">
          <a:extLst>
            <a:ext uri="{FF2B5EF4-FFF2-40B4-BE49-F238E27FC236}">
              <a16:creationId xmlns:a16="http://schemas.microsoft.com/office/drawing/2014/main" id="{9D40C018-C01D-4348-B2A1-50EC47CF2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1038225</xdr:colOff>
      <xdr:row>9381</xdr:row>
      <xdr:rowOff>114300</xdr:rowOff>
    </xdr:to>
    <xdr:pic>
      <xdr:nvPicPr>
        <xdr:cNvPr id="1506" name="Imagen 1505" descr="image85.png">
          <a:extLst>
            <a:ext uri="{FF2B5EF4-FFF2-40B4-BE49-F238E27FC236}">
              <a16:creationId xmlns:a16="http://schemas.microsoft.com/office/drawing/2014/main" id="{D2ADDE59-CE15-40D3-A5AD-67FC1F55E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1038225</xdr:colOff>
      <xdr:row>9481</xdr:row>
      <xdr:rowOff>114300</xdr:rowOff>
    </xdr:to>
    <xdr:pic>
      <xdr:nvPicPr>
        <xdr:cNvPr id="1507" name="Imagen 1506" descr="image86.png">
          <a:extLst>
            <a:ext uri="{FF2B5EF4-FFF2-40B4-BE49-F238E27FC236}">
              <a16:creationId xmlns:a16="http://schemas.microsoft.com/office/drawing/2014/main" id="{5FAB0576-26F1-4533-9416-0BBA900A8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1038225</xdr:colOff>
      <xdr:row>9597</xdr:row>
      <xdr:rowOff>114300</xdr:rowOff>
    </xdr:to>
    <xdr:pic>
      <xdr:nvPicPr>
        <xdr:cNvPr id="1508" name="Imagen 1507" descr="image87.png">
          <a:extLst>
            <a:ext uri="{FF2B5EF4-FFF2-40B4-BE49-F238E27FC236}">
              <a16:creationId xmlns:a16="http://schemas.microsoft.com/office/drawing/2014/main" id="{A62498F9-6B97-4B6A-A994-11C4082C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1038225</xdr:colOff>
      <xdr:row>9707</xdr:row>
      <xdr:rowOff>114300</xdr:rowOff>
    </xdr:to>
    <xdr:pic>
      <xdr:nvPicPr>
        <xdr:cNvPr id="1509" name="Imagen 1508" descr="image88.png">
          <a:extLst>
            <a:ext uri="{FF2B5EF4-FFF2-40B4-BE49-F238E27FC236}">
              <a16:creationId xmlns:a16="http://schemas.microsoft.com/office/drawing/2014/main" id="{E27E4C9D-61A3-41A8-ACC7-E2276AFE5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1038225</xdr:colOff>
      <xdr:row>9807</xdr:row>
      <xdr:rowOff>114300</xdr:rowOff>
    </xdr:to>
    <xdr:pic>
      <xdr:nvPicPr>
        <xdr:cNvPr id="1510" name="Imagen 1509" descr="image89.png">
          <a:extLst>
            <a:ext uri="{FF2B5EF4-FFF2-40B4-BE49-F238E27FC236}">
              <a16:creationId xmlns:a16="http://schemas.microsoft.com/office/drawing/2014/main" id="{CD6CB76A-31EE-4C1A-AAC7-BF255535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1038225</xdr:colOff>
      <xdr:row>9915</xdr:row>
      <xdr:rowOff>114300</xdr:rowOff>
    </xdr:to>
    <xdr:pic>
      <xdr:nvPicPr>
        <xdr:cNvPr id="1511" name="Imagen 1510" descr="image90.png">
          <a:extLst>
            <a:ext uri="{FF2B5EF4-FFF2-40B4-BE49-F238E27FC236}">
              <a16:creationId xmlns:a16="http://schemas.microsoft.com/office/drawing/2014/main" id="{163B1A93-41E3-4795-9434-2F229C4D8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4668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525" name="image64.png">
          <a:extLst>
            <a:ext uri="{FF2B5EF4-FFF2-40B4-BE49-F238E27FC236}">
              <a16:creationId xmlns:a16="http://schemas.microsoft.com/office/drawing/2014/main" id="{9707392D-062A-4B3A-BA3C-84049CF99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526" name="image65.png">
          <a:extLst>
            <a:ext uri="{FF2B5EF4-FFF2-40B4-BE49-F238E27FC236}">
              <a16:creationId xmlns:a16="http://schemas.microsoft.com/office/drawing/2014/main" id="{BA7D1EF2-0884-4EBC-8684-69D159012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527" name="image66.png">
          <a:extLst>
            <a:ext uri="{FF2B5EF4-FFF2-40B4-BE49-F238E27FC236}">
              <a16:creationId xmlns:a16="http://schemas.microsoft.com/office/drawing/2014/main" id="{2EC99CA8-E252-4427-A1D3-FED0839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1535" name="Imagen 1534" descr="image64.png">
          <a:extLst>
            <a:ext uri="{FF2B5EF4-FFF2-40B4-BE49-F238E27FC236}">
              <a16:creationId xmlns:a16="http://schemas.microsoft.com/office/drawing/2014/main" id="{E333C46B-8F8D-4238-B03F-575D46F55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1536" name="Imagen 1535" descr="image65.png">
          <a:extLst>
            <a:ext uri="{FF2B5EF4-FFF2-40B4-BE49-F238E27FC236}">
              <a16:creationId xmlns:a16="http://schemas.microsoft.com/office/drawing/2014/main" id="{737872D5-EEF7-4363-944B-C03AC32CA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1537" name="Imagen 1536" descr="image66.png">
          <a:extLst>
            <a:ext uri="{FF2B5EF4-FFF2-40B4-BE49-F238E27FC236}">
              <a16:creationId xmlns:a16="http://schemas.microsoft.com/office/drawing/2014/main" id="{4E20D9EA-E2B3-4ECA-809C-6BC20EBBB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1538" name="Imagen 1537" descr="image67.png">
          <a:extLst>
            <a:ext uri="{FF2B5EF4-FFF2-40B4-BE49-F238E27FC236}">
              <a16:creationId xmlns:a16="http://schemas.microsoft.com/office/drawing/2014/main" id="{6E022C76-A6E7-4789-856E-ECA666C6A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1539" name="Imagen 1538" descr="image68.png">
          <a:extLst>
            <a:ext uri="{FF2B5EF4-FFF2-40B4-BE49-F238E27FC236}">
              <a16:creationId xmlns:a16="http://schemas.microsoft.com/office/drawing/2014/main" id="{2EEFE9CF-B7B9-4605-8D74-4BF8AE4E4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1540" name="Imagen 1539" descr="image69.png">
          <a:extLst>
            <a:ext uri="{FF2B5EF4-FFF2-40B4-BE49-F238E27FC236}">
              <a16:creationId xmlns:a16="http://schemas.microsoft.com/office/drawing/2014/main" id="{9600465A-26EC-468F-BAD7-34C537378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1541" name="Imagen 1540" descr="image70.png">
          <a:extLst>
            <a:ext uri="{FF2B5EF4-FFF2-40B4-BE49-F238E27FC236}">
              <a16:creationId xmlns:a16="http://schemas.microsoft.com/office/drawing/2014/main" id="{FFD82EBC-6BA4-4DB5-BA8A-B939DCDC6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1542" name="Imagen 1541" descr="image71.png">
          <a:extLst>
            <a:ext uri="{FF2B5EF4-FFF2-40B4-BE49-F238E27FC236}">
              <a16:creationId xmlns:a16="http://schemas.microsoft.com/office/drawing/2014/main" id="{C514D63A-5B15-439A-AB05-FD87A64A1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1543" name="Imagen 1542" descr="image72.png">
          <a:extLst>
            <a:ext uri="{FF2B5EF4-FFF2-40B4-BE49-F238E27FC236}">
              <a16:creationId xmlns:a16="http://schemas.microsoft.com/office/drawing/2014/main" id="{DDB9ECA4-6C30-4BBF-94E8-6897EB29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1544" name="Imagen 1543" descr="image73.png">
          <a:extLst>
            <a:ext uri="{FF2B5EF4-FFF2-40B4-BE49-F238E27FC236}">
              <a16:creationId xmlns:a16="http://schemas.microsoft.com/office/drawing/2014/main" id="{53D42AC1-F5EF-40BE-9F6D-4C2F1F21A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1545" name="Imagen 1544" descr="image74.png">
          <a:extLst>
            <a:ext uri="{FF2B5EF4-FFF2-40B4-BE49-F238E27FC236}">
              <a16:creationId xmlns:a16="http://schemas.microsoft.com/office/drawing/2014/main" id="{A0CF0A4F-4AE0-47DF-87D3-893BDC740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1546" name="Imagen 1545" descr="image75.png">
          <a:extLst>
            <a:ext uri="{FF2B5EF4-FFF2-40B4-BE49-F238E27FC236}">
              <a16:creationId xmlns:a16="http://schemas.microsoft.com/office/drawing/2014/main" id="{B9E27C6A-DFEE-4074-B2A6-4C278556C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1547" name="Imagen 1546" descr="image76.png">
          <a:extLst>
            <a:ext uri="{FF2B5EF4-FFF2-40B4-BE49-F238E27FC236}">
              <a16:creationId xmlns:a16="http://schemas.microsoft.com/office/drawing/2014/main" id="{7616A775-D9D4-4EFA-9A48-BF1FC7C30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1548" name="Imagen 1547" descr="image77.png">
          <a:extLst>
            <a:ext uri="{FF2B5EF4-FFF2-40B4-BE49-F238E27FC236}">
              <a16:creationId xmlns:a16="http://schemas.microsoft.com/office/drawing/2014/main" id="{5A17ABE3-2944-4D8A-8CF9-AC71B5E2F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1549" name="Imagen 1548" descr="image78.png">
          <a:extLst>
            <a:ext uri="{FF2B5EF4-FFF2-40B4-BE49-F238E27FC236}">
              <a16:creationId xmlns:a16="http://schemas.microsoft.com/office/drawing/2014/main" id="{055033B6-2FD4-4432-812F-A18576FFC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1550" name="Imagen 1549" descr="image79.png">
          <a:extLst>
            <a:ext uri="{FF2B5EF4-FFF2-40B4-BE49-F238E27FC236}">
              <a16:creationId xmlns:a16="http://schemas.microsoft.com/office/drawing/2014/main" id="{448E1EF8-7B9D-47C1-B435-C693E4967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1551" name="Imagen 1550" descr="image80.png">
          <a:extLst>
            <a:ext uri="{FF2B5EF4-FFF2-40B4-BE49-F238E27FC236}">
              <a16:creationId xmlns:a16="http://schemas.microsoft.com/office/drawing/2014/main" id="{0A96736E-1AD8-40A1-8E1D-130B092AD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552" name="Imagen 1551" descr="image30.png">
          <a:extLst>
            <a:ext uri="{FF2B5EF4-FFF2-40B4-BE49-F238E27FC236}">
              <a16:creationId xmlns:a16="http://schemas.microsoft.com/office/drawing/2014/main" id="{85E09DC1-8422-4296-A267-EF2A823AB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1560" name="Imagen 1559" descr="image64.png">
          <a:extLst>
            <a:ext uri="{FF2B5EF4-FFF2-40B4-BE49-F238E27FC236}">
              <a16:creationId xmlns:a16="http://schemas.microsoft.com/office/drawing/2014/main" id="{FAF8BCA5-5AF7-41E7-AF2A-0085CE0A0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1561" name="Imagen 1560" descr="image65.png">
          <a:extLst>
            <a:ext uri="{FF2B5EF4-FFF2-40B4-BE49-F238E27FC236}">
              <a16:creationId xmlns:a16="http://schemas.microsoft.com/office/drawing/2014/main" id="{B8B2B60D-E1C3-4F15-B3EC-C755F68C8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1562" name="Imagen 1561" descr="image66.png">
          <a:extLst>
            <a:ext uri="{FF2B5EF4-FFF2-40B4-BE49-F238E27FC236}">
              <a16:creationId xmlns:a16="http://schemas.microsoft.com/office/drawing/2014/main" id="{4383C532-B3CC-4487-B386-E68F4ABEE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1563" name="Imagen 1562" descr="image67.png">
          <a:extLst>
            <a:ext uri="{FF2B5EF4-FFF2-40B4-BE49-F238E27FC236}">
              <a16:creationId xmlns:a16="http://schemas.microsoft.com/office/drawing/2014/main" id="{334E0326-3206-4CF6-A343-636E9FF6E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1564" name="Imagen 1563" descr="image68.png">
          <a:extLst>
            <a:ext uri="{FF2B5EF4-FFF2-40B4-BE49-F238E27FC236}">
              <a16:creationId xmlns:a16="http://schemas.microsoft.com/office/drawing/2014/main" id="{6524656D-D661-4776-B93F-5BE369B10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1565" name="Imagen 1564" descr="image69.png">
          <a:extLst>
            <a:ext uri="{FF2B5EF4-FFF2-40B4-BE49-F238E27FC236}">
              <a16:creationId xmlns:a16="http://schemas.microsoft.com/office/drawing/2014/main" id="{1706EB31-E081-40F7-8513-448F2B001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1566" name="Imagen 1565" descr="image70.png">
          <a:extLst>
            <a:ext uri="{FF2B5EF4-FFF2-40B4-BE49-F238E27FC236}">
              <a16:creationId xmlns:a16="http://schemas.microsoft.com/office/drawing/2014/main" id="{800AC37F-4D70-4F3B-94CE-2C94487CA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1567" name="Imagen 1566" descr="image71.png">
          <a:extLst>
            <a:ext uri="{FF2B5EF4-FFF2-40B4-BE49-F238E27FC236}">
              <a16:creationId xmlns:a16="http://schemas.microsoft.com/office/drawing/2014/main" id="{BCADF2C7-11FD-4C73-AEE9-211896194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1568" name="Imagen 1567" descr="image72.png">
          <a:extLst>
            <a:ext uri="{FF2B5EF4-FFF2-40B4-BE49-F238E27FC236}">
              <a16:creationId xmlns:a16="http://schemas.microsoft.com/office/drawing/2014/main" id="{FA9CAFC5-FE51-42E2-9BBF-D2A486708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1569" name="Imagen 1568" descr="image73.png">
          <a:extLst>
            <a:ext uri="{FF2B5EF4-FFF2-40B4-BE49-F238E27FC236}">
              <a16:creationId xmlns:a16="http://schemas.microsoft.com/office/drawing/2014/main" id="{A5CAC86C-3425-43DE-874B-0E80A8B4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1570" name="Imagen 1569" descr="image74.png">
          <a:extLst>
            <a:ext uri="{FF2B5EF4-FFF2-40B4-BE49-F238E27FC236}">
              <a16:creationId xmlns:a16="http://schemas.microsoft.com/office/drawing/2014/main" id="{6CE32851-0B0A-4ED8-8CE6-892EB9CD3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1571" name="Imagen 1570" descr="image75.png">
          <a:extLst>
            <a:ext uri="{FF2B5EF4-FFF2-40B4-BE49-F238E27FC236}">
              <a16:creationId xmlns:a16="http://schemas.microsoft.com/office/drawing/2014/main" id="{03A0D48C-EBFC-478A-AACA-B0830CEDF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1572" name="Imagen 1571" descr="image76.png">
          <a:extLst>
            <a:ext uri="{FF2B5EF4-FFF2-40B4-BE49-F238E27FC236}">
              <a16:creationId xmlns:a16="http://schemas.microsoft.com/office/drawing/2014/main" id="{659D108F-0E77-415F-A917-11B70C430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1573" name="Imagen 1572" descr="image77.png">
          <a:extLst>
            <a:ext uri="{FF2B5EF4-FFF2-40B4-BE49-F238E27FC236}">
              <a16:creationId xmlns:a16="http://schemas.microsoft.com/office/drawing/2014/main" id="{D0A9AEDE-BE73-4B96-83F4-4289063F6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1574" name="Imagen 1573" descr="image78.png">
          <a:extLst>
            <a:ext uri="{FF2B5EF4-FFF2-40B4-BE49-F238E27FC236}">
              <a16:creationId xmlns:a16="http://schemas.microsoft.com/office/drawing/2014/main" id="{0499A0A2-C5E3-47E9-A53D-C7BEA301D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1575" name="Imagen 1574" descr="image79.png">
          <a:extLst>
            <a:ext uri="{FF2B5EF4-FFF2-40B4-BE49-F238E27FC236}">
              <a16:creationId xmlns:a16="http://schemas.microsoft.com/office/drawing/2014/main" id="{1173BE0F-F396-4E72-98B0-E4D07D284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1576" name="Imagen 1575" descr="image80.png">
          <a:extLst>
            <a:ext uri="{FF2B5EF4-FFF2-40B4-BE49-F238E27FC236}">
              <a16:creationId xmlns:a16="http://schemas.microsoft.com/office/drawing/2014/main" id="{20A2D0E6-F608-4E0D-80CF-7288D398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1577" name="Imagen 1576" descr="image81.png">
          <a:extLst>
            <a:ext uri="{FF2B5EF4-FFF2-40B4-BE49-F238E27FC236}">
              <a16:creationId xmlns:a16="http://schemas.microsoft.com/office/drawing/2014/main" id="{A74F6233-1BDA-4DA2-95E8-7C95F92D1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1578" name="Imagen 1577" descr="image82.png">
          <a:extLst>
            <a:ext uri="{FF2B5EF4-FFF2-40B4-BE49-F238E27FC236}">
              <a16:creationId xmlns:a16="http://schemas.microsoft.com/office/drawing/2014/main" id="{90055C78-FD12-469B-B457-E08929335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579" name="Imagen 1578" descr="image14.png">
          <a:extLst>
            <a:ext uri="{FF2B5EF4-FFF2-40B4-BE49-F238E27FC236}">
              <a16:creationId xmlns:a16="http://schemas.microsoft.com/office/drawing/2014/main" id="{5A489982-30B6-4313-B28A-9C52ACC49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580" name="Imagen 1579" descr="image15.png">
          <a:extLst>
            <a:ext uri="{FF2B5EF4-FFF2-40B4-BE49-F238E27FC236}">
              <a16:creationId xmlns:a16="http://schemas.microsoft.com/office/drawing/2014/main" id="{A2D5C3F7-C2B9-42C0-9D07-D2CC7EC56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581" name="Imagen 1580" descr="image25.png">
          <a:extLst>
            <a:ext uri="{FF2B5EF4-FFF2-40B4-BE49-F238E27FC236}">
              <a16:creationId xmlns:a16="http://schemas.microsoft.com/office/drawing/2014/main" id="{752A2695-F4D5-482C-9210-75959E832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1589" name="Imagen 1588" descr="image64.png">
          <a:extLst>
            <a:ext uri="{FF2B5EF4-FFF2-40B4-BE49-F238E27FC236}">
              <a16:creationId xmlns:a16="http://schemas.microsoft.com/office/drawing/2014/main" id="{46AEB8C9-DE00-4B8A-A2D8-FA2409F0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1590" name="Imagen 1589" descr="image65.png">
          <a:extLst>
            <a:ext uri="{FF2B5EF4-FFF2-40B4-BE49-F238E27FC236}">
              <a16:creationId xmlns:a16="http://schemas.microsoft.com/office/drawing/2014/main" id="{713B06A2-8A89-4597-93E4-CB5B622BF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1591" name="Imagen 1590" descr="image66.png">
          <a:extLst>
            <a:ext uri="{FF2B5EF4-FFF2-40B4-BE49-F238E27FC236}">
              <a16:creationId xmlns:a16="http://schemas.microsoft.com/office/drawing/2014/main" id="{E8AF84D8-0624-48CA-854D-1D400E98B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1592" name="Imagen 1591" descr="image67.png">
          <a:extLst>
            <a:ext uri="{FF2B5EF4-FFF2-40B4-BE49-F238E27FC236}">
              <a16:creationId xmlns:a16="http://schemas.microsoft.com/office/drawing/2014/main" id="{113655B6-FC2F-4A62-918F-65133A9A6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1593" name="Imagen 1592" descr="image68.png">
          <a:extLst>
            <a:ext uri="{FF2B5EF4-FFF2-40B4-BE49-F238E27FC236}">
              <a16:creationId xmlns:a16="http://schemas.microsoft.com/office/drawing/2014/main" id="{89DE4AAF-E35F-4DCC-AED9-CF5415437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1594" name="Imagen 1593" descr="image69.png">
          <a:extLst>
            <a:ext uri="{FF2B5EF4-FFF2-40B4-BE49-F238E27FC236}">
              <a16:creationId xmlns:a16="http://schemas.microsoft.com/office/drawing/2014/main" id="{21623C6F-7682-4B45-B3A2-69E2322DC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1595" name="Imagen 1594" descr="image70.png">
          <a:extLst>
            <a:ext uri="{FF2B5EF4-FFF2-40B4-BE49-F238E27FC236}">
              <a16:creationId xmlns:a16="http://schemas.microsoft.com/office/drawing/2014/main" id="{3D3E9F2B-8B4B-4F87-91A1-CF6FF414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1596" name="Imagen 1595" descr="image71.png">
          <a:extLst>
            <a:ext uri="{FF2B5EF4-FFF2-40B4-BE49-F238E27FC236}">
              <a16:creationId xmlns:a16="http://schemas.microsoft.com/office/drawing/2014/main" id="{A21B1488-7A43-4C28-8175-73DAA6876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1597" name="Imagen 1596" descr="image72.png">
          <a:extLst>
            <a:ext uri="{FF2B5EF4-FFF2-40B4-BE49-F238E27FC236}">
              <a16:creationId xmlns:a16="http://schemas.microsoft.com/office/drawing/2014/main" id="{1E13BDC5-A6E5-49D2-B509-2704FAE3D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1598" name="Imagen 1597" descr="image73.png">
          <a:extLst>
            <a:ext uri="{FF2B5EF4-FFF2-40B4-BE49-F238E27FC236}">
              <a16:creationId xmlns:a16="http://schemas.microsoft.com/office/drawing/2014/main" id="{0CBA516E-9B54-467A-A8A6-1C8BF5625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1599" name="Imagen 1598" descr="image74.png">
          <a:extLst>
            <a:ext uri="{FF2B5EF4-FFF2-40B4-BE49-F238E27FC236}">
              <a16:creationId xmlns:a16="http://schemas.microsoft.com/office/drawing/2014/main" id="{A53EE2C6-A933-4561-B369-BFE9A2DD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1600" name="Imagen 1599" descr="image75.png">
          <a:extLst>
            <a:ext uri="{FF2B5EF4-FFF2-40B4-BE49-F238E27FC236}">
              <a16:creationId xmlns:a16="http://schemas.microsoft.com/office/drawing/2014/main" id="{2387DAD5-1CDC-42AA-B5C1-A16696CA5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1601" name="Imagen 1600" descr="image76.png">
          <a:extLst>
            <a:ext uri="{FF2B5EF4-FFF2-40B4-BE49-F238E27FC236}">
              <a16:creationId xmlns:a16="http://schemas.microsoft.com/office/drawing/2014/main" id="{26E24ADB-DBC5-4D09-A88F-B2DD743FB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1602" name="Imagen 1601" descr="image77.png">
          <a:extLst>
            <a:ext uri="{FF2B5EF4-FFF2-40B4-BE49-F238E27FC236}">
              <a16:creationId xmlns:a16="http://schemas.microsoft.com/office/drawing/2014/main" id="{61958F5C-78A9-4F8B-A9BC-59CEE755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1603" name="Imagen 1602" descr="image78.png">
          <a:extLst>
            <a:ext uri="{FF2B5EF4-FFF2-40B4-BE49-F238E27FC236}">
              <a16:creationId xmlns:a16="http://schemas.microsoft.com/office/drawing/2014/main" id="{52795403-833A-417F-B587-CA1B2FF96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1604" name="Imagen 1603" descr="image79.png">
          <a:extLst>
            <a:ext uri="{FF2B5EF4-FFF2-40B4-BE49-F238E27FC236}">
              <a16:creationId xmlns:a16="http://schemas.microsoft.com/office/drawing/2014/main" id="{D8757B1B-428A-4386-9B0F-F56C390F3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1605" name="Imagen 1604" descr="image80.png">
          <a:extLst>
            <a:ext uri="{FF2B5EF4-FFF2-40B4-BE49-F238E27FC236}">
              <a16:creationId xmlns:a16="http://schemas.microsoft.com/office/drawing/2014/main" id="{B6F341F4-6D06-408C-ABC9-5291C83C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1606" name="Imagen 1605" descr="image81.png">
          <a:extLst>
            <a:ext uri="{FF2B5EF4-FFF2-40B4-BE49-F238E27FC236}">
              <a16:creationId xmlns:a16="http://schemas.microsoft.com/office/drawing/2014/main" id="{CE87E789-AFF4-4B89-966A-7F6D9F41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1607" name="Imagen 1606" descr="image82.png">
          <a:extLst>
            <a:ext uri="{FF2B5EF4-FFF2-40B4-BE49-F238E27FC236}">
              <a16:creationId xmlns:a16="http://schemas.microsoft.com/office/drawing/2014/main" id="{0E5A3033-51B3-47AD-8A81-788B12E78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1608" name="Imagen 1607" descr="image83.png">
          <a:extLst>
            <a:ext uri="{FF2B5EF4-FFF2-40B4-BE49-F238E27FC236}">
              <a16:creationId xmlns:a16="http://schemas.microsoft.com/office/drawing/2014/main" id="{ED0CB23D-D470-4822-8B7C-AE53FFE88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1609" name="Imagen 1608" descr="image84.png">
          <a:extLst>
            <a:ext uri="{FF2B5EF4-FFF2-40B4-BE49-F238E27FC236}">
              <a16:creationId xmlns:a16="http://schemas.microsoft.com/office/drawing/2014/main" id="{A03B8A39-35D1-4B8C-9B76-04F0B1DA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1610" name="Imagen 1609" descr="image85.png">
          <a:extLst>
            <a:ext uri="{FF2B5EF4-FFF2-40B4-BE49-F238E27FC236}">
              <a16:creationId xmlns:a16="http://schemas.microsoft.com/office/drawing/2014/main" id="{2619915D-2F6B-4D13-9DDA-ADFB1215B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1611" name="Imagen 1610" descr="image86.png">
          <a:extLst>
            <a:ext uri="{FF2B5EF4-FFF2-40B4-BE49-F238E27FC236}">
              <a16:creationId xmlns:a16="http://schemas.microsoft.com/office/drawing/2014/main" id="{675D703E-AFF1-4766-A66F-AEA948E1B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1612" name="Imagen 1611" descr="image87.png">
          <a:extLst>
            <a:ext uri="{FF2B5EF4-FFF2-40B4-BE49-F238E27FC236}">
              <a16:creationId xmlns:a16="http://schemas.microsoft.com/office/drawing/2014/main" id="{BF8D7F13-E078-4F57-9E8F-684454819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1613" name="Imagen 1612" descr="image88.png">
          <a:extLst>
            <a:ext uri="{FF2B5EF4-FFF2-40B4-BE49-F238E27FC236}">
              <a16:creationId xmlns:a16="http://schemas.microsoft.com/office/drawing/2014/main" id="{0546964E-3817-428B-BCE5-00AAEFCE2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1614" name="Imagen 1613" descr="image89.png">
          <a:extLst>
            <a:ext uri="{FF2B5EF4-FFF2-40B4-BE49-F238E27FC236}">
              <a16:creationId xmlns:a16="http://schemas.microsoft.com/office/drawing/2014/main" id="{60273732-42B1-44CC-9951-01A099605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1615" name="Imagen 1614" descr="image90.png">
          <a:extLst>
            <a:ext uri="{FF2B5EF4-FFF2-40B4-BE49-F238E27FC236}">
              <a16:creationId xmlns:a16="http://schemas.microsoft.com/office/drawing/2014/main" id="{A146532E-6339-4137-B5DD-7E8AE5385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629" name="image64.png">
          <a:extLst>
            <a:ext uri="{FF2B5EF4-FFF2-40B4-BE49-F238E27FC236}">
              <a16:creationId xmlns:a16="http://schemas.microsoft.com/office/drawing/2014/main" id="{96D36DDC-E8C8-4328-89D5-A8393FDC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630" name="image65.png">
          <a:extLst>
            <a:ext uri="{FF2B5EF4-FFF2-40B4-BE49-F238E27FC236}">
              <a16:creationId xmlns:a16="http://schemas.microsoft.com/office/drawing/2014/main" id="{2D9025BC-5988-41F9-959C-27F5ACA9B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631" name="image66.png">
          <a:extLst>
            <a:ext uri="{FF2B5EF4-FFF2-40B4-BE49-F238E27FC236}">
              <a16:creationId xmlns:a16="http://schemas.microsoft.com/office/drawing/2014/main" id="{64748219-F34D-44D5-8AF0-11CB6F0C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771525</xdr:colOff>
      <xdr:row>7046</xdr:row>
      <xdr:rowOff>133350</xdr:rowOff>
    </xdr:to>
    <xdr:pic>
      <xdr:nvPicPr>
        <xdr:cNvPr id="1639" name="Imagen 1638" descr="image64.png">
          <a:extLst>
            <a:ext uri="{FF2B5EF4-FFF2-40B4-BE49-F238E27FC236}">
              <a16:creationId xmlns:a16="http://schemas.microsoft.com/office/drawing/2014/main" id="{539531CC-BB2A-46BD-965D-C4E8E145B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2001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771525</xdr:colOff>
      <xdr:row>7158</xdr:row>
      <xdr:rowOff>9525</xdr:rowOff>
    </xdr:to>
    <xdr:pic>
      <xdr:nvPicPr>
        <xdr:cNvPr id="1640" name="Imagen 1639" descr="image65.png">
          <a:extLst>
            <a:ext uri="{FF2B5EF4-FFF2-40B4-BE49-F238E27FC236}">
              <a16:creationId xmlns:a16="http://schemas.microsoft.com/office/drawing/2014/main" id="{F8150D22-7E85-41EE-B8EB-F85B6CEC5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2001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771525</xdr:colOff>
      <xdr:row>7259</xdr:row>
      <xdr:rowOff>180975</xdr:rowOff>
    </xdr:to>
    <xdr:pic>
      <xdr:nvPicPr>
        <xdr:cNvPr id="1641" name="Imagen 1640" descr="image66.png">
          <a:extLst>
            <a:ext uri="{FF2B5EF4-FFF2-40B4-BE49-F238E27FC236}">
              <a16:creationId xmlns:a16="http://schemas.microsoft.com/office/drawing/2014/main" id="{FFBB7F1F-9F9C-4FCB-A116-E468948D5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2001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771525</xdr:colOff>
      <xdr:row>7361</xdr:row>
      <xdr:rowOff>180975</xdr:rowOff>
    </xdr:to>
    <xdr:pic>
      <xdr:nvPicPr>
        <xdr:cNvPr id="1642" name="Imagen 1641" descr="image67.png">
          <a:extLst>
            <a:ext uri="{FF2B5EF4-FFF2-40B4-BE49-F238E27FC236}">
              <a16:creationId xmlns:a16="http://schemas.microsoft.com/office/drawing/2014/main" id="{294DD1B1-221A-4BA9-AD54-CE7485C1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2001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771525</xdr:colOff>
      <xdr:row>7476</xdr:row>
      <xdr:rowOff>171450</xdr:rowOff>
    </xdr:to>
    <xdr:pic>
      <xdr:nvPicPr>
        <xdr:cNvPr id="1643" name="Imagen 1642" descr="image68.png">
          <a:extLst>
            <a:ext uri="{FF2B5EF4-FFF2-40B4-BE49-F238E27FC236}">
              <a16:creationId xmlns:a16="http://schemas.microsoft.com/office/drawing/2014/main" id="{82BE45FA-5C24-4C4B-B579-D298E8603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771525</xdr:colOff>
      <xdr:row>7586</xdr:row>
      <xdr:rowOff>142875</xdr:rowOff>
    </xdr:to>
    <xdr:pic>
      <xdr:nvPicPr>
        <xdr:cNvPr id="1644" name="Imagen 1643" descr="image69.png">
          <a:extLst>
            <a:ext uri="{FF2B5EF4-FFF2-40B4-BE49-F238E27FC236}">
              <a16:creationId xmlns:a16="http://schemas.microsoft.com/office/drawing/2014/main" id="{EE28CE96-85FE-4193-AC20-15795AEFF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771525</xdr:colOff>
      <xdr:row>7690</xdr:row>
      <xdr:rowOff>123825</xdr:rowOff>
    </xdr:to>
    <xdr:pic>
      <xdr:nvPicPr>
        <xdr:cNvPr id="1645" name="Imagen 1644" descr="image70.png">
          <a:extLst>
            <a:ext uri="{FF2B5EF4-FFF2-40B4-BE49-F238E27FC236}">
              <a16:creationId xmlns:a16="http://schemas.microsoft.com/office/drawing/2014/main" id="{6E120640-043E-42E3-AAB1-8672DE9F3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2001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771525</xdr:colOff>
      <xdr:row>7808</xdr:row>
      <xdr:rowOff>142875</xdr:rowOff>
    </xdr:to>
    <xdr:pic>
      <xdr:nvPicPr>
        <xdr:cNvPr id="1646" name="Imagen 1645" descr="image71.png">
          <a:extLst>
            <a:ext uri="{FF2B5EF4-FFF2-40B4-BE49-F238E27FC236}">
              <a16:creationId xmlns:a16="http://schemas.microsoft.com/office/drawing/2014/main" id="{0CF45390-14E4-4101-BE6E-2064F6C3A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771525</xdr:colOff>
      <xdr:row>7914</xdr:row>
      <xdr:rowOff>142875</xdr:rowOff>
    </xdr:to>
    <xdr:pic>
      <xdr:nvPicPr>
        <xdr:cNvPr id="1647" name="Imagen 1646" descr="image72.png">
          <a:extLst>
            <a:ext uri="{FF2B5EF4-FFF2-40B4-BE49-F238E27FC236}">
              <a16:creationId xmlns:a16="http://schemas.microsoft.com/office/drawing/2014/main" id="{47588F55-B874-4BBC-98B2-9C434C239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771525</xdr:colOff>
      <xdr:row>8018</xdr:row>
      <xdr:rowOff>142875</xdr:rowOff>
    </xdr:to>
    <xdr:pic>
      <xdr:nvPicPr>
        <xdr:cNvPr id="1648" name="Imagen 1647" descr="image73.png">
          <a:extLst>
            <a:ext uri="{FF2B5EF4-FFF2-40B4-BE49-F238E27FC236}">
              <a16:creationId xmlns:a16="http://schemas.microsoft.com/office/drawing/2014/main" id="{3C262520-5EEE-4456-85EE-BD3414C43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771525</xdr:colOff>
      <xdr:row>8125</xdr:row>
      <xdr:rowOff>152400</xdr:rowOff>
    </xdr:to>
    <xdr:pic>
      <xdr:nvPicPr>
        <xdr:cNvPr id="1649" name="Imagen 1648" descr="image74.png">
          <a:extLst>
            <a:ext uri="{FF2B5EF4-FFF2-40B4-BE49-F238E27FC236}">
              <a16:creationId xmlns:a16="http://schemas.microsoft.com/office/drawing/2014/main" id="{025501BB-C671-47CE-9CDC-07A49EB11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2001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771525</xdr:colOff>
      <xdr:row>8236</xdr:row>
      <xdr:rowOff>76200</xdr:rowOff>
    </xdr:to>
    <xdr:pic>
      <xdr:nvPicPr>
        <xdr:cNvPr id="1650" name="Imagen 1649" descr="image75.png">
          <a:extLst>
            <a:ext uri="{FF2B5EF4-FFF2-40B4-BE49-F238E27FC236}">
              <a16:creationId xmlns:a16="http://schemas.microsoft.com/office/drawing/2014/main" id="{579D4C3C-1FD6-4435-9BF6-2F9C89655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771525</xdr:colOff>
      <xdr:row>8346</xdr:row>
      <xdr:rowOff>76200</xdr:rowOff>
    </xdr:to>
    <xdr:pic>
      <xdr:nvPicPr>
        <xdr:cNvPr id="1651" name="Imagen 1650" descr="image76.png">
          <a:extLst>
            <a:ext uri="{FF2B5EF4-FFF2-40B4-BE49-F238E27FC236}">
              <a16:creationId xmlns:a16="http://schemas.microsoft.com/office/drawing/2014/main" id="{47E735FE-3DDC-4347-9348-BD02A6C35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771525</xdr:colOff>
      <xdr:row>8452</xdr:row>
      <xdr:rowOff>171450</xdr:rowOff>
    </xdr:to>
    <xdr:pic>
      <xdr:nvPicPr>
        <xdr:cNvPr id="1652" name="Imagen 1651" descr="image77.png">
          <a:extLst>
            <a:ext uri="{FF2B5EF4-FFF2-40B4-BE49-F238E27FC236}">
              <a16:creationId xmlns:a16="http://schemas.microsoft.com/office/drawing/2014/main" id="{83003050-14A0-435E-A0B2-427FCD1B8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771525</xdr:colOff>
      <xdr:row>8572</xdr:row>
      <xdr:rowOff>142875</xdr:rowOff>
    </xdr:to>
    <xdr:pic>
      <xdr:nvPicPr>
        <xdr:cNvPr id="1653" name="Imagen 1652" descr="image78.png">
          <a:extLst>
            <a:ext uri="{FF2B5EF4-FFF2-40B4-BE49-F238E27FC236}">
              <a16:creationId xmlns:a16="http://schemas.microsoft.com/office/drawing/2014/main" id="{0F35E26B-8E80-4487-9E76-207171DF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771525</xdr:colOff>
      <xdr:row>8675</xdr:row>
      <xdr:rowOff>57150</xdr:rowOff>
    </xdr:to>
    <xdr:pic>
      <xdr:nvPicPr>
        <xdr:cNvPr id="1654" name="Imagen 1653" descr="image79.png">
          <a:extLst>
            <a:ext uri="{FF2B5EF4-FFF2-40B4-BE49-F238E27FC236}">
              <a16:creationId xmlns:a16="http://schemas.microsoft.com/office/drawing/2014/main" id="{F2030C70-4F89-4B83-823E-0804134C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2001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771525</xdr:colOff>
      <xdr:row>8778</xdr:row>
      <xdr:rowOff>142875</xdr:rowOff>
    </xdr:to>
    <xdr:pic>
      <xdr:nvPicPr>
        <xdr:cNvPr id="1655" name="Imagen 1654" descr="image80.png">
          <a:extLst>
            <a:ext uri="{FF2B5EF4-FFF2-40B4-BE49-F238E27FC236}">
              <a16:creationId xmlns:a16="http://schemas.microsoft.com/office/drawing/2014/main" id="{3BEFC8D1-4DB1-4D74-AD30-AD8C5EDDF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1038225</xdr:colOff>
      <xdr:row>2592</xdr:row>
      <xdr:rowOff>9525</xdr:rowOff>
    </xdr:to>
    <xdr:pic>
      <xdr:nvPicPr>
        <xdr:cNvPr id="1656" name="Imagen 1655" descr="image30.png">
          <a:extLst>
            <a:ext uri="{FF2B5EF4-FFF2-40B4-BE49-F238E27FC236}">
              <a16:creationId xmlns:a16="http://schemas.microsoft.com/office/drawing/2014/main" id="{1844A7C0-491C-464D-B0EE-46B51B57B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1038225</xdr:colOff>
      <xdr:row>7055</xdr:row>
      <xdr:rowOff>66675</xdr:rowOff>
    </xdr:to>
    <xdr:pic>
      <xdr:nvPicPr>
        <xdr:cNvPr id="1664" name="Imagen 1663" descr="image64.png">
          <a:extLst>
            <a:ext uri="{FF2B5EF4-FFF2-40B4-BE49-F238E27FC236}">
              <a16:creationId xmlns:a16="http://schemas.microsoft.com/office/drawing/2014/main" id="{655CC040-DE38-4DC2-B1FB-FF725CDD4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4668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1038225</xdr:colOff>
      <xdr:row>7154</xdr:row>
      <xdr:rowOff>180975</xdr:rowOff>
    </xdr:to>
    <xdr:pic>
      <xdr:nvPicPr>
        <xdr:cNvPr id="1665" name="Imagen 1664" descr="image65.png">
          <a:extLst>
            <a:ext uri="{FF2B5EF4-FFF2-40B4-BE49-F238E27FC236}">
              <a16:creationId xmlns:a16="http://schemas.microsoft.com/office/drawing/2014/main" id="{9368F8D7-4F2C-4646-8BC7-D2B86C539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4668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1038225</xdr:colOff>
      <xdr:row>7276</xdr:row>
      <xdr:rowOff>38100</xdr:rowOff>
    </xdr:to>
    <xdr:pic>
      <xdr:nvPicPr>
        <xdr:cNvPr id="1666" name="Imagen 1665" descr="image66.png">
          <a:extLst>
            <a:ext uri="{FF2B5EF4-FFF2-40B4-BE49-F238E27FC236}">
              <a16:creationId xmlns:a16="http://schemas.microsoft.com/office/drawing/2014/main" id="{AB250908-4836-4FE0-9308-F2E1EA22E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4668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1038225</xdr:colOff>
      <xdr:row>7380</xdr:row>
      <xdr:rowOff>123825</xdr:rowOff>
    </xdr:to>
    <xdr:pic>
      <xdr:nvPicPr>
        <xdr:cNvPr id="1667" name="Imagen 1666" descr="image67.png">
          <a:extLst>
            <a:ext uri="{FF2B5EF4-FFF2-40B4-BE49-F238E27FC236}">
              <a16:creationId xmlns:a16="http://schemas.microsoft.com/office/drawing/2014/main" id="{28AFC3CB-A876-4054-907D-BF8613B22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1038225</xdr:colOff>
      <xdr:row>7485</xdr:row>
      <xdr:rowOff>19050</xdr:rowOff>
    </xdr:to>
    <xdr:pic>
      <xdr:nvPicPr>
        <xdr:cNvPr id="1668" name="Imagen 1667" descr="image68.png">
          <a:extLst>
            <a:ext uri="{FF2B5EF4-FFF2-40B4-BE49-F238E27FC236}">
              <a16:creationId xmlns:a16="http://schemas.microsoft.com/office/drawing/2014/main" id="{252A2353-1FCC-4DE9-A042-7A5F0449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4668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1038225</xdr:colOff>
      <xdr:row>7588</xdr:row>
      <xdr:rowOff>123825</xdr:rowOff>
    </xdr:to>
    <xdr:pic>
      <xdr:nvPicPr>
        <xdr:cNvPr id="1669" name="Imagen 1668" descr="image69.png">
          <a:extLst>
            <a:ext uri="{FF2B5EF4-FFF2-40B4-BE49-F238E27FC236}">
              <a16:creationId xmlns:a16="http://schemas.microsoft.com/office/drawing/2014/main" id="{4F0EF54C-7C21-4EE8-A89D-CFEEBC55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1038225</xdr:colOff>
      <xdr:row>7701</xdr:row>
      <xdr:rowOff>123825</xdr:rowOff>
    </xdr:to>
    <xdr:pic>
      <xdr:nvPicPr>
        <xdr:cNvPr id="1670" name="Imagen 1669" descr="image70.png">
          <a:extLst>
            <a:ext uri="{FF2B5EF4-FFF2-40B4-BE49-F238E27FC236}">
              <a16:creationId xmlns:a16="http://schemas.microsoft.com/office/drawing/2014/main" id="{61DC500C-5A7F-45B5-94D2-0B4793770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4668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1038225</xdr:colOff>
      <xdr:row>7813</xdr:row>
      <xdr:rowOff>152400</xdr:rowOff>
    </xdr:to>
    <xdr:pic>
      <xdr:nvPicPr>
        <xdr:cNvPr id="1671" name="Imagen 1670" descr="image71.png">
          <a:extLst>
            <a:ext uri="{FF2B5EF4-FFF2-40B4-BE49-F238E27FC236}">
              <a16:creationId xmlns:a16="http://schemas.microsoft.com/office/drawing/2014/main" id="{70F3B138-3FE7-40FF-A6F3-F89541E90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1038225</xdr:colOff>
      <xdr:row>7916</xdr:row>
      <xdr:rowOff>123825</xdr:rowOff>
    </xdr:to>
    <xdr:pic>
      <xdr:nvPicPr>
        <xdr:cNvPr id="1672" name="Imagen 1671" descr="image72.png">
          <a:extLst>
            <a:ext uri="{FF2B5EF4-FFF2-40B4-BE49-F238E27FC236}">
              <a16:creationId xmlns:a16="http://schemas.microsoft.com/office/drawing/2014/main" id="{9C21F098-97BF-4218-B5E3-EA9EE5949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1038225</xdr:colOff>
      <xdr:row>8037</xdr:row>
      <xdr:rowOff>28575</xdr:rowOff>
    </xdr:to>
    <xdr:pic>
      <xdr:nvPicPr>
        <xdr:cNvPr id="1673" name="Imagen 1672" descr="image73.png">
          <a:extLst>
            <a:ext uri="{FF2B5EF4-FFF2-40B4-BE49-F238E27FC236}">
              <a16:creationId xmlns:a16="http://schemas.microsoft.com/office/drawing/2014/main" id="{8B6819D6-63D5-4FA2-9E2E-27D7F112F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1038225</xdr:colOff>
      <xdr:row>8141</xdr:row>
      <xdr:rowOff>114300</xdr:rowOff>
    </xdr:to>
    <xdr:pic>
      <xdr:nvPicPr>
        <xdr:cNvPr id="1674" name="Imagen 1673" descr="image74.png">
          <a:extLst>
            <a:ext uri="{FF2B5EF4-FFF2-40B4-BE49-F238E27FC236}">
              <a16:creationId xmlns:a16="http://schemas.microsoft.com/office/drawing/2014/main" id="{97661FC6-5C75-4CE0-89B0-B008DCFC4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4668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1038225</xdr:colOff>
      <xdr:row>8245</xdr:row>
      <xdr:rowOff>28575</xdr:rowOff>
    </xdr:to>
    <xdr:pic>
      <xdr:nvPicPr>
        <xdr:cNvPr id="1675" name="Imagen 1674" descr="image75.png">
          <a:extLst>
            <a:ext uri="{FF2B5EF4-FFF2-40B4-BE49-F238E27FC236}">
              <a16:creationId xmlns:a16="http://schemas.microsoft.com/office/drawing/2014/main" id="{94155F96-37F2-4506-AA05-AED712225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1038225</xdr:colOff>
      <xdr:row>8355</xdr:row>
      <xdr:rowOff>28575</xdr:rowOff>
    </xdr:to>
    <xdr:pic>
      <xdr:nvPicPr>
        <xdr:cNvPr id="1676" name="Imagen 1675" descr="image76.png">
          <a:extLst>
            <a:ext uri="{FF2B5EF4-FFF2-40B4-BE49-F238E27FC236}">
              <a16:creationId xmlns:a16="http://schemas.microsoft.com/office/drawing/2014/main" id="{EA2ED83C-31EB-451B-89A6-B33495167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1038225</xdr:colOff>
      <xdr:row>8465</xdr:row>
      <xdr:rowOff>28575</xdr:rowOff>
    </xdr:to>
    <xdr:pic>
      <xdr:nvPicPr>
        <xdr:cNvPr id="1677" name="Imagen 1676" descr="image77.png">
          <a:extLst>
            <a:ext uri="{FF2B5EF4-FFF2-40B4-BE49-F238E27FC236}">
              <a16:creationId xmlns:a16="http://schemas.microsoft.com/office/drawing/2014/main" id="{8C28EC8E-1AB6-4CCF-8914-20DCB4A94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1038225</xdr:colOff>
      <xdr:row>8574</xdr:row>
      <xdr:rowOff>123825</xdr:rowOff>
    </xdr:to>
    <xdr:pic>
      <xdr:nvPicPr>
        <xdr:cNvPr id="1678" name="Imagen 1677" descr="image78.png">
          <a:extLst>
            <a:ext uri="{FF2B5EF4-FFF2-40B4-BE49-F238E27FC236}">
              <a16:creationId xmlns:a16="http://schemas.microsoft.com/office/drawing/2014/main" id="{FB93EDE6-D7FE-436D-B4C0-A3F9B5A07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1038225</xdr:colOff>
      <xdr:row>8685</xdr:row>
      <xdr:rowOff>171450</xdr:rowOff>
    </xdr:to>
    <xdr:pic>
      <xdr:nvPicPr>
        <xdr:cNvPr id="1679" name="Imagen 1678" descr="image79.png">
          <a:extLst>
            <a:ext uri="{FF2B5EF4-FFF2-40B4-BE49-F238E27FC236}">
              <a16:creationId xmlns:a16="http://schemas.microsoft.com/office/drawing/2014/main" id="{FFC3C8DF-499C-44D8-8BC3-555416E98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4668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1038225</xdr:colOff>
      <xdr:row>8802</xdr:row>
      <xdr:rowOff>123825</xdr:rowOff>
    </xdr:to>
    <xdr:pic>
      <xdr:nvPicPr>
        <xdr:cNvPr id="1680" name="Imagen 1679" descr="image80.png">
          <a:extLst>
            <a:ext uri="{FF2B5EF4-FFF2-40B4-BE49-F238E27FC236}">
              <a16:creationId xmlns:a16="http://schemas.microsoft.com/office/drawing/2014/main" id="{A8C73B46-EEA9-440A-8ECB-DD56B68F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1038225</xdr:colOff>
      <xdr:row>8901</xdr:row>
      <xdr:rowOff>9525</xdr:rowOff>
    </xdr:to>
    <xdr:pic>
      <xdr:nvPicPr>
        <xdr:cNvPr id="1681" name="Imagen 1680" descr="image81.png">
          <a:extLst>
            <a:ext uri="{FF2B5EF4-FFF2-40B4-BE49-F238E27FC236}">
              <a16:creationId xmlns:a16="http://schemas.microsoft.com/office/drawing/2014/main" id="{DCBC2867-AA39-440F-822B-7E1AC8E81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4668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1038225</xdr:colOff>
      <xdr:row>9008</xdr:row>
      <xdr:rowOff>114300</xdr:rowOff>
    </xdr:to>
    <xdr:pic>
      <xdr:nvPicPr>
        <xdr:cNvPr id="1682" name="Imagen 1681" descr="image82.png">
          <a:extLst>
            <a:ext uri="{FF2B5EF4-FFF2-40B4-BE49-F238E27FC236}">
              <a16:creationId xmlns:a16="http://schemas.microsoft.com/office/drawing/2014/main" id="{948E98E3-B014-4319-B907-84F28F8C6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1038225</xdr:colOff>
      <xdr:row>758</xdr:row>
      <xdr:rowOff>9525</xdr:rowOff>
    </xdr:to>
    <xdr:pic>
      <xdr:nvPicPr>
        <xdr:cNvPr id="1683" name="Imagen 1682" descr="image14.png">
          <a:extLst>
            <a:ext uri="{FF2B5EF4-FFF2-40B4-BE49-F238E27FC236}">
              <a16:creationId xmlns:a16="http://schemas.microsoft.com/office/drawing/2014/main" id="{B0EC501D-A64E-45E8-891E-753DD76CA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1038225</xdr:colOff>
      <xdr:row>868</xdr:row>
      <xdr:rowOff>9525</xdr:rowOff>
    </xdr:to>
    <xdr:pic>
      <xdr:nvPicPr>
        <xdr:cNvPr id="1684" name="Imagen 1683" descr="image15.png">
          <a:extLst>
            <a:ext uri="{FF2B5EF4-FFF2-40B4-BE49-F238E27FC236}">
              <a16:creationId xmlns:a16="http://schemas.microsoft.com/office/drawing/2014/main" id="{C6C47F07-E218-45D5-A3BD-951272D76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1038225</xdr:colOff>
      <xdr:row>2016</xdr:row>
      <xdr:rowOff>9525</xdr:rowOff>
    </xdr:to>
    <xdr:pic>
      <xdr:nvPicPr>
        <xdr:cNvPr id="1685" name="Imagen 1684" descr="image25.png">
          <a:extLst>
            <a:ext uri="{FF2B5EF4-FFF2-40B4-BE49-F238E27FC236}">
              <a16:creationId xmlns:a16="http://schemas.microsoft.com/office/drawing/2014/main" id="{541888A7-566C-4D7C-A75E-1D90CCEED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1038225</xdr:colOff>
      <xdr:row>7106</xdr:row>
      <xdr:rowOff>142875</xdr:rowOff>
    </xdr:to>
    <xdr:pic>
      <xdr:nvPicPr>
        <xdr:cNvPr id="1693" name="Imagen 1692" descr="image64.png">
          <a:extLst>
            <a:ext uri="{FF2B5EF4-FFF2-40B4-BE49-F238E27FC236}">
              <a16:creationId xmlns:a16="http://schemas.microsoft.com/office/drawing/2014/main" id="{F5EA0E6C-FD3B-4ED7-9CB9-62D2D8203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4668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1038225</xdr:colOff>
      <xdr:row>7224</xdr:row>
      <xdr:rowOff>152400</xdr:rowOff>
    </xdr:to>
    <xdr:pic>
      <xdr:nvPicPr>
        <xdr:cNvPr id="1694" name="Imagen 1693" descr="image65.png">
          <a:extLst>
            <a:ext uri="{FF2B5EF4-FFF2-40B4-BE49-F238E27FC236}">
              <a16:creationId xmlns:a16="http://schemas.microsoft.com/office/drawing/2014/main" id="{D6BC8419-2B15-4354-BB87-D86BA66DF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1038225</xdr:colOff>
      <xdr:row>7322</xdr:row>
      <xdr:rowOff>152400</xdr:rowOff>
    </xdr:to>
    <xdr:pic>
      <xdr:nvPicPr>
        <xdr:cNvPr id="1695" name="Imagen 1694" descr="image66.png">
          <a:extLst>
            <a:ext uri="{FF2B5EF4-FFF2-40B4-BE49-F238E27FC236}">
              <a16:creationId xmlns:a16="http://schemas.microsoft.com/office/drawing/2014/main" id="{70B9F8C8-F728-4F3E-94EE-0FE27A922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1038225</xdr:colOff>
      <xdr:row>7430</xdr:row>
      <xdr:rowOff>133350</xdr:rowOff>
    </xdr:to>
    <xdr:pic>
      <xdr:nvPicPr>
        <xdr:cNvPr id="1696" name="Imagen 1695" descr="image67.png">
          <a:extLst>
            <a:ext uri="{FF2B5EF4-FFF2-40B4-BE49-F238E27FC236}">
              <a16:creationId xmlns:a16="http://schemas.microsoft.com/office/drawing/2014/main" id="{5854FDC4-0C5D-45AD-844B-F2DFA581E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1038225</xdr:colOff>
      <xdr:row>7538</xdr:row>
      <xdr:rowOff>152400</xdr:rowOff>
    </xdr:to>
    <xdr:pic>
      <xdr:nvPicPr>
        <xdr:cNvPr id="1697" name="Imagen 1696" descr="image68.png">
          <a:extLst>
            <a:ext uri="{FF2B5EF4-FFF2-40B4-BE49-F238E27FC236}">
              <a16:creationId xmlns:a16="http://schemas.microsoft.com/office/drawing/2014/main" id="{5EEAA061-6A82-4820-8265-2EA8778FD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1038225</xdr:colOff>
      <xdr:row>7648</xdr:row>
      <xdr:rowOff>152400</xdr:rowOff>
    </xdr:to>
    <xdr:pic>
      <xdr:nvPicPr>
        <xdr:cNvPr id="1698" name="Imagen 1697" descr="image69.png">
          <a:extLst>
            <a:ext uri="{FF2B5EF4-FFF2-40B4-BE49-F238E27FC236}">
              <a16:creationId xmlns:a16="http://schemas.microsoft.com/office/drawing/2014/main" id="{F3366078-B5B3-4A13-8427-2725A8FC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1038225</xdr:colOff>
      <xdr:row>7760</xdr:row>
      <xdr:rowOff>152400</xdr:rowOff>
    </xdr:to>
    <xdr:pic>
      <xdr:nvPicPr>
        <xdr:cNvPr id="1699" name="Imagen 1698" descr="image70.png">
          <a:extLst>
            <a:ext uri="{FF2B5EF4-FFF2-40B4-BE49-F238E27FC236}">
              <a16:creationId xmlns:a16="http://schemas.microsoft.com/office/drawing/2014/main" id="{DFE93E1F-54ED-4B30-8DFA-ADB3D9042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1038225</xdr:colOff>
      <xdr:row>7860</xdr:row>
      <xdr:rowOff>133350</xdr:rowOff>
    </xdr:to>
    <xdr:pic>
      <xdr:nvPicPr>
        <xdr:cNvPr id="1700" name="Imagen 1699" descr="image71.png">
          <a:extLst>
            <a:ext uri="{FF2B5EF4-FFF2-40B4-BE49-F238E27FC236}">
              <a16:creationId xmlns:a16="http://schemas.microsoft.com/office/drawing/2014/main" id="{A0A10B76-40DF-49F0-8297-A820F7833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1038225</xdr:colOff>
      <xdr:row>7978</xdr:row>
      <xdr:rowOff>152400</xdr:rowOff>
    </xdr:to>
    <xdr:pic>
      <xdr:nvPicPr>
        <xdr:cNvPr id="1701" name="Imagen 1700" descr="image72.png">
          <a:extLst>
            <a:ext uri="{FF2B5EF4-FFF2-40B4-BE49-F238E27FC236}">
              <a16:creationId xmlns:a16="http://schemas.microsoft.com/office/drawing/2014/main" id="{784A8C64-0EC6-4A37-A22E-ADBD989BE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1038225</xdr:colOff>
      <xdr:row>8086</xdr:row>
      <xdr:rowOff>85725</xdr:rowOff>
    </xdr:to>
    <xdr:pic>
      <xdr:nvPicPr>
        <xdr:cNvPr id="1702" name="Imagen 1701" descr="image73.png">
          <a:extLst>
            <a:ext uri="{FF2B5EF4-FFF2-40B4-BE49-F238E27FC236}">
              <a16:creationId xmlns:a16="http://schemas.microsoft.com/office/drawing/2014/main" id="{C77BE612-398B-4053-9158-8026C6EB0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1038225</xdr:colOff>
      <xdr:row>8186</xdr:row>
      <xdr:rowOff>152400</xdr:rowOff>
    </xdr:to>
    <xdr:pic>
      <xdr:nvPicPr>
        <xdr:cNvPr id="1703" name="Imagen 1702" descr="image74.png">
          <a:extLst>
            <a:ext uri="{FF2B5EF4-FFF2-40B4-BE49-F238E27FC236}">
              <a16:creationId xmlns:a16="http://schemas.microsoft.com/office/drawing/2014/main" id="{7DB76D24-A77C-4074-95FC-A629436F9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1038225</xdr:colOff>
      <xdr:row>8290</xdr:row>
      <xdr:rowOff>85725</xdr:rowOff>
    </xdr:to>
    <xdr:pic>
      <xdr:nvPicPr>
        <xdr:cNvPr id="1704" name="Imagen 1703" descr="image75.png">
          <a:extLst>
            <a:ext uri="{FF2B5EF4-FFF2-40B4-BE49-F238E27FC236}">
              <a16:creationId xmlns:a16="http://schemas.microsoft.com/office/drawing/2014/main" id="{3DBDE5E7-CCCA-4B70-B79C-284C097E6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1038225</xdr:colOff>
      <xdr:row>8406</xdr:row>
      <xdr:rowOff>152400</xdr:rowOff>
    </xdr:to>
    <xdr:pic>
      <xdr:nvPicPr>
        <xdr:cNvPr id="1705" name="Imagen 1704" descr="image76.png">
          <a:extLst>
            <a:ext uri="{FF2B5EF4-FFF2-40B4-BE49-F238E27FC236}">
              <a16:creationId xmlns:a16="http://schemas.microsoft.com/office/drawing/2014/main" id="{4452F404-F09D-4C7C-88F6-F6A2689FE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1038225</xdr:colOff>
      <xdr:row>8510</xdr:row>
      <xdr:rowOff>152400</xdr:rowOff>
    </xdr:to>
    <xdr:pic>
      <xdr:nvPicPr>
        <xdr:cNvPr id="1706" name="Imagen 1705" descr="image77.png">
          <a:extLst>
            <a:ext uri="{FF2B5EF4-FFF2-40B4-BE49-F238E27FC236}">
              <a16:creationId xmlns:a16="http://schemas.microsoft.com/office/drawing/2014/main" id="{E30FD58D-D16D-467F-887C-37BFC0858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1038225</xdr:colOff>
      <xdr:row>8622</xdr:row>
      <xdr:rowOff>152400</xdr:rowOff>
    </xdr:to>
    <xdr:pic>
      <xdr:nvPicPr>
        <xdr:cNvPr id="1707" name="Imagen 1706" descr="image78.png">
          <a:extLst>
            <a:ext uri="{FF2B5EF4-FFF2-40B4-BE49-F238E27FC236}">
              <a16:creationId xmlns:a16="http://schemas.microsoft.com/office/drawing/2014/main" id="{E911DDAC-232F-49A3-806A-A41F487DD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1038225</xdr:colOff>
      <xdr:row>8726</xdr:row>
      <xdr:rowOff>152400</xdr:rowOff>
    </xdr:to>
    <xdr:pic>
      <xdr:nvPicPr>
        <xdr:cNvPr id="1708" name="Imagen 1707" descr="image79.png">
          <a:extLst>
            <a:ext uri="{FF2B5EF4-FFF2-40B4-BE49-F238E27FC236}">
              <a16:creationId xmlns:a16="http://schemas.microsoft.com/office/drawing/2014/main" id="{996CBF75-90C7-4D0F-9029-665E02C03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1038225</xdr:colOff>
      <xdr:row>8846</xdr:row>
      <xdr:rowOff>152400</xdr:rowOff>
    </xdr:to>
    <xdr:pic>
      <xdr:nvPicPr>
        <xdr:cNvPr id="1709" name="Imagen 1708" descr="image80.png">
          <a:extLst>
            <a:ext uri="{FF2B5EF4-FFF2-40B4-BE49-F238E27FC236}">
              <a16:creationId xmlns:a16="http://schemas.microsoft.com/office/drawing/2014/main" id="{384EAF90-4D3D-453A-B252-6245B0D7E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1038225</xdr:colOff>
      <xdr:row>8948</xdr:row>
      <xdr:rowOff>152400</xdr:rowOff>
    </xdr:to>
    <xdr:pic>
      <xdr:nvPicPr>
        <xdr:cNvPr id="1710" name="Imagen 1709" descr="image81.png">
          <a:extLst>
            <a:ext uri="{FF2B5EF4-FFF2-40B4-BE49-F238E27FC236}">
              <a16:creationId xmlns:a16="http://schemas.microsoft.com/office/drawing/2014/main" id="{3D5232C3-544D-44B5-B677-A43107A4E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1038225</xdr:colOff>
      <xdr:row>9053</xdr:row>
      <xdr:rowOff>161925</xdr:rowOff>
    </xdr:to>
    <xdr:pic>
      <xdr:nvPicPr>
        <xdr:cNvPr id="1711" name="Imagen 1710" descr="image82.png">
          <a:extLst>
            <a:ext uri="{FF2B5EF4-FFF2-40B4-BE49-F238E27FC236}">
              <a16:creationId xmlns:a16="http://schemas.microsoft.com/office/drawing/2014/main" id="{5578EC5B-3AE2-4F41-96A0-4C23D3E85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4668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1038225</xdr:colOff>
      <xdr:row>9159</xdr:row>
      <xdr:rowOff>114300</xdr:rowOff>
    </xdr:to>
    <xdr:pic>
      <xdr:nvPicPr>
        <xdr:cNvPr id="1712" name="Imagen 1711" descr="image83.png">
          <a:extLst>
            <a:ext uri="{FF2B5EF4-FFF2-40B4-BE49-F238E27FC236}">
              <a16:creationId xmlns:a16="http://schemas.microsoft.com/office/drawing/2014/main" id="{06606BAD-9238-4B2F-9E0A-DC73F8D8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1038225</xdr:colOff>
      <xdr:row>9273</xdr:row>
      <xdr:rowOff>114300</xdr:rowOff>
    </xdr:to>
    <xdr:pic>
      <xdr:nvPicPr>
        <xdr:cNvPr id="1713" name="Imagen 1712" descr="image84.png">
          <a:extLst>
            <a:ext uri="{FF2B5EF4-FFF2-40B4-BE49-F238E27FC236}">
              <a16:creationId xmlns:a16="http://schemas.microsoft.com/office/drawing/2014/main" id="{5E6C1E09-91E2-40E4-BB89-26C49CEE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1038225</xdr:colOff>
      <xdr:row>9381</xdr:row>
      <xdr:rowOff>114300</xdr:rowOff>
    </xdr:to>
    <xdr:pic>
      <xdr:nvPicPr>
        <xdr:cNvPr id="1714" name="Imagen 1713" descr="image85.png">
          <a:extLst>
            <a:ext uri="{FF2B5EF4-FFF2-40B4-BE49-F238E27FC236}">
              <a16:creationId xmlns:a16="http://schemas.microsoft.com/office/drawing/2014/main" id="{9CFC9B1A-DB10-49C7-B548-0D606445F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1038225</xdr:colOff>
      <xdr:row>9481</xdr:row>
      <xdr:rowOff>114300</xdr:rowOff>
    </xdr:to>
    <xdr:pic>
      <xdr:nvPicPr>
        <xdr:cNvPr id="1715" name="Imagen 1714" descr="image86.png">
          <a:extLst>
            <a:ext uri="{FF2B5EF4-FFF2-40B4-BE49-F238E27FC236}">
              <a16:creationId xmlns:a16="http://schemas.microsoft.com/office/drawing/2014/main" id="{7124B7F3-1DC1-41C3-99AF-64FA8E7A5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1038225</xdr:colOff>
      <xdr:row>9597</xdr:row>
      <xdr:rowOff>114300</xdr:rowOff>
    </xdr:to>
    <xdr:pic>
      <xdr:nvPicPr>
        <xdr:cNvPr id="1716" name="Imagen 1715" descr="image87.png">
          <a:extLst>
            <a:ext uri="{FF2B5EF4-FFF2-40B4-BE49-F238E27FC236}">
              <a16:creationId xmlns:a16="http://schemas.microsoft.com/office/drawing/2014/main" id="{C2576A4C-04AD-4D35-8F8C-D633E22BE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1038225</xdr:colOff>
      <xdr:row>9707</xdr:row>
      <xdr:rowOff>114300</xdr:rowOff>
    </xdr:to>
    <xdr:pic>
      <xdr:nvPicPr>
        <xdr:cNvPr id="1717" name="Imagen 1716" descr="image88.png">
          <a:extLst>
            <a:ext uri="{FF2B5EF4-FFF2-40B4-BE49-F238E27FC236}">
              <a16:creationId xmlns:a16="http://schemas.microsoft.com/office/drawing/2014/main" id="{3BDC4980-F1FA-43FC-AE59-C354F63B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1038225</xdr:colOff>
      <xdr:row>9807</xdr:row>
      <xdr:rowOff>114300</xdr:rowOff>
    </xdr:to>
    <xdr:pic>
      <xdr:nvPicPr>
        <xdr:cNvPr id="1718" name="Imagen 1717" descr="image89.png">
          <a:extLst>
            <a:ext uri="{FF2B5EF4-FFF2-40B4-BE49-F238E27FC236}">
              <a16:creationId xmlns:a16="http://schemas.microsoft.com/office/drawing/2014/main" id="{43E5C67B-83BD-40F3-82EE-7651AD936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1038225</xdr:colOff>
      <xdr:row>9915</xdr:row>
      <xdr:rowOff>114300</xdr:rowOff>
    </xdr:to>
    <xdr:pic>
      <xdr:nvPicPr>
        <xdr:cNvPr id="1719" name="Imagen 1718" descr="image90.png">
          <a:extLst>
            <a:ext uri="{FF2B5EF4-FFF2-40B4-BE49-F238E27FC236}">
              <a16:creationId xmlns:a16="http://schemas.microsoft.com/office/drawing/2014/main" id="{90BA70A9-1A65-4903-B631-66C5B962D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4668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733" name="image64.png">
          <a:extLst>
            <a:ext uri="{FF2B5EF4-FFF2-40B4-BE49-F238E27FC236}">
              <a16:creationId xmlns:a16="http://schemas.microsoft.com/office/drawing/2014/main" id="{8DA31A0E-A2F7-4869-B43D-8A292512F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734" name="image65.png">
          <a:extLst>
            <a:ext uri="{FF2B5EF4-FFF2-40B4-BE49-F238E27FC236}">
              <a16:creationId xmlns:a16="http://schemas.microsoft.com/office/drawing/2014/main" id="{F7E09340-955D-41A9-B7E7-FAE988660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735" name="image66.png">
          <a:extLst>
            <a:ext uri="{FF2B5EF4-FFF2-40B4-BE49-F238E27FC236}">
              <a16:creationId xmlns:a16="http://schemas.microsoft.com/office/drawing/2014/main" id="{0C12AEE5-A3A9-4F11-B29D-14C368A52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466725</xdr:colOff>
      <xdr:row>7046</xdr:row>
      <xdr:rowOff>133350</xdr:rowOff>
    </xdr:to>
    <xdr:pic>
      <xdr:nvPicPr>
        <xdr:cNvPr id="1743" name="Imagen 1742" descr="image64.png">
          <a:extLst>
            <a:ext uri="{FF2B5EF4-FFF2-40B4-BE49-F238E27FC236}">
              <a16:creationId xmlns:a16="http://schemas.microsoft.com/office/drawing/2014/main" id="{28F13030-87F1-4B6D-A119-88421263A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8953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466725</xdr:colOff>
      <xdr:row>7158</xdr:row>
      <xdr:rowOff>9525</xdr:rowOff>
    </xdr:to>
    <xdr:pic>
      <xdr:nvPicPr>
        <xdr:cNvPr id="1744" name="Imagen 1743" descr="image65.png">
          <a:extLst>
            <a:ext uri="{FF2B5EF4-FFF2-40B4-BE49-F238E27FC236}">
              <a16:creationId xmlns:a16="http://schemas.microsoft.com/office/drawing/2014/main" id="{CFD18204-EFFF-4596-B3C6-9ADE1CCA5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8953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466725</xdr:colOff>
      <xdr:row>7259</xdr:row>
      <xdr:rowOff>180975</xdr:rowOff>
    </xdr:to>
    <xdr:pic>
      <xdr:nvPicPr>
        <xdr:cNvPr id="1745" name="Imagen 1744" descr="image66.png">
          <a:extLst>
            <a:ext uri="{FF2B5EF4-FFF2-40B4-BE49-F238E27FC236}">
              <a16:creationId xmlns:a16="http://schemas.microsoft.com/office/drawing/2014/main" id="{5EF35924-E74D-4306-92C7-6E4DBD792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8953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466725</xdr:colOff>
      <xdr:row>7361</xdr:row>
      <xdr:rowOff>180975</xdr:rowOff>
    </xdr:to>
    <xdr:pic>
      <xdr:nvPicPr>
        <xdr:cNvPr id="1746" name="Imagen 1745" descr="image67.png">
          <a:extLst>
            <a:ext uri="{FF2B5EF4-FFF2-40B4-BE49-F238E27FC236}">
              <a16:creationId xmlns:a16="http://schemas.microsoft.com/office/drawing/2014/main" id="{57D274C9-4298-4A01-A607-91E3C669A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8953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466725</xdr:colOff>
      <xdr:row>7476</xdr:row>
      <xdr:rowOff>171450</xdr:rowOff>
    </xdr:to>
    <xdr:pic>
      <xdr:nvPicPr>
        <xdr:cNvPr id="1747" name="Imagen 1746" descr="image68.png">
          <a:extLst>
            <a:ext uri="{FF2B5EF4-FFF2-40B4-BE49-F238E27FC236}">
              <a16:creationId xmlns:a16="http://schemas.microsoft.com/office/drawing/2014/main" id="{FD816DFF-AA69-421B-B1CA-87343104B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466725</xdr:colOff>
      <xdr:row>7586</xdr:row>
      <xdr:rowOff>142875</xdr:rowOff>
    </xdr:to>
    <xdr:pic>
      <xdr:nvPicPr>
        <xdr:cNvPr id="1748" name="Imagen 1747" descr="image69.png">
          <a:extLst>
            <a:ext uri="{FF2B5EF4-FFF2-40B4-BE49-F238E27FC236}">
              <a16:creationId xmlns:a16="http://schemas.microsoft.com/office/drawing/2014/main" id="{DBD6650A-CB89-45E3-8D08-8AAF028B5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466725</xdr:colOff>
      <xdr:row>7690</xdr:row>
      <xdr:rowOff>123825</xdr:rowOff>
    </xdr:to>
    <xdr:pic>
      <xdr:nvPicPr>
        <xdr:cNvPr id="1749" name="Imagen 1748" descr="image70.png">
          <a:extLst>
            <a:ext uri="{FF2B5EF4-FFF2-40B4-BE49-F238E27FC236}">
              <a16:creationId xmlns:a16="http://schemas.microsoft.com/office/drawing/2014/main" id="{2B2A9C2B-FBF7-4E4C-9491-AC782DA7E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8953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466725</xdr:colOff>
      <xdr:row>7808</xdr:row>
      <xdr:rowOff>142875</xdr:rowOff>
    </xdr:to>
    <xdr:pic>
      <xdr:nvPicPr>
        <xdr:cNvPr id="1750" name="Imagen 1749" descr="image71.png">
          <a:extLst>
            <a:ext uri="{FF2B5EF4-FFF2-40B4-BE49-F238E27FC236}">
              <a16:creationId xmlns:a16="http://schemas.microsoft.com/office/drawing/2014/main" id="{18B8DADE-3E81-482A-B597-B8C688B5C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466725</xdr:colOff>
      <xdr:row>7914</xdr:row>
      <xdr:rowOff>142875</xdr:rowOff>
    </xdr:to>
    <xdr:pic>
      <xdr:nvPicPr>
        <xdr:cNvPr id="1751" name="Imagen 1750" descr="image72.png">
          <a:extLst>
            <a:ext uri="{FF2B5EF4-FFF2-40B4-BE49-F238E27FC236}">
              <a16:creationId xmlns:a16="http://schemas.microsoft.com/office/drawing/2014/main" id="{66F62B73-D15E-40D0-9ECA-5EF792B45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466725</xdr:colOff>
      <xdr:row>8018</xdr:row>
      <xdr:rowOff>142875</xdr:rowOff>
    </xdr:to>
    <xdr:pic>
      <xdr:nvPicPr>
        <xdr:cNvPr id="1752" name="Imagen 1751" descr="image73.png">
          <a:extLst>
            <a:ext uri="{FF2B5EF4-FFF2-40B4-BE49-F238E27FC236}">
              <a16:creationId xmlns:a16="http://schemas.microsoft.com/office/drawing/2014/main" id="{66F3C97B-9051-4873-9F46-659481A2F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466725</xdr:colOff>
      <xdr:row>8125</xdr:row>
      <xdr:rowOff>152400</xdr:rowOff>
    </xdr:to>
    <xdr:pic>
      <xdr:nvPicPr>
        <xdr:cNvPr id="1753" name="Imagen 1752" descr="image74.png">
          <a:extLst>
            <a:ext uri="{FF2B5EF4-FFF2-40B4-BE49-F238E27FC236}">
              <a16:creationId xmlns:a16="http://schemas.microsoft.com/office/drawing/2014/main" id="{240192E5-B6EA-49F5-BC56-BA7C3BE9F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8953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466725</xdr:colOff>
      <xdr:row>8236</xdr:row>
      <xdr:rowOff>76200</xdr:rowOff>
    </xdr:to>
    <xdr:pic>
      <xdr:nvPicPr>
        <xdr:cNvPr id="1754" name="Imagen 1753" descr="image75.png">
          <a:extLst>
            <a:ext uri="{FF2B5EF4-FFF2-40B4-BE49-F238E27FC236}">
              <a16:creationId xmlns:a16="http://schemas.microsoft.com/office/drawing/2014/main" id="{E5C6D8BD-4484-4912-B837-0AD6A0FCF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466725</xdr:colOff>
      <xdr:row>8346</xdr:row>
      <xdr:rowOff>76200</xdr:rowOff>
    </xdr:to>
    <xdr:pic>
      <xdr:nvPicPr>
        <xdr:cNvPr id="1755" name="Imagen 1754" descr="image76.png">
          <a:extLst>
            <a:ext uri="{FF2B5EF4-FFF2-40B4-BE49-F238E27FC236}">
              <a16:creationId xmlns:a16="http://schemas.microsoft.com/office/drawing/2014/main" id="{A9C1AADE-C268-4286-8022-EF9EE515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466725</xdr:colOff>
      <xdr:row>8452</xdr:row>
      <xdr:rowOff>171450</xdr:rowOff>
    </xdr:to>
    <xdr:pic>
      <xdr:nvPicPr>
        <xdr:cNvPr id="1756" name="Imagen 1755" descr="image77.png">
          <a:extLst>
            <a:ext uri="{FF2B5EF4-FFF2-40B4-BE49-F238E27FC236}">
              <a16:creationId xmlns:a16="http://schemas.microsoft.com/office/drawing/2014/main" id="{8AF44F1D-C830-4EE5-8AC0-381DECC23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466725</xdr:colOff>
      <xdr:row>8572</xdr:row>
      <xdr:rowOff>142875</xdr:rowOff>
    </xdr:to>
    <xdr:pic>
      <xdr:nvPicPr>
        <xdr:cNvPr id="1757" name="Imagen 1756" descr="image78.png">
          <a:extLst>
            <a:ext uri="{FF2B5EF4-FFF2-40B4-BE49-F238E27FC236}">
              <a16:creationId xmlns:a16="http://schemas.microsoft.com/office/drawing/2014/main" id="{FBE10C95-7456-4494-B6E4-8754DE200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466725</xdr:colOff>
      <xdr:row>8675</xdr:row>
      <xdr:rowOff>57150</xdr:rowOff>
    </xdr:to>
    <xdr:pic>
      <xdr:nvPicPr>
        <xdr:cNvPr id="1758" name="Imagen 1757" descr="image79.png">
          <a:extLst>
            <a:ext uri="{FF2B5EF4-FFF2-40B4-BE49-F238E27FC236}">
              <a16:creationId xmlns:a16="http://schemas.microsoft.com/office/drawing/2014/main" id="{5CD0E6B3-B50C-4B42-8060-BA2029895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8953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466725</xdr:colOff>
      <xdr:row>8778</xdr:row>
      <xdr:rowOff>142875</xdr:rowOff>
    </xdr:to>
    <xdr:pic>
      <xdr:nvPicPr>
        <xdr:cNvPr id="1759" name="Imagen 1758" descr="image80.png">
          <a:extLst>
            <a:ext uri="{FF2B5EF4-FFF2-40B4-BE49-F238E27FC236}">
              <a16:creationId xmlns:a16="http://schemas.microsoft.com/office/drawing/2014/main" id="{F17CF240-243E-4E65-8C14-5C2370534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581025</xdr:colOff>
      <xdr:row>2592</xdr:row>
      <xdr:rowOff>9525</xdr:rowOff>
    </xdr:to>
    <xdr:pic>
      <xdr:nvPicPr>
        <xdr:cNvPr id="1760" name="Imagen 1759" descr="image30.png">
          <a:extLst>
            <a:ext uri="{FF2B5EF4-FFF2-40B4-BE49-F238E27FC236}">
              <a16:creationId xmlns:a16="http://schemas.microsoft.com/office/drawing/2014/main" id="{175B3227-6D16-4F54-901D-BCE3DB067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581025</xdr:colOff>
      <xdr:row>7055</xdr:row>
      <xdr:rowOff>66675</xdr:rowOff>
    </xdr:to>
    <xdr:pic>
      <xdr:nvPicPr>
        <xdr:cNvPr id="1768" name="Imagen 1767" descr="image64.png">
          <a:extLst>
            <a:ext uri="{FF2B5EF4-FFF2-40B4-BE49-F238E27FC236}">
              <a16:creationId xmlns:a16="http://schemas.microsoft.com/office/drawing/2014/main" id="{2FB2754B-5780-41E4-B523-9C8FE80D1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0096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581025</xdr:colOff>
      <xdr:row>7154</xdr:row>
      <xdr:rowOff>180975</xdr:rowOff>
    </xdr:to>
    <xdr:pic>
      <xdr:nvPicPr>
        <xdr:cNvPr id="1769" name="Imagen 1768" descr="image65.png">
          <a:extLst>
            <a:ext uri="{FF2B5EF4-FFF2-40B4-BE49-F238E27FC236}">
              <a16:creationId xmlns:a16="http://schemas.microsoft.com/office/drawing/2014/main" id="{69BEDE64-439E-42F0-9C2E-5F611C619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0096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581025</xdr:colOff>
      <xdr:row>7276</xdr:row>
      <xdr:rowOff>38100</xdr:rowOff>
    </xdr:to>
    <xdr:pic>
      <xdr:nvPicPr>
        <xdr:cNvPr id="1770" name="Imagen 1769" descr="image66.png">
          <a:extLst>
            <a:ext uri="{FF2B5EF4-FFF2-40B4-BE49-F238E27FC236}">
              <a16:creationId xmlns:a16="http://schemas.microsoft.com/office/drawing/2014/main" id="{040B2145-7788-448F-A7F8-4E2D8E74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0096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581025</xdr:colOff>
      <xdr:row>7380</xdr:row>
      <xdr:rowOff>123825</xdr:rowOff>
    </xdr:to>
    <xdr:pic>
      <xdr:nvPicPr>
        <xdr:cNvPr id="1771" name="Imagen 1770" descr="image67.png">
          <a:extLst>
            <a:ext uri="{FF2B5EF4-FFF2-40B4-BE49-F238E27FC236}">
              <a16:creationId xmlns:a16="http://schemas.microsoft.com/office/drawing/2014/main" id="{DFA4498F-3E3B-4691-BFF0-44D31D456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581025</xdr:colOff>
      <xdr:row>7485</xdr:row>
      <xdr:rowOff>19050</xdr:rowOff>
    </xdr:to>
    <xdr:pic>
      <xdr:nvPicPr>
        <xdr:cNvPr id="1772" name="Imagen 1771" descr="image68.png">
          <a:extLst>
            <a:ext uri="{FF2B5EF4-FFF2-40B4-BE49-F238E27FC236}">
              <a16:creationId xmlns:a16="http://schemas.microsoft.com/office/drawing/2014/main" id="{C298E634-3E57-414E-8E4F-8A8F86B6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0096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581025</xdr:colOff>
      <xdr:row>7588</xdr:row>
      <xdr:rowOff>123825</xdr:rowOff>
    </xdr:to>
    <xdr:pic>
      <xdr:nvPicPr>
        <xdr:cNvPr id="1773" name="Imagen 1772" descr="image69.png">
          <a:extLst>
            <a:ext uri="{FF2B5EF4-FFF2-40B4-BE49-F238E27FC236}">
              <a16:creationId xmlns:a16="http://schemas.microsoft.com/office/drawing/2014/main" id="{DD36CA41-527A-4DEE-994B-5A7DD5020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581025</xdr:colOff>
      <xdr:row>7701</xdr:row>
      <xdr:rowOff>123825</xdr:rowOff>
    </xdr:to>
    <xdr:pic>
      <xdr:nvPicPr>
        <xdr:cNvPr id="1774" name="Imagen 1773" descr="image70.png">
          <a:extLst>
            <a:ext uri="{FF2B5EF4-FFF2-40B4-BE49-F238E27FC236}">
              <a16:creationId xmlns:a16="http://schemas.microsoft.com/office/drawing/2014/main" id="{9A1665B9-92C1-45B9-A0DB-EA4D555AE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0096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581025</xdr:colOff>
      <xdr:row>7813</xdr:row>
      <xdr:rowOff>152400</xdr:rowOff>
    </xdr:to>
    <xdr:pic>
      <xdr:nvPicPr>
        <xdr:cNvPr id="1775" name="Imagen 1774" descr="image71.png">
          <a:extLst>
            <a:ext uri="{FF2B5EF4-FFF2-40B4-BE49-F238E27FC236}">
              <a16:creationId xmlns:a16="http://schemas.microsoft.com/office/drawing/2014/main" id="{6314B788-B707-405A-BAAA-DDC3C254F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581025</xdr:colOff>
      <xdr:row>7916</xdr:row>
      <xdr:rowOff>123825</xdr:rowOff>
    </xdr:to>
    <xdr:pic>
      <xdr:nvPicPr>
        <xdr:cNvPr id="1776" name="Imagen 1775" descr="image72.png">
          <a:extLst>
            <a:ext uri="{FF2B5EF4-FFF2-40B4-BE49-F238E27FC236}">
              <a16:creationId xmlns:a16="http://schemas.microsoft.com/office/drawing/2014/main" id="{CE8D1249-BB97-4413-B9FF-FAC7C64F6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581025</xdr:colOff>
      <xdr:row>8037</xdr:row>
      <xdr:rowOff>28575</xdr:rowOff>
    </xdr:to>
    <xdr:pic>
      <xdr:nvPicPr>
        <xdr:cNvPr id="1777" name="Imagen 1776" descr="image73.png">
          <a:extLst>
            <a:ext uri="{FF2B5EF4-FFF2-40B4-BE49-F238E27FC236}">
              <a16:creationId xmlns:a16="http://schemas.microsoft.com/office/drawing/2014/main" id="{6D9B6CE9-C053-4F57-83BE-580C1E6DA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581025</xdr:colOff>
      <xdr:row>8141</xdr:row>
      <xdr:rowOff>114300</xdr:rowOff>
    </xdr:to>
    <xdr:pic>
      <xdr:nvPicPr>
        <xdr:cNvPr id="1778" name="Imagen 1777" descr="image74.png">
          <a:extLst>
            <a:ext uri="{FF2B5EF4-FFF2-40B4-BE49-F238E27FC236}">
              <a16:creationId xmlns:a16="http://schemas.microsoft.com/office/drawing/2014/main" id="{BA67093F-E5F5-4DB4-8945-BBEFCC11F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0096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581025</xdr:colOff>
      <xdr:row>8245</xdr:row>
      <xdr:rowOff>28575</xdr:rowOff>
    </xdr:to>
    <xdr:pic>
      <xdr:nvPicPr>
        <xdr:cNvPr id="1779" name="Imagen 1778" descr="image75.png">
          <a:extLst>
            <a:ext uri="{FF2B5EF4-FFF2-40B4-BE49-F238E27FC236}">
              <a16:creationId xmlns:a16="http://schemas.microsoft.com/office/drawing/2014/main" id="{E50DB412-7746-46DF-B9A4-4FB6F003A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581025</xdr:colOff>
      <xdr:row>8355</xdr:row>
      <xdr:rowOff>28575</xdr:rowOff>
    </xdr:to>
    <xdr:pic>
      <xdr:nvPicPr>
        <xdr:cNvPr id="1780" name="Imagen 1779" descr="image76.png">
          <a:extLst>
            <a:ext uri="{FF2B5EF4-FFF2-40B4-BE49-F238E27FC236}">
              <a16:creationId xmlns:a16="http://schemas.microsoft.com/office/drawing/2014/main" id="{A1886DE0-C006-4F5E-BCD5-577D31037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581025</xdr:colOff>
      <xdr:row>8465</xdr:row>
      <xdr:rowOff>28575</xdr:rowOff>
    </xdr:to>
    <xdr:pic>
      <xdr:nvPicPr>
        <xdr:cNvPr id="1781" name="Imagen 1780" descr="image77.png">
          <a:extLst>
            <a:ext uri="{FF2B5EF4-FFF2-40B4-BE49-F238E27FC236}">
              <a16:creationId xmlns:a16="http://schemas.microsoft.com/office/drawing/2014/main" id="{6CC162CD-D2CF-4066-B1D0-5848E034D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581025</xdr:colOff>
      <xdr:row>8574</xdr:row>
      <xdr:rowOff>123825</xdr:rowOff>
    </xdr:to>
    <xdr:pic>
      <xdr:nvPicPr>
        <xdr:cNvPr id="1782" name="Imagen 1781" descr="image78.png">
          <a:extLst>
            <a:ext uri="{FF2B5EF4-FFF2-40B4-BE49-F238E27FC236}">
              <a16:creationId xmlns:a16="http://schemas.microsoft.com/office/drawing/2014/main" id="{66A23C96-1971-409C-A1F6-5CABB086F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581025</xdr:colOff>
      <xdr:row>8685</xdr:row>
      <xdr:rowOff>171450</xdr:rowOff>
    </xdr:to>
    <xdr:pic>
      <xdr:nvPicPr>
        <xdr:cNvPr id="1783" name="Imagen 1782" descr="image79.png">
          <a:extLst>
            <a:ext uri="{FF2B5EF4-FFF2-40B4-BE49-F238E27FC236}">
              <a16:creationId xmlns:a16="http://schemas.microsoft.com/office/drawing/2014/main" id="{DCD66F33-44F1-4940-B81D-6EF442B5B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0096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581025</xdr:colOff>
      <xdr:row>8802</xdr:row>
      <xdr:rowOff>123825</xdr:rowOff>
    </xdr:to>
    <xdr:pic>
      <xdr:nvPicPr>
        <xdr:cNvPr id="1784" name="Imagen 1783" descr="image80.png">
          <a:extLst>
            <a:ext uri="{FF2B5EF4-FFF2-40B4-BE49-F238E27FC236}">
              <a16:creationId xmlns:a16="http://schemas.microsoft.com/office/drawing/2014/main" id="{474F141D-B444-4D66-A4E5-32AA090B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581025</xdr:colOff>
      <xdr:row>8901</xdr:row>
      <xdr:rowOff>9525</xdr:rowOff>
    </xdr:to>
    <xdr:pic>
      <xdr:nvPicPr>
        <xdr:cNvPr id="1785" name="Imagen 1784" descr="image81.png">
          <a:extLst>
            <a:ext uri="{FF2B5EF4-FFF2-40B4-BE49-F238E27FC236}">
              <a16:creationId xmlns:a16="http://schemas.microsoft.com/office/drawing/2014/main" id="{2598369B-2024-4F26-AEE5-931476660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0096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581025</xdr:colOff>
      <xdr:row>9008</xdr:row>
      <xdr:rowOff>114300</xdr:rowOff>
    </xdr:to>
    <xdr:pic>
      <xdr:nvPicPr>
        <xdr:cNvPr id="1786" name="Imagen 1785" descr="image82.png">
          <a:extLst>
            <a:ext uri="{FF2B5EF4-FFF2-40B4-BE49-F238E27FC236}">
              <a16:creationId xmlns:a16="http://schemas.microsoft.com/office/drawing/2014/main" id="{EE2D4C4E-662C-4DEC-9EA7-C2027F844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581025</xdr:colOff>
      <xdr:row>758</xdr:row>
      <xdr:rowOff>9525</xdr:rowOff>
    </xdr:to>
    <xdr:pic>
      <xdr:nvPicPr>
        <xdr:cNvPr id="1787" name="Imagen 1786" descr="image14.png">
          <a:extLst>
            <a:ext uri="{FF2B5EF4-FFF2-40B4-BE49-F238E27FC236}">
              <a16:creationId xmlns:a16="http://schemas.microsoft.com/office/drawing/2014/main" id="{FFD8E3D6-059B-4FFE-BF51-BEC15C9D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581025</xdr:colOff>
      <xdr:row>868</xdr:row>
      <xdr:rowOff>9525</xdr:rowOff>
    </xdr:to>
    <xdr:pic>
      <xdr:nvPicPr>
        <xdr:cNvPr id="1788" name="Imagen 1787" descr="image15.png">
          <a:extLst>
            <a:ext uri="{FF2B5EF4-FFF2-40B4-BE49-F238E27FC236}">
              <a16:creationId xmlns:a16="http://schemas.microsoft.com/office/drawing/2014/main" id="{7C1D17FA-34F8-4318-8D2A-6CD4CFC0A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581025</xdr:colOff>
      <xdr:row>2016</xdr:row>
      <xdr:rowOff>9525</xdr:rowOff>
    </xdr:to>
    <xdr:pic>
      <xdr:nvPicPr>
        <xdr:cNvPr id="1789" name="Imagen 1788" descr="image25.png">
          <a:extLst>
            <a:ext uri="{FF2B5EF4-FFF2-40B4-BE49-F238E27FC236}">
              <a16:creationId xmlns:a16="http://schemas.microsoft.com/office/drawing/2014/main" id="{2A224596-03C8-4DB7-96BD-FF6CCFB39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581025</xdr:colOff>
      <xdr:row>7106</xdr:row>
      <xdr:rowOff>142875</xdr:rowOff>
    </xdr:to>
    <xdr:pic>
      <xdr:nvPicPr>
        <xdr:cNvPr id="1797" name="Imagen 1796" descr="image64.png">
          <a:extLst>
            <a:ext uri="{FF2B5EF4-FFF2-40B4-BE49-F238E27FC236}">
              <a16:creationId xmlns:a16="http://schemas.microsoft.com/office/drawing/2014/main" id="{C44FBB16-B120-438A-934B-24BABDC1C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0096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581025</xdr:colOff>
      <xdr:row>7224</xdr:row>
      <xdr:rowOff>152400</xdr:rowOff>
    </xdr:to>
    <xdr:pic>
      <xdr:nvPicPr>
        <xdr:cNvPr id="1798" name="Imagen 1797" descr="image65.png">
          <a:extLst>
            <a:ext uri="{FF2B5EF4-FFF2-40B4-BE49-F238E27FC236}">
              <a16:creationId xmlns:a16="http://schemas.microsoft.com/office/drawing/2014/main" id="{F92F7B40-98E2-4512-9E9D-6DD3A78BA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581025</xdr:colOff>
      <xdr:row>7322</xdr:row>
      <xdr:rowOff>152400</xdr:rowOff>
    </xdr:to>
    <xdr:pic>
      <xdr:nvPicPr>
        <xdr:cNvPr id="1799" name="Imagen 1798" descr="image66.png">
          <a:extLst>
            <a:ext uri="{FF2B5EF4-FFF2-40B4-BE49-F238E27FC236}">
              <a16:creationId xmlns:a16="http://schemas.microsoft.com/office/drawing/2014/main" id="{547D30A4-FD60-4650-B165-A97A14043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581025</xdr:colOff>
      <xdr:row>7430</xdr:row>
      <xdr:rowOff>133350</xdr:rowOff>
    </xdr:to>
    <xdr:pic>
      <xdr:nvPicPr>
        <xdr:cNvPr id="1800" name="Imagen 1799" descr="image67.png">
          <a:extLst>
            <a:ext uri="{FF2B5EF4-FFF2-40B4-BE49-F238E27FC236}">
              <a16:creationId xmlns:a16="http://schemas.microsoft.com/office/drawing/2014/main" id="{BE62474B-082E-486F-BFF6-DBFB3C695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581025</xdr:colOff>
      <xdr:row>7538</xdr:row>
      <xdr:rowOff>152400</xdr:rowOff>
    </xdr:to>
    <xdr:pic>
      <xdr:nvPicPr>
        <xdr:cNvPr id="1801" name="Imagen 1800" descr="image68.png">
          <a:extLst>
            <a:ext uri="{FF2B5EF4-FFF2-40B4-BE49-F238E27FC236}">
              <a16:creationId xmlns:a16="http://schemas.microsoft.com/office/drawing/2014/main" id="{59A8B694-B5D2-4D9B-A412-438466A45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581025</xdr:colOff>
      <xdr:row>7648</xdr:row>
      <xdr:rowOff>152400</xdr:rowOff>
    </xdr:to>
    <xdr:pic>
      <xdr:nvPicPr>
        <xdr:cNvPr id="1802" name="Imagen 1801" descr="image69.png">
          <a:extLst>
            <a:ext uri="{FF2B5EF4-FFF2-40B4-BE49-F238E27FC236}">
              <a16:creationId xmlns:a16="http://schemas.microsoft.com/office/drawing/2014/main" id="{845C6879-0834-4860-AD35-F1710F79B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581025</xdr:colOff>
      <xdr:row>7760</xdr:row>
      <xdr:rowOff>152400</xdr:rowOff>
    </xdr:to>
    <xdr:pic>
      <xdr:nvPicPr>
        <xdr:cNvPr id="1803" name="Imagen 1802" descr="image70.png">
          <a:extLst>
            <a:ext uri="{FF2B5EF4-FFF2-40B4-BE49-F238E27FC236}">
              <a16:creationId xmlns:a16="http://schemas.microsoft.com/office/drawing/2014/main" id="{222A62AC-8F5D-402A-AF04-FD9A9DB26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581025</xdr:colOff>
      <xdr:row>7860</xdr:row>
      <xdr:rowOff>133350</xdr:rowOff>
    </xdr:to>
    <xdr:pic>
      <xdr:nvPicPr>
        <xdr:cNvPr id="1804" name="Imagen 1803" descr="image71.png">
          <a:extLst>
            <a:ext uri="{FF2B5EF4-FFF2-40B4-BE49-F238E27FC236}">
              <a16:creationId xmlns:a16="http://schemas.microsoft.com/office/drawing/2014/main" id="{E9F22A48-E4CF-40CC-B5B9-804144172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581025</xdr:colOff>
      <xdr:row>7978</xdr:row>
      <xdr:rowOff>152400</xdr:rowOff>
    </xdr:to>
    <xdr:pic>
      <xdr:nvPicPr>
        <xdr:cNvPr id="1805" name="Imagen 1804" descr="image72.png">
          <a:extLst>
            <a:ext uri="{FF2B5EF4-FFF2-40B4-BE49-F238E27FC236}">
              <a16:creationId xmlns:a16="http://schemas.microsoft.com/office/drawing/2014/main" id="{EE41C6F3-65A6-4FA0-ACF4-F98BC95F8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581025</xdr:colOff>
      <xdr:row>8086</xdr:row>
      <xdr:rowOff>85725</xdr:rowOff>
    </xdr:to>
    <xdr:pic>
      <xdr:nvPicPr>
        <xdr:cNvPr id="1806" name="Imagen 1805" descr="image73.png">
          <a:extLst>
            <a:ext uri="{FF2B5EF4-FFF2-40B4-BE49-F238E27FC236}">
              <a16:creationId xmlns:a16="http://schemas.microsoft.com/office/drawing/2014/main" id="{AA1026DD-2994-4D4A-8387-2D0811747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581025</xdr:colOff>
      <xdr:row>8186</xdr:row>
      <xdr:rowOff>152400</xdr:rowOff>
    </xdr:to>
    <xdr:pic>
      <xdr:nvPicPr>
        <xdr:cNvPr id="1807" name="Imagen 1806" descr="image74.png">
          <a:extLst>
            <a:ext uri="{FF2B5EF4-FFF2-40B4-BE49-F238E27FC236}">
              <a16:creationId xmlns:a16="http://schemas.microsoft.com/office/drawing/2014/main" id="{B9B7E88C-65E2-4EA2-97DB-D46963295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581025</xdr:colOff>
      <xdr:row>8290</xdr:row>
      <xdr:rowOff>85725</xdr:rowOff>
    </xdr:to>
    <xdr:pic>
      <xdr:nvPicPr>
        <xdr:cNvPr id="1808" name="Imagen 1807" descr="image75.png">
          <a:extLst>
            <a:ext uri="{FF2B5EF4-FFF2-40B4-BE49-F238E27FC236}">
              <a16:creationId xmlns:a16="http://schemas.microsoft.com/office/drawing/2014/main" id="{AE6EBE86-CEA7-4134-B3F0-4E1010253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581025</xdr:colOff>
      <xdr:row>8406</xdr:row>
      <xdr:rowOff>152400</xdr:rowOff>
    </xdr:to>
    <xdr:pic>
      <xdr:nvPicPr>
        <xdr:cNvPr id="1809" name="Imagen 1808" descr="image76.png">
          <a:extLst>
            <a:ext uri="{FF2B5EF4-FFF2-40B4-BE49-F238E27FC236}">
              <a16:creationId xmlns:a16="http://schemas.microsoft.com/office/drawing/2014/main" id="{180F45EF-7497-4C83-BD08-32D324D55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581025</xdr:colOff>
      <xdr:row>8510</xdr:row>
      <xdr:rowOff>152400</xdr:rowOff>
    </xdr:to>
    <xdr:pic>
      <xdr:nvPicPr>
        <xdr:cNvPr id="1810" name="Imagen 1809" descr="image77.png">
          <a:extLst>
            <a:ext uri="{FF2B5EF4-FFF2-40B4-BE49-F238E27FC236}">
              <a16:creationId xmlns:a16="http://schemas.microsoft.com/office/drawing/2014/main" id="{F00FF05D-B7A2-41C7-9C7E-CDB75F3BC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581025</xdr:colOff>
      <xdr:row>8622</xdr:row>
      <xdr:rowOff>152400</xdr:rowOff>
    </xdr:to>
    <xdr:pic>
      <xdr:nvPicPr>
        <xdr:cNvPr id="1811" name="Imagen 1810" descr="image78.png">
          <a:extLst>
            <a:ext uri="{FF2B5EF4-FFF2-40B4-BE49-F238E27FC236}">
              <a16:creationId xmlns:a16="http://schemas.microsoft.com/office/drawing/2014/main" id="{8D199ADA-F6AA-473E-A908-F5DB33867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581025</xdr:colOff>
      <xdr:row>8726</xdr:row>
      <xdr:rowOff>152400</xdr:rowOff>
    </xdr:to>
    <xdr:pic>
      <xdr:nvPicPr>
        <xdr:cNvPr id="1812" name="Imagen 1811" descr="image79.png">
          <a:extLst>
            <a:ext uri="{FF2B5EF4-FFF2-40B4-BE49-F238E27FC236}">
              <a16:creationId xmlns:a16="http://schemas.microsoft.com/office/drawing/2014/main" id="{B1B655CB-3482-47EA-B002-1280CDC4B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581025</xdr:colOff>
      <xdr:row>8846</xdr:row>
      <xdr:rowOff>152400</xdr:rowOff>
    </xdr:to>
    <xdr:pic>
      <xdr:nvPicPr>
        <xdr:cNvPr id="1813" name="Imagen 1812" descr="image80.png">
          <a:extLst>
            <a:ext uri="{FF2B5EF4-FFF2-40B4-BE49-F238E27FC236}">
              <a16:creationId xmlns:a16="http://schemas.microsoft.com/office/drawing/2014/main" id="{FAC19176-7810-4A55-9BB1-EFD6EF646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581025</xdr:colOff>
      <xdr:row>8948</xdr:row>
      <xdr:rowOff>152400</xdr:rowOff>
    </xdr:to>
    <xdr:pic>
      <xdr:nvPicPr>
        <xdr:cNvPr id="1814" name="Imagen 1813" descr="image81.png">
          <a:extLst>
            <a:ext uri="{FF2B5EF4-FFF2-40B4-BE49-F238E27FC236}">
              <a16:creationId xmlns:a16="http://schemas.microsoft.com/office/drawing/2014/main" id="{E123B5EB-DDD9-4253-A854-D0835FBC1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581025</xdr:colOff>
      <xdr:row>9053</xdr:row>
      <xdr:rowOff>161925</xdr:rowOff>
    </xdr:to>
    <xdr:pic>
      <xdr:nvPicPr>
        <xdr:cNvPr id="1815" name="Imagen 1814" descr="image82.png">
          <a:extLst>
            <a:ext uri="{FF2B5EF4-FFF2-40B4-BE49-F238E27FC236}">
              <a16:creationId xmlns:a16="http://schemas.microsoft.com/office/drawing/2014/main" id="{550468E9-6606-4881-872D-6DB60081E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0096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581025</xdr:colOff>
      <xdr:row>9159</xdr:row>
      <xdr:rowOff>114300</xdr:rowOff>
    </xdr:to>
    <xdr:pic>
      <xdr:nvPicPr>
        <xdr:cNvPr id="1816" name="Imagen 1815" descr="image83.png">
          <a:extLst>
            <a:ext uri="{FF2B5EF4-FFF2-40B4-BE49-F238E27FC236}">
              <a16:creationId xmlns:a16="http://schemas.microsoft.com/office/drawing/2014/main" id="{290E795C-1824-4883-B707-391F098E0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581025</xdr:colOff>
      <xdr:row>9273</xdr:row>
      <xdr:rowOff>114300</xdr:rowOff>
    </xdr:to>
    <xdr:pic>
      <xdr:nvPicPr>
        <xdr:cNvPr id="1817" name="Imagen 1816" descr="image84.png">
          <a:extLst>
            <a:ext uri="{FF2B5EF4-FFF2-40B4-BE49-F238E27FC236}">
              <a16:creationId xmlns:a16="http://schemas.microsoft.com/office/drawing/2014/main" id="{421AE32E-3DED-4712-9EAB-758483D91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581025</xdr:colOff>
      <xdr:row>9381</xdr:row>
      <xdr:rowOff>114300</xdr:rowOff>
    </xdr:to>
    <xdr:pic>
      <xdr:nvPicPr>
        <xdr:cNvPr id="1818" name="Imagen 1817" descr="image85.png">
          <a:extLst>
            <a:ext uri="{FF2B5EF4-FFF2-40B4-BE49-F238E27FC236}">
              <a16:creationId xmlns:a16="http://schemas.microsoft.com/office/drawing/2014/main" id="{BDDE49D0-EA9E-46DE-BA21-352F46459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581025</xdr:colOff>
      <xdr:row>9481</xdr:row>
      <xdr:rowOff>114300</xdr:rowOff>
    </xdr:to>
    <xdr:pic>
      <xdr:nvPicPr>
        <xdr:cNvPr id="1819" name="Imagen 1818" descr="image86.png">
          <a:extLst>
            <a:ext uri="{FF2B5EF4-FFF2-40B4-BE49-F238E27FC236}">
              <a16:creationId xmlns:a16="http://schemas.microsoft.com/office/drawing/2014/main" id="{338920DE-91CC-422A-9563-4692AA005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581025</xdr:colOff>
      <xdr:row>9597</xdr:row>
      <xdr:rowOff>114300</xdr:rowOff>
    </xdr:to>
    <xdr:pic>
      <xdr:nvPicPr>
        <xdr:cNvPr id="1820" name="Imagen 1819" descr="image87.png">
          <a:extLst>
            <a:ext uri="{FF2B5EF4-FFF2-40B4-BE49-F238E27FC236}">
              <a16:creationId xmlns:a16="http://schemas.microsoft.com/office/drawing/2014/main" id="{1C82820C-80FA-4C28-B122-7F6E303F5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581025</xdr:colOff>
      <xdr:row>9707</xdr:row>
      <xdr:rowOff>114300</xdr:rowOff>
    </xdr:to>
    <xdr:pic>
      <xdr:nvPicPr>
        <xdr:cNvPr id="1821" name="Imagen 1820" descr="image88.png">
          <a:extLst>
            <a:ext uri="{FF2B5EF4-FFF2-40B4-BE49-F238E27FC236}">
              <a16:creationId xmlns:a16="http://schemas.microsoft.com/office/drawing/2014/main" id="{D58800BA-01E9-4AAE-AC86-EBD2B1EF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581025</xdr:colOff>
      <xdr:row>9807</xdr:row>
      <xdr:rowOff>114300</xdr:rowOff>
    </xdr:to>
    <xdr:pic>
      <xdr:nvPicPr>
        <xdr:cNvPr id="1822" name="Imagen 1821" descr="image89.png">
          <a:extLst>
            <a:ext uri="{FF2B5EF4-FFF2-40B4-BE49-F238E27FC236}">
              <a16:creationId xmlns:a16="http://schemas.microsoft.com/office/drawing/2014/main" id="{9AD05906-45B0-410E-8C7D-95E23B9B4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581025</xdr:colOff>
      <xdr:row>9915</xdr:row>
      <xdr:rowOff>114300</xdr:rowOff>
    </xdr:to>
    <xdr:pic>
      <xdr:nvPicPr>
        <xdr:cNvPr id="1823" name="Imagen 1822" descr="image90.png">
          <a:extLst>
            <a:ext uri="{FF2B5EF4-FFF2-40B4-BE49-F238E27FC236}">
              <a16:creationId xmlns:a16="http://schemas.microsoft.com/office/drawing/2014/main" id="{84B01495-C308-463C-A5AB-0A43D3A45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0096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837" name="image64.png">
          <a:extLst>
            <a:ext uri="{FF2B5EF4-FFF2-40B4-BE49-F238E27FC236}">
              <a16:creationId xmlns:a16="http://schemas.microsoft.com/office/drawing/2014/main" id="{B2767A9B-571D-4B01-98A6-7B9E7172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838" name="image65.png">
          <a:extLst>
            <a:ext uri="{FF2B5EF4-FFF2-40B4-BE49-F238E27FC236}">
              <a16:creationId xmlns:a16="http://schemas.microsoft.com/office/drawing/2014/main" id="{F78FFE0E-7CB7-4C93-9702-7079DC54A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839" name="image66.png">
          <a:extLst>
            <a:ext uri="{FF2B5EF4-FFF2-40B4-BE49-F238E27FC236}">
              <a16:creationId xmlns:a16="http://schemas.microsoft.com/office/drawing/2014/main" id="{937A87B2-FBCA-4261-9452-15D9E9F83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1847" name="Imagen 1846" descr="image64.png">
          <a:extLst>
            <a:ext uri="{FF2B5EF4-FFF2-40B4-BE49-F238E27FC236}">
              <a16:creationId xmlns:a16="http://schemas.microsoft.com/office/drawing/2014/main" id="{53A505C4-620B-4B12-A3C1-83F482EFA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1848" name="Imagen 1847" descr="image65.png">
          <a:extLst>
            <a:ext uri="{FF2B5EF4-FFF2-40B4-BE49-F238E27FC236}">
              <a16:creationId xmlns:a16="http://schemas.microsoft.com/office/drawing/2014/main" id="{213B286A-6453-44BC-9D6F-23C3DAC29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1849" name="Imagen 1848" descr="image66.png">
          <a:extLst>
            <a:ext uri="{FF2B5EF4-FFF2-40B4-BE49-F238E27FC236}">
              <a16:creationId xmlns:a16="http://schemas.microsoft.com/office/drawing/2014/main" id="{E5BE92B9-C4D8-40A6-8664-9A3D2C260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1850" name="Imagen 1849" descr="image67.png">
          <a:extLst>
            <a:ext uri="{FF2B5EF4-FFF2-40B4-BE49-F238E27FC236}">
              <a16:creationId xmlns:a16="http://schemas.microsoft.com/office/drawing/2014/main" id="{7DD37581-3DAD-4C8A-A4A6-CD9913F30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1851" name="Imagen 1850" descr="image68.png">
          <a:extLst>
            <a:ext uri="{FF2B5EF4-FFF2-40B4-BE49-F238E27FC236}">
              <a16:creationId xmlns:a16="http://schemas.microsoft.com/office/drawing/2014/main" id="{B7DD3B02-4EB9-4BD3-83B0-8407E2BA2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1852" name="Imagen 1851" descr="image69.png">
          <a:extLst>
            <a:ext uri="{FF2B5EF4-FFF2-40B4-BE49-F238E27FC236}">
              <a16:creationId xmlns:a16="http://schemas.microsoft.com/office/drawing/2014/main" id="{A23ECC3B-CD30-4646-A59A-BD8059B81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1853" name="Imagen 1852" descr="image70.png">
          <a:extLst>
            <a:ext uri="{FF2B5EF4-FFF2-40B4-BE49-F238E27FC236}">
              <a16:creationId xmlns:a16="http://schemas.microsoft.com/office/drawing/2014/main" id="{1DC1A6DD-063E-4DD4-B96A-E97EF0FBB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1854" name="Imagen 1853" descr="image71.png">
          <a:extLst>
            <a:ext uri="{FF2B5EF4-FFF2-40B4-BE49-F238E27FC236}">
              <a16:creationId xmlns:a16="http://schemas.microsoft.com/office/drawing/2014/main" id="{504782C9-C7FB-4A0A-8077-898318320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1855" name="Imagen 1854" descr="image72.png">
          <a:extLst>
            <a:ext uri="{FF2B5EF4-FFF2-40B4-BE49-F238E27FC236}">
              <a16:creationId xmlns:a16="http://schemas.microsoft.com/office/drawing/2014/main" id="{57E60E17-5221-4E58-9CC8-87F1A5365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1856" name="Imagen 1855" descr="image73.png">
          <a:extLst>
            <a:ext uri="{FF2B5EF4-FFF2-40B4-BE49-F238E27FC236}">
              <a16:creationId xmlns:a16="http://schemas.microsoft.com/office/drawing/2014/main" id="{763D21CA-9C00-412A-A7BC-1868C7866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1857" name="Imagen 1856" descr="image74.png">
          <a:extLst>
            <a:ext uri="{FF2B5EF4-FFF2-40B4-BE49-F238E27FC236}">
              <a16:creationId xmlns:a16="http://schemas.microsoft.com/office/drawing/2014/main" id="{9D447C30-746A-4B2A-9E99-9A2BCDCAE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1858" name="Imagen 1857" descr="image75.png">
          <a:extLst>
            <a:ext uri="{FF2B5EF4-FFF2-40B4-BE49-F238E27FC236}">
              <a16:creationId xmlns:a16="http://schemas.microsoft.com/office/drawing/2014/main" id="{9E837EB4-53DD-4CC3-8294-8740684BC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1859" name="Imagen 1858" descr="image76.png">
          <a:extLst>
            <a:ext uri="{FF2B5EF4-FFF2-40B4-BE49-F238E27FC236}">
              <a16:creationId xmlns:a16="http://schemas.microsoft.com/office/drawing/2014/main" id="{2E45B13A-5DF0-4B8E-A394-59066383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1860" name="Imagen 1859" descr="image77.png">
          <a:extLst>
            <a:ext uri="{FF2B5EF4-FFF2-40B4-BE49-F238E27FC236}">
              <a16:creationId xmlns:a16="http://schemas.microsoft.com/office/drawing/2014/main" id="{8BC581E2-4ECF-475F-BD1F-5A9E1B6E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1861" name="Imagen 1860" descr="image78.png">
          <a:extLst>
            <a:ext uri="{FF2B5EF4-FFF2-40B4-BE49-F238E27FC236}">
              <a16:creationId xmlns:a16="http://schemas.microsoft.com/office/drawing/2014/main" id="{6E8C9280-29CF-4239-9E47-5FBAAA8DF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1862" name="Imagen 1861" descr="image79.png">
          <a:extLst>
            <a:ext uri="{FF2B5EF4-FFF2-40B4-BE49-F238E27FC236}">
              <a16:creationId xmlns:a16="http://schemas.microsoft.com/office/drawing/2014/main" id="{DF705AF6-6AB7-4450-BE0E-6741F3C4A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1863" name="Imagen 1862" descr="image80.png">
          <a:extLst>
            <a:ext uri="{FF2B5EF4-FFF2-40B4-BE49-F238E27FC236}">
              <a16:creationId xmlns:a16="http://schemas.microsoft.com/office/drawing/2014/main" id="{6F4110A2-15E5-4C23-944D-16078D448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864" name="Imagen 1863" descr="image30.png">
          <a:extLst>
            <a:ext uri="{FF2B5EF4-FFF2-40B4-BE49-F238E27FC236}">
              <a16:creationId xmlns:a16="http://schemas.microsoft.com/office/drawing/2014/main" id="{47CEDB58-6D1F-4462-89F9-02C790E1D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1872" name="Imagen 1871" descr="image64.png">
          <a:extLst>
            <a:ext uri="{FF2B5EF4-FFF2-40B4-BE49-F238E27FC236}">
              <a16:creationId xmlns:a16="http://schemas.microsoft.com/office/drawing/2014/main" id="{A0CB8E56-1F12-4696-A97C-A92FA682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1873" name="Imagen 1872" descr="image65.png">
          <a:extLst>
            <a:ext uri="{FF2B5EF4-FFF2-40B4-BE49-F238E27FC236}">
              <a16:creationId xmlns:a16="http://schemas.microsoft.com/office/drawing/2014/main" id="{D0B652C7-3460-4818-BAC8-37A0CF2D6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1874" name="Imagen 1873" descr="image66.png">
          <a:extLst>
            <a:ext uri="{FF2B5EF4-FFF2-40B4-BE49-F238E27FC236}">
              <a16:creationId xmlns:a16="http://schemas.microsoft.com/office/drawing/2014/main" id="{1DCA4364-6E1C-48E0-807E-901427E50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1875" name="Imagen 1874" descr="image67.png">
          <a:extLst>
            <a:ext uri="{FF2B5EF4-FFF2-40B4-BE49-F238E27FC236}">
              <a16:creationId xmlns:a16="http://schemas.microsoft.com/office/drawing/2014/main" id="{6EB5CFEB-952B-473A-829E-AE78623D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1876" name="Imagen 1875" descr="image68.png">
          <a:extLst>
            <a:ext uri="{FF2B5EF4-FFF2-40B4-BE49-F238E27FC236}">
              <a16:creationId xmlns:a16="http://schemas.microsoft.com/office/drawing/2014/main" id="{953159CE-E9BA-4BFE-9D0E-3981E39BD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1877" name="Imagen 1876" descr="image69.png">
          <a:extLst>
            <a:ext uri="{FF2B5EF4-FFF2-40B4-BE49-F238E27FC236}">
              <a16:creationId xmlns:a16="http://schemas.microsoft.com/office/drawing/2014/main" id="{C6E55401-B63C-4D7C-B568-F71AE4E70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1878" name="Imagen 1877" descr="image70.png">
          <a:extLst>
            <a:ext uri="{FF2B5EF4-FFF2-40B4-BE49-F238E27FC236}">
              <a16:creationId xmlns:a16="http://schemas.microsoft.com/office/drawing/2014/main" id="{E8B09478-AA70-4EC1-91D8-98425C4B2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1879" name="Imagen 1878" descr="image71.png">
          <a:extLst>
            <a:ext uri="{FF2B5EF4-FFF2-40B4-BE49-F238E27FC236}">
              <a16:creationId xmlns:a16="http://schemas.microsoft.com/office/drawing/2014/main" id="{57BEAF7A-311F-42D5-9843-2017B435C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1880" name="Imagen 1879" descr="image72.png">
          <a:extLst>
            <a:ext uri="{FF2B5EF4-FFF2-40B4-BE49-F238E27FC236}">
              <a16:creationId xmlns:a16="http://schemas.microsoft.com/office/drawing/2014/main" id="{1806AFF9-C14A-4644-8DB2-6E0F3A815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1881" name="Imagen 1880" descr="image73.png">
          <a:extLst>
            <a:ext uri="{FF2B5EF4-FFF2-40B4-BE49-F238E27FC236}">
              <a16:creationId xmlns:a16="http://schemas.microsoft.com/office/drawing/2014/main" id="{C5731A91-BB37-4EC7-BE5A-BC5231EA9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1882" name="Imagen 1881" descr="image74.png">
          <a:extLst>
            <a:ext uri="{FF2B5EF4-FFF2-40B4-BE49-F238E27FC236}">
              <a16:creationId xmlns:a16="http://schemas.microsoft.com/office/drawing/2014/main" id="{1E01E54C-24D7-421E-8299-7044E3C57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1883" name="Imagen 1882" descr="image75.png">
          <a:extLst>
            <a:ext uri="{FF2B5EF4-FFF2-40B4-BE49-F238E27FC236}">
              <a16:creationId xmlns:a16="http://schemas.microsoft.com/office/drawing/2014/main" id="{54DB12A8-FA24-4449-9673-12828CF16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1884" name="Imagen 1883" descr="image76.png">
          <a:extLst>
            <a:ext uri="{FF2B5EF4-FFF2-40B4-BE49-F238E27FC236}">
              <a16:creationId xmlns:a16="http://schemas.microsoft.com/office/drawing/2014/main" id="{E48B1DF3-4360-449A-950B-C6CF70763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1885" name="Imagen 1884" descr="image77.png">
          <a:extLst>
            <a:ext uri="{FF2B5EF4-FFF2-40B4-BE49-F238E27FC236}">
              <a16:creationId xmlns:a16="http://schemas.microsoft.com/office/drawing/2014/main" id="{A23E2659-28FD-4ECC-B7CB-D0D7B0E56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1886" name="Imagen 1885" descr="image78.png">
          <a:extLst>
            <a:ext uri="{FF2B5EF4-FFF2-40B4-BE49-F238E27FC236}">
              <a16:creationId xmlns:a16="http://schemas.microsoft.com/office/drawing/2014/main" id="{E4EE64DD-A2E0-467A-BC17-A15EF5D77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1887" name="Imagen 1886" descr="image79.png">
          <a:extLst>
            <a:ext uri="{FF2B5EF4-FFF2-40B4-BE49-F238E27FC236}">
              <a16:creationId xmlns:a16="http://schemas.microsoft.com/office/drawing/2014/main" id="{66845DDF-76ED-408D-AED1-E30FD4EEB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1888" name="Imagen 1887" descr="image80.png">
          <a:extLst>
            <a:ext uri="{FF2B5EF4-FFF2-40B4-BE49-F238E27FC236}">
              <a16:creationId xmlns:a16="http://schemas.microsoft.com/office/drawing/2014/main" id="{F345A0FE-860C-4415-BAD6-B624AE189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1889" name="Imagen 1888" descr="image81.png">
          <a:extLst>
            <a:ext uri="{FF2B5EF4-FFF2-40B4-BE49-F238E27FC236}">
              <a16:creationId xmlns:a16="http://schemas.microsoft.com/office/drawing/2014/main" id="{0A490241-B49D-4FDB-B86F-C6BDABA0A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1890" name="Imagen 1889" descr="image82.png">
          <a:extLst>
            <a:ext uri="{FF2B5EF4-FFF2-40B4-BE49-F238E27FC236}">
              <a16:creationId xmlns:a16="http://schemas.microsoft.com/office/drawing/2014/main" id="{A521220C-7373-469D-9F77-AF1246D30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891" name="Imagen 1890" descr="image14.png">
          <a:extLst>
            <a:ext uri="{FF2B5EF4-FFF2-40B4-BE49-F238E27FC236}">
              <a16:creationId xmlns:a16="http://schemas.microsoft.com/office/drawing/2014/main" id="{6294E6FF-91FD-47FE-9672-5DF9A573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892" name="Imagen 1891" descr="image15.png">
          <a:extLst>
            <a:ext uri="{FF2B5EF4-FFF2-40B4-BE49-F238E27FC236}">
              <a16:creationId xmlns:a16="http://schemas.microsoft.com/office/drawing/2014/main" id="{8B00BE59-849C-41D9-8FD4-021DA329C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893" name="Imagen 1892" descr="image25.png">
          <a:extLst>
            <a:ext uri="{FF2B5EF4-FFF2-40B4-BE49-F238E27FC236}">
              <a16:creationId xmlns:a16="http://schemas.microsoft.com/office/drawing/2014/main" id="{3BFA9F76-C5C2-484A-940C-CB85485E4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1901" name="Imagen 1900" descr="image64.png">
          <a:extLst>
            <a:ext uri="{FF2B5EF4-FFF2-40B4-BE49-F238E27FC236}">
              <a16:creationId xmlns:a16="http://schemas.microsoft.com/office/drawing/2014/main" id="{DCBFD099-39E2-482C-A12C-83904FDE8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1902" name="Imagen 1901" descr="image65.png">
          <a:extLst>
            <a:ext uri="{FF2B5EF4-FFF2-40B4-BE49-F238E27FC236}">
              <a16:creationId xmlns:a16="http://schemas.microsoft.com/office/drawing/2014/main" id="{D80FD5E3-FDB4-4005-B4EE-E2333C0EF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1903" name="Imagen 1902" descr="image66.png">
          <a:extLst>
            <a:ext uri="{FF2B5EF4-FFF2-40B4-BE49-F238E27FC236}">
              <a16:creationId xmlns:a16="http://schemas.microsoft.com/office/drawing/2014/main" id="{7F9DC779-3A82-4329-A702-959209378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1904" name="Imagen 1903" descr="image67.png">
          <a:extLst>
            <a:ext uri="{FF2B5EF4-FFF2-40B4-BE49-F238E27FC236}">
              <a16:creationId xmlns:a16="http://schemas.microsoft.com/office/drawing/2014/main" id="{90339882-A4FD-49E2-9423-C5AE956B4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1905" name="Imagen 1904" descr="image68.png">
          <a:extLst>
            <a:ext uri="{FF2B5EF4-FFF2-40B4-BE49-F238E27FC236}">
              <a16:creationId xmlns:a16="http://schemas.microsoft.com/office/drawing/2014/main" id="{7630FBE3-E9E8-4153-BED2-D2E8B589B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1906" name="Imagen 1905" descr="image69.png">
          <a:extLst>
            <a:ext uri="{FF2B5EF4-FFF2-40B4-BE49-F238E27FC236}">
              <a16:creationId xmlns:a16="http://schemas.microsoft.com/office/drawing/2014/main" id="{D006961E-A482-4AD4-8FD4-DB0F14FCB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1907" name="Imagen 1906" descr="image70.png">
          <a:extLst>
            <a:ext uri="{FF2B5EF4-FFF2-40B4-BE49-F238E27FC236}">
              <a16:creationId xmlns:a16="http://schemas.microsoft.com/office/drawing/2014/main" id="{1C9C7EE4-84A7-4064-A71B-D265E2B32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1908" name="Imagen 1907" descr="image71.png">
          <a:extLst>
            <a:ext uri="{FF2B5EF4-FFF2-40B4-BE49-F238E27FC236}">
              <a16:creationId xmlns:a16="http://schemas.microsoft.com/office/drawing/2014/main" id="{99A10B71-52F0-4F80-BB11-FF1C37117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1909" name="Imagen 1908" descr="image72.png">
          <a:extLst>
            <a:ext uri="{FF2B5EF4-FFF2-40B4-BE49-F238E27FC236}">
              <a16:creationId xmlns:a16="http://schemas.microsoft.com/office/drawing/2014/main" id="{503D4556-C6D6-477F-A221-F961EEBF6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1910" name="Imagen 1909" descr="image73.png">
          <a:extLst>
            <a:ext uri="{FF2B5EF4-FFF2-40B4-BE49-F238E27FC236}">
              <a16:creationId xmlns:a16="http://schemas.microsoft.com/office/drawing/2014/main" id="{36EF3EDE-7FAA-41BD-98B3-7AFE5EC95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1911" name="Imagen 1910" descr="image74.png">
          <a:extLst>
            <a:ext uri="{FF2B5EF4-FFF2-40B4-BE49-F238E27FC236}">
              <a16:creationId xmlns:a16="http://schemas.microsoft.com/office/drawing/2014/main" id="{A2F731D7-FF20-44F4-BB0C-791D177D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1912" name="Imagen 1911" descr="image75.png">
          <a:extLst>
            <a:ext uri="{FF2B5EF4-FFF2-40B4-BE49-F238E27FC236}">
              <a16:creationId xmlns:a16="http://schemas.microsoft.com/office/drawing/2014/main" id="{0045AB7A-E08C-4536-B973-AEA3AEFFA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1913" name="Imagen 1912" descr="image76.png">
          <a:extLst>
            <a:ext uri="{FF2B5EF4-FFF2-40B4-BE49-F238E27FC236}">
              <a16:creationId xmlns:a16="http://schemas.microsoft.com/office/drawing/2014/main" id="{CC7AF82B-E8BC-4E9C-82CC-09135112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1914" name="Imagen 1913" descr="image77.png">
          <a:extLst>
            <a:ext uri="{FF2B5EF4-FFF2-40B4-BE49-F238E27FC236}">
              <a16:creationId xmlns:a16="http://schemas.microsoft.com/office/drawing/2014/main" id="{5FBDEFC2-9C03-4190-B385-E8BF4FB09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1915" name="Imagen 1914" descr="image78.png">
          <a:extLst>
            <a:ext uri="{FF2B5EF4-FFF2-40B4-BE49-F238E27FC236}">
              <a16:creationId xmlns:a16="http://schemas.microsoft.com/office/drawing/2014/main" id="{5D6773B0-52B9-40B8-A214-3CAEBB923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1916" name="Imagen 1915" descr="image79.png">
          <a:extLst>
            <a:ext uri="{FF2B5EF4-FFF2-40B4-BE49-F238E27FC236}">
              <a16:creationId xmlns:a16="http://schemas.microsoft.com/office/drawing/2014/main" id="{F18073A2-A284-478A-B09C-70D2418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1917" name="Imagen 1916" descr="image80.png">
          <a:extLst>
            <a:ext uri="{FF2B5EF4-FFF2-40B4-BE49-F238E27FC236}">
              <a16:creationId xmlns:a16="http://schemas.microsoft.com/office/drawing/2014/main" id="{DB4D4ED4-41E6-4648-9962-5A459F3CD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1918" name="Imagen 1917" descr="image81.png">
          <a:extLst>
            <a:ext uri="{FF2B5EF4-FFF2-40B4-BE49-F238E27FC236}">
              <a16:creationId xmlns:a16="http://schemas.microsoft.com/office/drawing/2014/main" id="{27349329-10BD-482B-872E-8BC9FDF1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1919" name="Imagen 1918" descr="image82.png">
          <a:extLst>
            <a:ext uri="{FF2B5EF4-FFF2-40B4-BE49-F238E27FC236}">
              <a16:creationId xmlns:a16="http://schemas.microsoft.com/office/drawing/2014/main" id="{D5B8F9AF-3751-4530-971F-E928A833C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1920" name="Imagen 1919" descr="image83.png">
          <a:extLst>
            <a:ext uri="{FF2B5EF4-FFF2-40B4-BE49-F238E27FC236}">
              <a16:creationId xmlns:a16="http://schemas.microsoft.com/office/drawing/2014/main" id="{6FC2DFD5-48A3-49BC-973D-3016C5E43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1921" name="Imagen 1920" descr="image84.png">
          <a:extLst>
            <a:ext uri="{FF2B5EF4-FFF2-40B4-BE49-F238E27FC236}">
              <a16:creationId xmlns:a16="http://schemas.microsoft.com/office/drawing/2014/main" id="{88A359C0-C619-4B00-81BB-8BCF82A24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1922" name="Imagen 1921" descr="image85.png">
          <a:extLst>
            <a:ext uri="{FF2B5EF4-FFF2-40B4-BE49-F238E27FC236}">
              <a16:creationId xmlns:a16="http://schemas.microsoft.com/office/drawing/2014/main" id="{F229B7A0-A18D-4DA9-91F4-C7CED6AC2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1923" name="Imagen 1922" descr="image86.png">
          <a:extLst>
            <a:ext uri="{FF2B5EF4-FFF2-40B4-BE49-F238E27FC236}">
              <a16:creationId xmlns:a16="http://schemas.microsoft.com/office/drawing/2014/main" id="{99E698EE-AFEC-48CD-BF6E-59B3823B7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1924" name="Imagen 1923" descr="image87.png">
          <a:extLst>
            <a:ext uri="{FF2B5EF4-FFF2-40B4-BE49-F238E27FC236}">
              <a16:creationId xmlns:a16="http://schemas.microsoft.com/office/drawing/2014/main" id="{6F1D92A1-D3F6-415F-BED7-044FCB13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1925" name="Imagen 1924" descr="image88.png">
          <a:extLst>
            <a:ext uri="{FF2B5EF4-FFF2-40B4-BE49-F238E27FC236}">
              <a16:creationId xmlns:a16="http://schemas.microsoft.com/office/drawing/2014/main" id="{01CA3089-6582-410E-B688-F11874707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1926" name="Imagen 1925" descr="image89.png">
          <a:extLst>
            <a:ext uri="{FF2B5EF4-FFF2-40B4-BE49-F238E27FC236}">
              <a16:creationId xmlns:a16="http://schemas.microsoft.com/office/drawing/2014/main" id="{DB08FBA2-D64D-42D2-A140-275B98546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1927" name="Imagen 1926" descr="image90.png">
          <a:extLst>
            <a:ext uri="{FF2B5EF4-FFF2-40B4-BE49-F238E27FC236}">
              <a16:creationId xmlns:a16="http://schemas.microsoft.com/office/drawing/2014/main" id="{C9C1EBDB-2675-4D37-8E57-9033FCC6E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1941" name="image64.png">
          <a:extLst>
            <a:ext uri="{FF2B5EF4-FFF2-40B4-BE49-F238E27FC236}">
              <a16:creationId xmlns:a16="http://schemas.microsoft.com/office/drawing/2014/main" id="{482287C5-6CBE-4E63-BB13-64FBA0615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1942" name="image65.png">
          <a:extLst>
            <a:ext uri="{FF2B5EF4-FFF2-40B4-BE49-F238E27FC236}">
              <a16:creationId xmlns:a16="http://schemas.microsoft.com/office/drawing/2014/main" id="{62B76C00-F565-4B27-A7DA-F59D8C817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1943" name="image66.png">
          <a:extLst>
            <a:ext uri="{FF2B5EF4-FFF2-40B4-BE49-F238E27FC236}">
              <a16:creationId xmlns:a16="http://schemas.microsoft.com/office/drawing/2014/main" id="{B2851F7B-CDD8-4040-87DC-25059BA4D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2601</xdr:row>
      <xdr:rowOff>0</xdr:rowOff>
    </xdr:from>
    <xdr:to>
      <xdr:col>2</xdr:col>
      <xdr:colOff>1038225</xdr:colOff>
      <xdr:row>2601</xdr:row>
      <xdr:rowOff>9525</xdr:rowOff>
    </xdr:to>
    <xdr:pic>
      <xdr:nvPicPr>
        <xdr:cNvPr id="1944" name="Imagen 1943" descr="image30.png">
          <a:extLst>
            <a:ext uri="{FF2B5EF4-FFF2-40B4-BE49-F238E27FC236}">
              <a16:creationId xmlns:a16="http://schemas.microsoft.com/office/drawing/2014/main" id="{30C081AC-B41D-4C8E-AE9E-8D074C93F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48713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2</xdr:col>
      <xdr:colOff>1038225</xdr:colOff>
      <xdr:row>767</xdr:row>
      <xdr:rowOff>9525</xdr:rowOff>
    </xdr:to>
    <xdr:pic>
      <xdr:nvPicPr>
        <xdr:cNvPr id="1945" name="Imagen 1944" descr="image14.png">
          <a:extLst>
            <a:ext uri="{FF2B5EF4-FFF2-40B4-BE49-F238E27FC236}">
              <a16:creationId xmlns:a16="http://schemas.microsoft.com/office/drawing/2014/main" id="{ED8B3E24-4FB4-4778-88AD-E466DB4BA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039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2</xdr:col>
      <xdr:colOff>1038225</xdr:colOff>
      <xdr:row>877</xdr:row>
      <xdr:rowOff>9525</xdr:rowOff>
    </xdr:to>
    <xdr:pic>
      <xdr:nvPicPr>
        <xdr:cNvPr id="1946" name="Imagen 1945" descr="image15.png">
          <a:extLst>
            <a:ext uri="{FF2B5EF4-FFF2-40B4-BE49-F238E27FC236}">
              <a16:creationId xmlns:a16="http://schemas.microsoft.com/office/drawing/2014/main" id="{10775C5F-307C-4EB6-A423-A4B98CDF5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6970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2025</xdr:row>
      <xdr:rowOff>0</xdr:rowOff>
    </xdr:from>
    <xdr:to>
      <xdr:col>2</xdr:col>
      <xdr:colOff>1038225</xdr:colOff>
      <xdr:row>2025</xdr:row>
      <xdr:rowOff>9525</xdr:rowOff>
    </xdr:to>
    <xdr:pic>
      <xdr:nvPicPr>
        <xdr:cNvPr id="1947" name="Imagen 1946" descr="image25.png">
          <a:extLst>
            <a:ext uri="{FF2B5EF4-FFF2-40B4-BE49-F238E27FC236}">
              <a16:creationId xmlns:a16="http://schemas.microsoft.com/office/drawing/2014/main" id="{3B8410BE-88D6-4A5E-A6E8-534FA26D7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8576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2601</xdr:row>
      <xdr:rowOff>0</xdr:rowOff>
    </xdr:from>
    <xdr:to>
      <xdr:col>2</xdr:col>
      <xdr:colOff>581025</xdr:colOff>
      <xdr:row>2601</xdr:row>
      <xdr:rowOff>9525</xdr:rowOff>
    </xdr:to>
    <xdr:pic>
      <xdr:nvPicPr>
        <xdr:cNvPr id="1948" name="Imagen 1947" descr="image30.png">
          <a:extLst>
            <a:ext uri="{FF2B5EF4-FFF2-40B4-BE49-F238E27FC236}">
              <a16:creationId xmlns:a16="http://schemas.microsoft.com/office/drawing/2014/main" id="{2C81C2B3-7853-49AD-A268-2BD93479B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487137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2</xdr:col>
      <xdr:colOff>581025</xdr:colOff>
      <xdr:row>767</xdr:row>
      <xdr:rowOff>9525</xdr:rowOff>
    </xdr:to>
    <xdr:pic>
      <xdr:nvPicPr>
        <xdr:cNvPr id="1949" name="Imagen 1948" descr="image14.png">
          <a:extLst>
            <a:ext uri="{FF2B5EF4-FFF2-40B4-BE49-F238E27FC236}">
              <a16:creationId xmlns:a16="http://schemas.microsoft.com/office/drawing/2014/main" id="{11200B67-46F3-4FF4-A374-77462D8C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039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2</xdr:col>
      <xdr:colOff>581025</xdr:colOff>
      <xdr:row>877</xdr:row>
      <xdr:rowOff>9525</xdr:rowOff>
    </xdr:to>
    <xdr:pic>
      <xdr:nvPicPr>
        <xdr:cNvPr id="1950" name="Imagen 1949" descr="image15.png">
          <a:extLst>
            <a:ext uri="{FF2B5EF4-FFF2-40B4-BE49-F238E27FC236}">
              <a16:creationId xmlns:a16="http://schemas.microsoft.com/office/drawing/2014/main" id="{02330F09-4E26-451C-81E5-9B35AFCB3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6970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2025</xdr:row>
      <xdr:rowOff>0</xdr:rowOff>
    </xdr:from>
    <xdr:to>
      <xdr:col>2</xdr:col>
      <xdr:colOff>581025</xdr:colOff>
      <xdr:row>2025</xdr:row>
      <xdr:rowOff>9525</xdr:rowOff>
    </xdr:to>
    <xdr:pic>
      <xdr:nvPicPr>
        <xdr:cNvPr id="1951" name="Imagen 1950" descr="image25.png">
          <a:extLst>
            <a:ext uri="{FF2B5EF4-FFF2-40B4-BE49-F238E27FC236}">
              <a16:creationId xmlns:a16="http://schemas.microsoft.com/office/drawing/2014/main" id="{7C43F297-4CBC-4786-9594-DFC89DA00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8576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2601</xdr:row>
      <xdr:rowOff>0</xdr:rowOff>
    </xdr:from>
    <xdr:to>
      <xdr:col>2</xdr:col>
      <xdr:colOff>733425</xdr:colOff>
      <xdr:row>2601</xdr:row>
      <xdr:rowOff>9525</xdr:rowOff>
    </xdr:to>
    <xdr:pic>
      <xdr:nvPicPr>
        <xdr:cNvPr id="1952" name="Imagen 1951" descr="image30.png">
          <a:extLst>
            <a:ext uri="{FF2B5EF4-FFF2-40B4-BE49-F238E27FC236}">
              <a16:creationId xmlns:a16="http://schemas.microsoft.com/office/drawing/2014/main" id="{B59D37B0-1F49-4017-8D62-E2793CDB8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48713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2</xdr:col>
      <xdr:colOff>733425</xdr:colOff>
      <xdr:row>767</xdr:row>
      <xdr:rowOff>9525</xdr:rowOff>
    </xdr:to>
    <xdr:pic>
      <xdr:nvPicPr>
        <xdr:cNvPr id="1953" name="Imagen 1952" descr="image14.png">
          <a:extLst>
            <a:ext uri="{FF2B5EF4-FFF2-40B4-BE49-F238E27FC236}">
              <a16:creationId xmlns:a16="http://schemas.microsoft.com/office/drawing/2014/main" id="{0A740A2A-B160-47E9-9D6C-74DE3446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039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2</xdr:col>
      <xdr:colOff>733425</xdr:colOff>
      <xdr:row>877</xdr:row>
      <xdr:rowOff>9525</xdr:rowOff>
    </xdr:to>
    <xdr:pic>
      <xdr:nvPicPr>
        <xdr:cNvPr id="1954" name="Imagen 1953" descr="image15.png">
          <a:extLst>
            <a:ext uri="{FF2B5EF4-FFF2-40B4-BE49-F238E27FC236}">
              <a16:creationId xmlns:a16="http://schemas.microsoft.com/office/drawing/2014/main" id="{01BDF7DC-A43D-417E-953D-BB4EE91B8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697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2025</xdr:row>
      <xdr:rowOff>0</xdr:rowOff>
    </xdr:from>
    <xdr:to>
      <xdr:col>2</xdr:col>
      <xdr:colOff>733425</xdr:colOff>
      <xdr:row>2025</xdr:row>
      <xdr:rowOff>9525</xdr:rowOff>
    </xdr:to>
    <xdr:pic>
      <xdr:nvPicPr>
        <xdr:cNvPr id="1955" name="Imagen 1954" descr="image25.png">
          <a:extLst>
            <a:ext uri="{FF2B5EF4-FFF2-40B4-BE49-F238E27FC236}">
              <a16:creationId xmlns:a16="http://schemas.microsoft.com/office/drawing/2014/main" id="{ADBB2F8F-F0DE-471D-B90B-E1022F17E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8576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956" name="Imagen 1955" descr="image30.png">
          <a:extLst>
            <a:ext uri="{FF2B5EF4-FFF2-40B4-BE49-F238E27FC236}">
              <a16:creationId xmlns:a16="http://schemas.microsoft.com/office/drawing/2014/main" id="{76447BA9-FA5B-425F-8A04-8EA8069D2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957" name="Imagen 1956" descr="image14.png">
          <a:extLst>
            <a:ext uri="{FF2B5EF4-FFF2-40B4-BE49-F238E27FC236}">
              <a16:creationId xmlns:a16="http://schemas.microsoft.com/office/drawing/2014/main" id="{F4D805E5-B300-416A-862E-192027F1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958" name="Imagen 1957" descr="image15.png">
          <a:extLst>
            <a:ext uri="{FF2B5EF4-FFF2-40B4-BE49-F238E27FC236}">
              <a16:creationId xmlns:a16="http://schemas.microsoft.com/office/drawing/2014/main" id="{160AA40A-89FF-408C-8632-30E92821D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959" name="Imagen 1958" descr="image25.png">
          <a:extLst>
            <a:ext uri="{FF2B5EF4-FFF2-40B4-BE49-F238E27FC236}">
              <a16:creationId xmlns:a16="http://schemas.microsoft.com/office/drawing/2014/main" id="{FF89E975-52FF-4940-BE9A-CC5F2015A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1038225</xdr:colOff>
      <xdr:row>2592</xdr:row>
      <xdr:rowOff>9525</xdr:rowOff>
    </xdr:to>
    <xdr:pic>
      <xdr:nvPicPr>
        <xdr:cNvPr id="1960" name="Imagen 1959" descr="image30.png">
          <a:extLst>
            <a:ext uri="{FF2B5EF4-FFF2-40B4-BE49-F238E27FC236}">
              <a16:creationId xmlns:a16="http://schemas.microsoft.com/office/drawing/2014/main" id="{A8DC0279-5907-4F81-A6BB-8E235668F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1038225</xdr:colOff>
      <xdr:row>758</xdr:row>
      <xdr:rowOff>9525</xdr:rowOff>
    </xdr:to>
    <xdr:pic>
      <xdr:nvPicPr>
        <xdr:cNvPr id="1961" name="Imagen 1960" descr="image14.png">
          <a:extLst>
            <a:ext uri="{FF2B5EF4-FFF2-40B4-BE49-F238E27FC236}">
              <a16:creationId xmlns:a16="http://schemas.microsoft.com/office/drawing/2014/main" id="{877CDC6D-ED07-43CA-820D-C4D29555E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1038225</xdr:colOff>
      <xdr:row>868</xdr:row>
      <xdr:rowOff>9525</xdr:rowOff>
    </xdr:to>
    <xdr:pic>
      <xdr:nvPicPr>
        <xdr:cNvPr id="1962" name="Imagen 1961" descr="image15.png">
          <a:extLst>
            <a:ext uri="{FF2B5EF4-FFF2-40B4-BE49-F238E27FC236}">
              <a16:creationId xmlns:a16="http://schemas.microsoft.com/office/drawing/2014/main" id="{6D1240AE-93A9-4294-A0DA-713758C4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1038225</xdr:colOff>
      <xdr:row>2016</xdr:row>
      <xdr:rowOff>9525</xdr:rowOff>
    </xdr:to>
    <xdr:pic>
      <xdr:nvPicPr>
        <xdr:cNvPr id="1963" name="Imagen 1962" descr="image25.png">
          <a:extLst>
            <a:ext uri="{FF2B5EF4-FFF2-40B4-BE49-F238E27FC236}">
              <a16:creationId xmlns:a16="http://schemas.microsoft.com/office/drawing/2014/main" id="{53E8A614-298B-4F1E-92DD-6719A868D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581025</xdr:colOff>
      <xdr:row>2592</xdr:row>
      <xdr:rowOff>9525</xdr:rowOff>
    </xdr:to>
    <xdr:pic>
      <xdr:nvPicPr>
        <xdr:cNvPr id="1964" name="Imagen 1963" descr="image30.png">
          <a:extLst>
            <a:ext uri="{FF2B5EF4-FFF2-40B4-BE49-F238E27FC236}">
              <a16:creationId xmlns:a16="http://schemas.microsoft.com/office/drawing/2014/main" id="{FB9F82B5-F2D2-49A7-B42C-2C7AFB13E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581025</xdr:colOff>
      <xdr:row>758</xdr:row>
      <xdr:rowOff>9525</xdr:rowOff>
    </xdr:to>
    <xdr:pic>
      <xdr:nvPicPr>
        <xdr:cNvPr id="1965" name="Imagen 1964" descr="image14.png">
          <a:extLst>
            <a:ext uri="{FF2B5EF4-FFF2-40B4-BE49-F238E27FC236}">
              <a16:creationId xmlns:a16="http://schemas.microsoft.com/office/drawing/2014/main" id="{48E69298-CB80-4C7B-81BF-D0FDD25AE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581025</xdr:colOff>
      <xdr:row>868</xdr:row>
      <xdr:rowOff>9525</xdr:rowOff>
    </xdr:to>
    <xdr:pic>
      <xdr:nvPicPr>
        <xdr:cNvPr id="1966" name="Imagen 1965" descr="image15.png">
          <a:extLst>
            <a:ext uri="{FF2B5EF4-FFF2-40B4-BE49-F238E27FC236}">
              <a16:creationId xmlns:a16="http://schemas.microsoft.com/office/drawing/2014/main" id="{8C845811-5434-4755-8617-C0872998C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581025</xdr:colOff>
      <xdr:row>2016</xdr:row>
      <xdr:rowOff>9525</xdr:rowOff>
    </xdr:to>
    <xdr:pic>
      <xdr:nvPicPr>
        <xdr:cNvPr id="1967" name="Imagen 1966" descr="image25.png">
          <a:extLst>
            <a:ext uri="{FF2B5EF4-FFF2-40B4-BE49-F238E27FC236}">
              <a16:creationId xmlns:a16="http://schemas.microsoft.com/office/drawing/2014/main" id="{E21689AE-7AEF-41B9-842C-61B1A10C1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968" name="Imagen 1967" descr="image30.png">
          <a:extLst>
            <a:ext uri="{FF2B5EF4-FFF2-40B4-BE49-F238E27FC236}">
              <a16:creationId xmlns:a16="http://schemas.microsoft.com/office/drawing/2014/main" id="{71CC3D5D-A98D-486C-812B-BC4017BB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969" name="Imagen 1968" descr="image14.png">
          <a:extLst>
            <a:ext uri="{FF2B5EF4-FFF2-40B4-BE49-F238E27FC236}">
              <a16:creationId xmlns:a16="http://schemas.microsoft.com/office/drawing/2014/main" id="{99B28054-2275-4EF3-9CF2-60E4BEEEF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970" name="Imagen 1969" descr="image15.png">
          <a:extLst>
            <a:ext uri="{FF2B5EF4-FFF2-40B4-BE49-F238E27FC236}">
              <a16:creationId xmlns:a16="http://schemas.microsoft.com/office/drawing/2014/main" id="{23911CC7-5684-40BE-BBB1-39F35A5D9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971" name="Imagen 1970" descr="image25.png">
          <a:extLst>
            <a:ext uri="{FF2B5EF4-FFF2-40B4-BE49-F238E27FC236}">
              <a16:creationId xmlns:a16="http://schemas.microsoft.com/office/drawing/2014/main" id="{3522F8D3-F47B-4FF5-9361-22AA22B86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972" name="Imagen 1971" descr="image30.png">
          <a:extLst>
            <a:ext uri="{FF2B5EF4-FFF2-40B4-BE49-F238E27FC236}">
              <a16:creationId xmlns:a16="http://schemas.microsoft.com/office/drawing/2014/main" id="{06E0F665-D5E6-452C-9384-1EBCE143E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973" name="Imagen 1972" descr="image14.png">
          <a:extLst>
            <a:ext uri="{FF2B5EF4-FFF2-40B4-BE49-F238E27FC236}">
              <a16:creationId xmlns:a16="http://schemas.microsoft.com/office/drawing/2014/main" id="{03D1817C-6F91-45C4-932A-CCDDF693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974" name="Imagen 1973" descr="image15.png">
          <a:extLst>
            <a:ext uri="{FF2B5EF4-FFF2-40B4-BE49-F238E27FC236}">
              <a16:creationId xmlns:a16="http://schemas.microsoft.com/office/drawing/2014/main" id="{C0F014C2-9751-4C24-B9D3-D44B23E1B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975" name="Imagen 1974" descr="image25.png">
          <a:extLst>
            <a:ext uri="{FF2B5EF4-FFF2-40B4-BE49-F238E27FC236}">
              <a16:creationId xmlns:a16="http://schemas.microsoft.com/office/drawing/2014/main" id="{B2718CED-3F87-4FB8-9BD7-86312C10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1038225</xdr:colOff>
      <xdr:row>2592</xdr:row>
      <xdr:rowOff>9525</xdr:rowOff>
    </xdr:to>
    <xdr:pic>
      <xdr:nvPicPr>
        <xdr:cNvPr id="1976" name="Imagen 1975" descr="image30.png">
          <a:extLst>
            <a:ext uri="{FF2B5EF4-FFF2-40B4-BE49-F238E27FC236}">
              <a16:creationId xmlns:a16="http://schemas.microsoft.com/office/drawing/2014/main" id="{187950F1-6E5A-4720-88A3-7C51476AE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1038225</xdr:colOff>
      <xdr:row>758</xdr:row>
      <xdr:rowOff>9525</xdr:rowOff>
    </xdr:to>
    <xdr:pic>
      <xdr:nvPicPr>
        <xdr:cNvPr id="1977" name="Imagen 1976" descr="image14.png">
          <a:extLst>
            <a:ext uri="{FF2B5EF4-FFF2-40B4-BE49-F238E27FC236}">
              <a16:creationId xmlns:a16="http://schemas.microsoft.com/office/drawing/2014/main" id="{39DA590E-682B-43FD-A51A-0162A972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1038225</xdr:colOff>
      <xdr:row>868</xdr:row>
      <xdr:rowOff>9525</xdr:rowOff>
    </xdr:to>
    <xdr:pic>
      <xdr:nvPicPr>
        <xdr:cNvPr id="1978" name="Imagen 1977" descr="image15.png">
          <a:extLst>
            <a:ext uri="{FF2B5EF4-FFF2-40B4-BE49-F238E27FC236}">
              <a16:creationId xmlns:a16="http://schemas.microsoft.com/office/drawing/2014/main" id="{AD29735A-C874-4319-80BA-BA9127D13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1038225</xdr:colOff>
      <xdr:row>2016</xdr:row>
      <xdr:rowOff>9525</xdr:rowOff>
    </xdr:to>
    <xdr:pic>
      <xdr:nvPicPr>
        <xdr:cNvPr id="1979" name="Imagen 1978" descr="image25.png">
          <a:extLst>
            <a:ext uri="{FF2B5EF4-FFF2-40B4-BE49-F238E27FC236}">
              <a16:creationId xmlns:a16="http://schemas.microsoft.com/office/drawing/2014/main" id="{9FDFBFC6-096B-4FFD-8952-EF09F3719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581025</xdr:colOff>
      <xdr:row>2592</xdr:row>
      <xdr:rowOff>9525</xdr:rowOff>
    </xdr:to>
    <xdr:pic>
      <xdr:nvPicPr>
        <xdr:cNvPr id="1980" name="Imagen 1979" descr="image30.png">
          <a:extLst>
            <a:ext uri="{FF2B5EF4-FFF2-40B4-BE49-F238E27FC236}">
              <a16:creationId xmlns:a16="http://schemas.microsoft.com/office/drawing/2014/main" id="{FC159E8B-DAF3-4553-AF83-40DC8FC60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581025</xdr:colOff>
      <xdr:row>758</xdr:row>
      <xdr:rowOff>9525</xdr:rowOff>
    </xdr:to>
    <xdr:pic>
      <xdr:nvPicPr>
        <xdr:cNvPr id="1981" name="Imagen 1980" descr="image14.png">
          <a:extLst>
            <a:ext uri="{FF2B5EF4-FFF2-40B4-BE49-F238E27FC236}">
              <a16:creationId xmlns:a16="http://schemas.microsoft.com/office/drawing/2014/main" id="{2C0C4F1D-283B-4B70-B31E-6FBD13227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581025</xdr:colOff>
      <xdr:row>868</xdr:row>
      <xdr:rowOff>9525</xdr:rowOff>
    </xdr:to>
    <xdr:pic>
      <xdr:nvPicPr>
        <xdr:cNvPr id="1982" name="Imagen 1981" descr="image15.png">
          <a:extLst>
            <a:ext uri="{FF2B5EF4-FFF2-40B4-BE49-F238E27FC236}">
              <a16:creationId xmlns:a16="http://schemas.microsoft.com/office/drawing/2014/main" id="{1E7A584B-8728-4035-A53C-156775A09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581025</xdr:colOff>
      <xdr:row>2016</xdr:row>
      <xdr:rowOff>9525</xdr:rowOff>
    </xdr:to>
    <xdr:pic>
      <xdr:nvPicPr>
        <xdr:cNvPr id="1983" name="Imagen 1982" descr="image25.png">
          <a:extLst>
            <a:ext uri="{FF2B5EF4-FFF2-40B4-BE49-F238E27FC236}">
              <a16:creationId xmlns:a16="http://schemas.microsoft.com/office/drawing/2014/main" id="{B092BEBD-5C83-49F7-AAEC-73361BC8B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1984" name="Imagen 1983" descr="image30.png">
          <a:extLst>
            <a:ext uri="{FF2B5EF4-FFF2-40B4-BE49-F238E27FC236}">
              <a16:creationId xmlns:a16="http://schemas.microsoft.com/office/drawing/2014/main" id="{1427F44A-D488-4B29-9045-79A18792E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1985" name="Imagen 1984" descr="image14.png">
          <a:extLst>
            <a:ext uri="{FF2B5EF4-FFF2-40B4-BE49-F238E27FC236}">
              <a16:creationId xmlns:a16="http://schemas.microsoft.com/office/drawing/2014/main" id="{E0B66AF4-876A-457A-A2BE-4FCDE6F39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1986" name="Imagen 1985" descr="image15.png">
          <a:extLst>
            <a:ext uri="{FF2B5EF4-FFF2-40B4-BE49-F238E27FC236}">
              <a16:creationId xmlns:a16="http://schemas.microsoft.com/office/drawing/2014/main" id="{92749BB8-1F9E-428A-A334-DB32E70FD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1987" name="Imagen 1986" descr="image25.png">
          <a:extLst>
            <a:ext uri="{FF2B5EF4-FFF2-40B4-BE49-F238E27FC236}">
              <a16:creationId xmlns:a16="http://schemas.microsoft.com/office/drawing/2014/main" id="{E9DF4259-DE85-43AD-A138-F3E53BE0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1992" name="Imagen 1991" descr="image64.png">
          <a:extLst>
            <a:ext uri="{FF2B5EF4-FFF2-40B4-BE49-F238E27FC236}">
              <a16:creationId xmlns:a16="http://schemas.microsoft.com/office/drawing/2014/main" id="{DA041F93-3030-42B1-8414-B4581A9D7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1993" name="Imagen 1992" descr="image65.png">
          <a:extLst>
            <a:ext uri="{FF2B5EF4-FFF2-40B4-BE49-F238E27FC236}">
              <a16:creationId xmlns:a16="http://schemas.microsoft.com/office/drawing/2014/main" id="{37757AE7-EE2D-4D97-8576-A0ED49D33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1994" name="Imagen 1993" descr="image66.png">
          <a:extLst>
            <a:ext uri="{FF2B5EF4-FFF2-40B4-BE49-F238E27FC236}">
              <a16:creationId xmlns:a16="http://schemas.microsoft.com/office/drawing/2014/main" id="{88A31510-DD3B-40FA-A8FB-902DB1C0C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1995" name="Imagen 1994" descr="image67.png">
          <a:extLst>
            <a:ext uri="{FF2B5EF4-FFF2-40B4-BE49-F238E27FC236}">
              <a16:creationId xmlns:a16="http://schemas.microsoft.com/office/drawing/2014/main" id="{92C890B4-C9F7-4448-9E8B-7DBD804A1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1996" name="Imagen 1995" descr="image68.png">
          <a:extLst>
            <a:ext uri="{FF2B5EF4-FFF2-40B4-BE49-F238E27FC236}">
              <a16:creationId xmlns:a16="http://schemas.microsoft.com/office/drawing/2014/main" id="{CB7F8760-892F-41B7-BBA9-8C4ED6E6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1997" name="Imagen 1996" descr="image69.png">
          <a:extLst>
            <a:ext uri="{FF2B5EF4-FFF2-40B4-BE49-F238E27FC236}">
              <a16:creationId xmlns:a16="http://schemas.microsoft.com/office/drawing/2014/main" id="{A37BF07C-42B3-4BCA-AE63-C09BAFF04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1998" name="Imagen 1997" descr="image70.png">
          <a:extLst>
            <a:ext uri="{FF2B5EF4-FFF2-40B4-BE49-F238E27FC236}">
              <a16:creationId xmlns:a16="http://schemas.microsoft.com/office/drawing/2014/main" id="{3C6A30CC-9220-47DE-9629-40EB131A2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1999" name="Imagen 1998" descr="image71.png">
          <a:extLst>
            <a:ext uri="{FF2B5EF4-FFF2-40B4-BE49-F238E27FC236}">
              <a16:creationId xmlns:a16="http://schemas.microsoft.com/office/drawing/2014/main" id="{FF3F7BE7-FA6A-4A94-A0DC-88101FB6D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2000" name="Imagen 1999" descr="image72.png">
          <a:extLst>
            <a:ext uri="{FF2B5EF4-FFF2-40B4-BE49-F238E27FC236}">
              <a16:creationId xmlns:a16="http://schemas.microsoft.com/office/drawing/2014/main" id="{F9A8145F-CBE0-4D19-AC33-D9D345F6C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2001" name="Imagen 2000" descr="image73.png">
          <a:extLst>
            <a:ext uri="{FF2B5EF4-FFF2-40B4-BE49-F238E27FC236}">
              <a16:creationId xmlns:a16="http://schemas.microsoft.com/office/drawing/2014/main" id="{076F88D2-6B4E-47E7-AFD7-0FCEA83AD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2002" name="Imagen 2001" descr="image74.png">
          <a:extLst>
            <a:ext uri="{FF2B5EF4-FFF2-40B4-BE49-F238E27FC236}">
              <a16:creationId xmlns:a16="http://schemas.microsoft.com/office/drawing/2014/main" id="{8A487133-8534-49E5-9360-8D6137234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2003" name="Imagen 2002" descr="image75.png">
          <a:extLst>
            <a:ext uri="{FF2B5EF4-FFF2-40B4-BE49-F238E27FC236}">
              <a16:creationId xmlns:a16="http://schemas.microsoft.com/office/drawing/2014/main" id="{5713D85D-3AF9-4DA6-8038-090F878B2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2004" name="Imagen 2003" descr="image76.png">
          <a:extLst>
            <a:ext uri="{FF2B5EF4-FFF2-40B4-BE49-F238E27FC236}">
              <a16:creationId xmlns:a16="http://schemas.microsoft.com/office/drawing/2014/main" id="{2A999727-FAD7-4F40-BBF3-49D1451D4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2005" name="Imagen 2004" descr="image77.png">
          <a:extLst>
            <a:ext uri="{FF2B5EF4-FFF2-40B4-BE49-F238E27FC236}">
              <a16:creationId xmlns:a16="http://schemas.microsoft.com/office/drawing/2014/main" id="{75C40D52-ED4C-4BE4-854C-8064E5973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2006" name="Imagen 2005" descr="image78.png">
          <a:extLst>
            <a:ext uri="{FF2B5EF4-FFF2-40B4-BE49-F238E27FC236}">
              <a16:creationId xmlns:a16="http://schemas.microsoft.com/office/drawing/2014/main" id="{F474C401-142A-42AA-986C-8200A1BA6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2007" name="Imagen 2006" descr="image79.png">
          <a:extLst>
            <a:ext uri="{FF2B5EF4-FFF2-40B4-BE49-F238E27FC236}">
              <a16:creationId xmlns:a16="http://schemas.microsoft.com/office/drawing/2014/main" id="{066CDD28-2F47-49A8-B7CA-D45FEB44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2008" name="Imagen 2007" descr="image80.png">
          <a:extLst>
            <a:ext uri="{FF2B5EF4-FFF2-40B4-BE49-F238E27FC236}">
              <a16:creationId xmlns:a16="http://schemas.microsoft.com/office/drawing/2014/main" id="{28203529-04DD-415D-808D-7A5A4B803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2009" name="Imagen 2008" descr="image30.png">
          <a:extLst>
            <a:ext uri="{FF2B5EF4-FFF2-40B4-BE49-F238E27FC236}">
              <a16:creationId xmlns:a16="http://schemas.microsoft.com/office/drawing/2014/main" id="{E8B6D2C1-F8E2-4B85-B987-232FCAD48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2015" name="Imagen 2014" descr="image64.png">
          <a:extLst>
            <a:ext uri="{FF2B5EF4-FFF2-40B4-BE49-F238E27FC236}">
              <a16:creationId xmlns:a16="http://schemas.microsoft.com/office/drawing/2014/main" id="{CC040B20-5469-4362-96FC-F71DBD859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2016" name="Imagen 2015" descr="image65.png">
          <a:extLst>
            <a:ext uri="{FF2B5EF4-FFF2-40B4-BE49-F238E27FC236}">
              <a16:creationId xmlns:a16="http://schemas.microsoft.com/office/drawing/2014/main" id="{1B2FA1D4-F9AD-40E2-ACEE-08FD281A0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2017" name="Imagen 2016" descr="image66.png">
          <a:extLst>
            <a:ext uri="{FF2B5EF4-FFF2-40B4-BE49-F238E27FC236}">
              <a16:creationId xmlns:a16="http://schemas.microsoft.com/office/drawing/2014/main" id="{F2BF55BF-6294-4C91-81B8-1D4EA212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2018" name="Imagen 2017" descr="image67.png">
          <a:extLst>
            <a:ext uri="{FF2B5EF4-FFF2-40B4-BE49-F238E27FC236}">
              <a16:creationId xmlns:a16="http://schemas.microsoft.com/office/drawing/2014/main" id="{BE555CD5-4198-4E04-9AB6-100FA806B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2019" name="Imagen 2018" descr="image68.png">
          <a:extLst>
            <a:ext uri="{FF2B5EF4-FFF2-40B4-BE49-F238E27FC236}">
              <a16:creationId xmlns:a16="http://schemas.microsoft.com/office/drawing/2014/main" id="{ED614346-9084-4D8D-94C7-BE2D4377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2020" name="Imagen 2019" descr="image69.png">
          <a:extLst>
            <a:ext uri="{FF2B5EF4-FFF2-40B4-BE49-F238E27FC236}">
              <a16:creationId xmlns:a16="http://schemas.microsoft.com/office/drawing/2014/main" id="{9F25DEBD-C154-4866-9396-4595D133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2021" name="Imagen 2020" descr="image70.png">
          <a:extLst>
            <a:ext uri="{FF2B5EF4-FFF2-40B4-BE49-F238E27FC236}">
              <a16:creationId xmlns:a16="http://schemas.microsoft.com/office/drawing/2014/main" id="{C1E08001-F0F0-42F0-99C9-D1EFBE41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2022" name="Imagen 2021" descr="image71.png">
          <a:extLst>
            <a:ext uri="{FF2B5EF4-FFF2-40B4-BE49-F238E27FC236}">
              <a16:creationId xmlns:a16="http://schemas.microsoft.com/office/drawing/2014/main" id="{409901E8-F0B4-424F-8ACB-7F3961BD8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2023" name="Imagen 2022" descr="image72.png">
          <a:extLst>
            <a:ext uri="{FF2B5EF4-FFF2-40B4-BE49-F238E27FC236}">
              <a16:creationId xmlns:a16="http://schemas.microsoft.com/office/drawing/2014/main" id="{0EC4A063-091C-4825-9686-69BBEB0DA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2024" name="Imagen 2023" descr="image73.png">
          <a:extLst>
            <a:ext uri="{FF2B5EF4-FFF2-40B4-BE49-F238E27FC236}">
              <a16:creationId xmlns:a16="http://schemas.microsoft.com/office/drawing/2014/main" id="{BEED9279-7750-431A-B1BE-6478A9EED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2025" name="Imagen 2024" descr="image74.png">
          <a:extLst>
            <a:ext uri="{FF2B5EF4-FFF2-40B4-BE49-F238E27FC236}">
              <a16:creationId xmlns:a16="http://schemas.microsoft.com/office/drawing/2014/main" id="{8E70AD17-AC0F-4572-BF70-17DEA70B3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2026" name="Imagen 2025" descr="image75.png">
          <a:extLst>
            <a:ext uri="{FF2B5EF4-FFF2-40B4-BE49-F238E27FC236}">
              <a16:creationId xmlns:a16="http://schemas.microsoft.com/office/drawing/2014/main" id="{BF0C7F98-2E81-4B27-89AC-124E1704B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2027" name="Imagen 2026" descr="image76.png">
          <a:extLst>
            <a:ext uri="{FF2B5EF4-FFF2-40B4-BE49-F238E27FC236}">
              <a16:creationId xmlns:a16="http://schemas.microsoft.com/office/drawing/2014/main" id="{EB10334D-AAB2-4DD0-9724-364FFCEE4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2028" name="Imagen 2027" descr="image77.png">
          <a:extLst>
            <a:ext uri="{FF2B5EF4-FFF2-40B4-BE49-F238E27FC236}">
              <a16:creationId xmlns:a16="http://schemas.microsoft.com/office/drawing/2014/main" id="{1B70816A-FF01-4749-85FE-0B4309AE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2029" name="Imagen 2028" descr="image78.png">
          <a:extLst>
            <a:ext uri="{FF2B5EF4-FFF2-40B4-BE49-F238E27FC236}">
              <a16:creationId xmlns:a16="http://schemas.microsoft.com/office/drawing/2014/main" id="{C1B3264D-C07C-4353-A6F2-B4154C0A6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2030" name="Imagen 2029" descr="image79.png">
          <a:extLst>
            <a:ext uri="{FF2B5EF4-FFF2-40B4-BE49-F238E27FC236}">
              <a16:creationId xmlns:a16="http://schemas.microsoft.com/office/drawing/2014/main" id="{630BD84E-DF03-4D4A-BEF3-5C3581EF5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2031" name="Imagen 2030" descr="image80.png">
          <a:extLst>
            <a:ext uri="{FF2B5EF4-FFF2-40B4-BE49-F238E27FC236}">
              <a16:creationId xmlns:a16="http://schemas.microsoft.com/office/drawing/2014/main" id="{1D286490-5AEB-4543-8669-4C651D95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2032" name="Imagen 2031" descr="image81.png">
          <a:extLst>
            <a:ext uri="{FF2B5EF4-FFF2-40B4-BE49-F238E27FC236}">
              <a16:creationId xmlns:a16="http://schemas.microsoft.com/office/drawing/2014/main" id="{58AE62F8-EAED-4736-B7CE-D4ED340FE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2033" name="Imagen 2032" descr="image82.png">
          <a:extLst>
            <a:ext uri="{FF2B5EF4-FFF2-40B4-BE49-F238E27FC236}">
              <a16:creationId xmlns:a16="http://schemas.microsoft.com/office/drawing/2014/main" id="{FC21A388-0E78-43B9-9706-9AE09BD2E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2034" name="Imagen 2033" descr="image14.png">
          <a:extLst>
            <a:ext uri="{FF2B5EF4-FFF2-40B4-BE49-F238E27FC236}">
              <a16:creationId xmlns:a16="http://schemas.microsoft.com/office/drawing/2014/main" id="{C34A2369-25A7-47EA-A52B-F6EE1C4B4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2035" name="Imagen 2034" descr="image15.png">
          <a:extLst>
            <a:ext uri="{FF2B5EF4-FFF2-40B4-BE49-F238E27FC236}">
              <a16:creationId xmlns:a16="http://schemas.microsoft.com/office/drawing/2014/main" id="{92C63976-B739-4700-98D6-4AF2E77D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2036" name="Imagen 2035" descr="image25.png">
          <a:extLst>
            <a:ext uri="{FF2B5EF4-FFF2-40B4-BE49-F238E27FC236}">
              <a16:creationId xmlns:a16="http://schemas.microsoft.com/office/drawing/2014/main" id="{498794CF-4F1B-44A5-A48D-EA71D5C88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2042" name="Imagen 2041" descr="image64.png">
          <a:extLst>
            <a:ext uri="{FF2B5EF4-FFF2-40B4-BE49-F238E27FC236}">
              <a16:creationId xmlns:a16="http://schemas.microsoft.com/office/drawing/2014/main" id="{4A387692-5B25-425A-A858-2B74951C1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2043" name="Imagen 2042" descr="image65.png">
          <a:extLst>
            <a:ext uri="{FF2B5EF4-FFF2-40B4-BE49-F238E27FC236}">
              <a16:creationId xmlns:a16="http://schemas.microsoft.com/office/drawing/2014/main" id="{8A7C8035-5B9A-4808-9783-B6C12EEF7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2044" name="Imagen 2043" descr="image66.png">
          <a:extLst>
            <a:ext uri="{FF2B5EF4-FFF2-40B4-BE49-F238E27FC236}">
              <a16:creationId xmlns:a16="http://schemas.microsoft.com/office/drawing/2014/main" id="{E43C6418-B5E2-4FFC-9668-05DCF66C4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2045" name="Imagen 2044" descr="image67.png">
          <a:extLst>
            <a:ext uri="{FF2B5EF4-FFF2-40B4-BE49-F238E27FC236}">
              <a16:creationId xmlns:a16="http://schemas.microsoft.com/office/drawing/2014/main" id="{B2DBEEBF-37E1-4519-9A76-A67634C0A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2046" name="Imagen 2045" descr="image68.png">
          <a:extLst>
            <a:ext uri="{FF2B5EF4-FFF2-40B4-BE49-F238E27FC236}">
              <a16:creationId xmlns:a16="http://schemas.microsoft.com/office/drawing/2014/main" id="{EA589EBE-F620-4878-9B31-D98EBD185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2047" name="Imagen 2046" descr="image69.png">
          <a:extLst>
            <a:ext uri="{FF2B5EF4-FFF2-40B4-BE49-F238E27FC236}">
              <a16:creationId xmlns:a16="http://schemas.microsoft.com/office/drawing/2014/main" id="{F7107445-E468-4110-9675-03311AD06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2048" name="Imagen 2047" descr="image70.png">
          <a:extLst>
            <a:ext uri="{FF2B5EF4-FFF2-40B4-BE49-F238E27FC236}">
              <a16:creationId xmlns:a16="http://schemas.microsoft.com/office/drawing/2014/main" id="{93DA5B8F-22DE-432F-8120-82D8FB4FB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2049" name="Imagen 2048" descr="image71.png">
          <a:extLst>
            <a:ext uri="{FF2B5EF4-FFF2-40B4-BE49-F238E27FC236}">
              <a16:creationId xmlns:a16="http://schemas.microsoft.com/office/drawing/2014/main" id="{D21AB887-5D83-4730-A604-A65270E9A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2050" name="Imagen 2049" descr="image72.png">
          <a:extLst>
            <a:ext uri="{FF2B5EF4-FFF2-40B4-BE49-F238E27FC236}">
              <a16:creationId xmlns:a16="http://schemas.microsoft.com/office/drawing/2014/main" id="{4C4B17D4-CBBD-4951-BEF8-05C333A05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2051" name="Imagen 2050" descr="image73.png">
          <a:extLst>
            <a:ext uri="{FF2B5EF4-FFF2-40B4-BE49-F238E27FC236}">
              <a16:creationId xmlns:a16="http://schemas.microsoft.com/office/drawing/2014/main" id="{17830CCD-8B12-4D3E-A43F-42692CE06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2052" name="Imagen 2051" descr="image74.png">
          <a:extLst>
            <a:ext uri="{FF2B5EF4-FFF2-40B4-BE49-F238E27FC236}">
              <a16:creationId xmlns:a16="http://schemas.microsoft.com/office/drawing/2014/main" id="{E5AC1164-95BB-43EC-9E9B-76A9EA6A5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2053" name="Imagen 2052" descr="image75.png">
          <a:extLst>
            <a:ext uri="{FF2B5EF4-FFF2-40B4-BE49-F238E27FC236}">
              <a16:creationId xmlns:a16="http://schemas.microsoft.com/office/drawing/2014/main" id="{3BF42447-DC4F-4B17-9468-49CBD6074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2054" name="Imagen 2053" descr="image76.png">
          <a:extLst>
            <a:ext uri="{FF2B5EF4-FFF2-40B4-BE49-F238E27FC236}">
              <a16:creationId xmlns:a16="http://schemas.microsoft.com/office/drawing/2014/main" id="{AEF0653B-D829-45C5-8875-5F49C134B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2055" name="Imagen 2054" descr="image77.png">
          <a:extLst>
            <a:ext uri="{FF2B5EF4-FFF2-40B4-BE49-F238E27FC236}">
              <a16:creationId xmlns:a16="http://schemas.microsoft.com/office/drawing/2014/main" id="{18DABA24-E468-4BB0-917F-E61B419EA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2056" name="Imagen 2055" descr="image78.png">
          <a:extLst>
            <a:ext uri="{FF2B5EF4-FFF2-40B4-BE49-F238E27FC236}">
              <a16:creationId xmlns:a16="http://schemas.microsoft.com/office/drawing/2014/main" id="{4C1E2012-61D0-487C-A986-99A90FD15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2057" name="Imagen 2056" descr="image79.png">
          <a:extLst>
            <a:ext uri="{FF2B5EF4-FFF2-40B4-BE49-F238E27FC236}">
              <a16:creationId xmlns:a16="http://schemas.microsoft.com/office/drawing/2014/main" id="{355DB6F8-0F4A-4E07-9348-966C26BDF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2058" name="Imagen 2057" descr="image80.png">
          <a:extLst>
            <a:ext uri="{FF2B5EF4-FFF2-40B4-BE49-F238E27FC236}">
              <a16:creationId xmlns:a16="http://schemas.microsoft.com/office/drawing/2014/main" id="{0FC3888D-A9A0-4014-B300-E5D26B6F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2059" name="Imagen 2058" descr="image81.png">
          <a:extLst>
            <a:ext uri="{FF2B5EF4-FFF2-40B4-BE49-F238E27FC236}">
              <a16:creationId xmlns:a16="http://schemas.microsoft.com/office/drawing/2014/main" id="{A0451D5E-4BE9-4022-94D0-1D00566E0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2060" name="Imagen 2059" descr="image82.png">
          <a:extLst>
            <a:ext uri="{FF2B5EF4-FFF2-40B4-BE49-F238E27FC236}">
              <a16:creationId xmlns:a16="http://schemas.microsoft.com/office/drawing/2014/main" id="{DA0193BD-07CE-478A-99E4-699C61605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2061" name="Imagen 2060" descr="image83.png">
          <a:extLst>
            <a:ext uri="{FF2B5EF4-FFF2-40B4-BE49-F238E27FC236}">
              <a16:creationId xmlns:a16="http://schemas.microsoft.com/office/drawing/2014/main" id="{86125DBA-CBB3-41CD-825E-ACDECB81A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2062" name="Imagen 2061" descr="image84.png">
          <a:extLst>
            <a:ext uri="{FF2B5EF4-FFF2-40B4-BE49-F238E27FC236}">
              <a16:creationId xmlns:a16="http://schemas.microsoft.com/office/drawing/2014/main" id="{B1FE3992-548D-4ED5-8401-27F70002F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2063" name="Imagen 2062" descr="image85.png">
          <a:extLst>
            <a:ext uri="{FF2B5EF4-FFF2-40B4-BE49-F238E27FC236}">
              <a16:creationId xmlns:a16="http://schemas.microsoft.com/office/drawing/2014/main" id="{084FAA21-9CC0-49AF-BCFC-89A116630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2064" name="Imagen 2063" descr="image86.png">
          <a:extLst>
            <a:ext uri="{FF2B5EF4-FFF2-40B4-BE49-F238E27FC236}">
              <a16:creationId xmlns:a16="http://schemas.microsoft.com/office/drawing/2014/main" id="{5385EAC6-F720-4872-8590-968336944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2065" name="Imagen 2064" descr="image87.png">
          <a:extLst>
            <a:ext uri="{FF2B5EF4-FFF2-40B4-BE49-F238E27FC236}">
              <a16:creationId xmlns:a16="http://schemas.microsoft.com/office/drawing/2014/main" id="{012BFDDF-EC6C-49F5-A638-C9458E375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2066" name="Imagen 2065" descr="image88.png">
          <a:extLst>
            <a:ext uri="{FF2B5EF4-FFF2-40B4-BE49-F238E27FC236}">
              <a16:creationId xmlns:a16="http://schemas.microsoft.com/office/drawing/2014/main" id="{A53DD3B4-B621-444E-A3D0-4029FCDE1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2067" name="Imagen 2066" descr="image89.png">
          <a:extLst>
            <a:ext uri="{FF2B5EF4-FFF2-40B4-BE49-F238E27FC236}">
              <a16:creationId xmlns:a16="http://schemas.microsoft.com/office/drawing/2014/main" id="{F2C32C52-2065-40E9-B1E0-0F5E9795B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2068" name="Imagen 2067" descr="image90.png">
          <a:extLst>
            <a:ext uri="{FF2B5EF4-FFF2-40B4-BE49-F238E27FC236}">
              <a16:creationId xmlns:a16="http://schemas.microsoft.com/office/drawing/2014/main" id="{B4672279-B721-4074-A210-25AE6F0CC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2077" name="image64.png">
          <a:extLst>
            <a:ext uri="{FF2B5EF4-FFF2-40B4-BE49-F238E27FC236}">
              <a16:creationId xmlns:a16="http://schemas.microsoft.com/office/drawing/2014/main" id="{F138B781-2B62-49C9-B710-D31872DB3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2078" name="image65.png">
          <a:extLst>
            <a:ext uri="{FF2B5EF4-FFF2-40B4-BE49-F238E27FC236}">
              <a16:creationId xmlns:a16="http://schemas.microsoft.com/office/drawing/2014/main" id="{6A80735B-9B17-4D20-8F78-11BDBC2C6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2079" name="image66.png">
          <a:extLst>
            <a:ext uri="{FF2B5EF4-FFF2-40B4-BE49-F238E27FC236}">
              <a16:creationId xmlns:a16="http://schemas.microsoft.com/office/drawing/2014/main" id="{2E70B6D3-B05D-4C6C-9F72-9D707C014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771525</xdr:colOff>
      <xdr:row>7046</xdr:row>
      <xdr:rowOff>133350</xdr:rowOff>
    </xdr:to>
    <xdr:pic>
      <xdr:nvPicPr>
        <xdr:cNvPr id="2084" name="Imagen 2083" descr="image64.png">
          <a:extLst>
            <a:ext uri="{FF2B5EF4-FFF2-40B4-BE49-F238E27FC236}">
              <a16:creationId xmlns:a16="http://schemas.microsoft.com/office/drawing/2014/main" id="{FA5FE3D9-47FE-4018-B3A2-4250B06A7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2001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771525</xdr:colOff>
      <xdr:row>7158</xdr:row>
      <xdr:rowOff>9525</xdr:rowOff>
    </xdr:to>
    <xdr:pic>
      <xdr:nvPicPr>
        <xdr:cNvPr id="2085" name="Imagen 2084" descr="image65.png">
          <a:extLst>
            <a:ext uri="{FF2B5EF4-FFF2-40B4-BE49-F238E27FC236}">
              <a16:creationId xmlns:a16="http://schemas.microsoft.com/office/drawing/2014/main" id="{FC7B52EE-D7B6-4A85-BCEB-23F655779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2001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771525</xdr:colOff>
      <xdr:row>7259</xdr:row>
      <xdr:rowOff>180975</xdr:rowOff>
    </xdr:to>
    <xdr:pic>
      <xdr:nvPicPr>
        <xdr:cNvPr id="2086" name="Imagen 2085" descr="image66.png">
          <a:extLst>
            <a:ext uri="{FF2B5EF4-FFF2-40B4-BE49-F238E27FC236}">
              <a16:creationId xmlns:a16="http://schemas.microsoft.com/office/drawing/2014/main" id="{A8CEC6E0-B006-4180-B699-504899E17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2001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771525</xdr:colOff>
      <xdr:row>7361</xdr:row>
      <xdr:rowOff>180975</xdr:rowOff>
    </xdr:to>
    <xdr:pic>
      <xdr:nvPicPr>
        <xdr:cNvPr id="2087" name="Imagen 2086" descr="image67.png">
          <a:extLst>
            <a:ext uri="{FF2B5EF4-FFF2-40B4-BE49-F238E27FC236}">
              <a16:creationId xmlns:a16="http://schemas.microsoft.com/office/drawing/2014/main" id="{F496CEF7-189B-45AA-AD27-7BB621CA3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2001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771525</xdr:colOff>
      <xdr:row>7476</xdr:row>
      <xdr:rowOff>171450</xdr:rowOff>
    </xdr:to>
    <xdr:pic>
      <xdr:nvPicPr>
        <xdr:cNvPr id="2088" name="Imagen 2087" descr="image68.png">
          <a:extLst>
            <a:ext uri="{FF2B5EF4-FFF2-40B4-BE49-F238E27FC236}">
              <a16:creationId xmlns:a16="http://schemas.microsoft.com/office/drawing/2014/main" id="{FF13BE0B-9B7F-47E8-8F70-145FC4813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771525</xdr:colOff>
      <xdr:row>7586</xdr:row>
      <xdr:rowOff>142875</xdr:rowOff>
    </xdr:to>
    <xdr:pic>
      <xdr:nvPicPr>
        <xdr:cNvPr id="2089" name="Imagen 2088" descr="image69.png">
          <a:extLst>
            <a:ext uri="{FF2B5EF4-FFF2-40B4-BE49-F238E27FC236}">
              <a16:creationId xmlns:a16="http://schemas.microsoft.com/office/drawing/2014/main" id="{E0E4CECB-A17A-4301-BE88-3AA86B49E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771525</xdr:colOff>
      <xdr:row>7690</xdr:row>
      <xdr:rowOff>123825</xdr:rowOff>
    </xdr:to>
    <xdr:pic>
      <xdr:nvPicPr>
        <xdr:cNvPr id="2090" name="Imagen 2089" descr="image70.png">
          <a:extLst>
            <a:ext uri="{FF2B5EF4-FFF2-40B4-BE49-F238E27FC236}">
              <a16:creationId xmlns:a16="http://schemas.microsoft.com/office/drawing/2014/main" id="{9F6AF003-0E83-458B-A7A7-7C795ADE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2001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771525</xdr:colOff>
      <xdr:row>7808</xdr:row>
      <xdr:rowOff>142875</xdr:rowOff>
    </xdr:to>
    <xdr:pic>
      <xdr:nvPicPr>
        <xdr:cNvPr id="2091" name="Imagen 2090" descr="image71.png">
          <a:extLst>
            <a:ext uri="{FF2B5EF4-FFF2-40B4-BE49-F238E27FC236}">
              <a16:creationId xmlns:a16="http://schemas.microsoft.com/office/drawing/2014/main" id="{344559AB-4878-4027-9140-AF43C2B3A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771525</xdr:colOff>
      <xdr:row>7914</xdr:row>
      <xdr:rowOff>142875</xdr:rowOff>
    </xdr:to>
    <xdr:pic>
      <xdr:nvPicPr>
        <xdr:cNvPr id="2092" name="Imagen 2091" descr="image72.png">
          <a:extLst>
            <a:ext uri="{FF2B5EF4-FFF2-40B4-BE49-F238E27FC236}">
              <a16:creationId xmlns:a16="http://schemas.microsoft.com/office/drawing/2014/main" id="{BD40CDCA-1EEB-4357-B043-D64AFE2B7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771525</xdr:colOff>
      <xdr:row>8018</xdr:row>
      <xdr:rowOff>142875</xdr:rowOff>
    </xdr:to>
    <xdr:pic>
      <xdr:nvPicPr>
        <xdr:cNvPr id="2093" name="Imagen 2092" descr="image73.png">
          <a:extLst>
            <a:ext uri="{FF2B5EF4-FFF2-40B4-BE49-F238E27FC236}">
              <a16:creationId xmlns:a16="http://schemas.microsoft.com/office/drawing/2014/main" id="{F3C5BB5A-DB3F-445C-A52A-DFE781899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771525</xdr:colOff>
      <xdr:row>8125</xdr:row>
      <xdr:rowOff>152400</xdr:rowOff>
    </xdr:to>
    <xdr:pic>
      <xdr:nvPicPr>
        <xdr:cNvPr id="2094" name="Imagen 2093" descr="image74.png">
          <a:extLst>
            <a:ext uri="{FF2B5EF4-FFF2-40B4-BE49-F238E27FC236}">
              <a16:creationId xmlns:a16="http://schemas.microsoft.com/office/drawing/2014/main" id="{BD0A8BAF-7FC5-4D63-9474-48198E238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2001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771525</xdr:colOff>
      <xdr:row>8236</xdr:row>
      <xdr:rowOff>76200</xdr:rowOff>
    </xdr:to>
    <xdr:pic>
      <xdr:nvPicPr>
        <xdr:cNvPr id="2095" name="Imagen 2094" descr="image75.png">
          <a:extLst>
            <a:ext uri="{FF2B5EF4-FFF2-40B4-BE49-F238E27FC236}">
              <a16:creationId xmlns:a16="http://schemas.microsoft.com/office/drawing/2014/main" id="{77BD068D-F69F-4E87-818F-F30DE567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771525</xdr:colOff>
      <xdr:row>8346</xdr:row>
      <xdr:rowOff>76200</xdr:rowOff>
    </xdr:to>
    <xdr:pic>
      <xdr:nvPicPr>
        <xdr:cNvPr id="2096" name="Imagen 2095" descr="image76.png">
          <a:extLst>
            <a:ext uri="{FF2B5EF4-FFF2-40B4-BE49-F238E27FC236}">
              <a16:creationId xmlns:a16="http://schemas.microsoft.com/office/drawing/2014/main" id="{BAA3D473-D112-4D9E-BB77-94C6F43E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2001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771525</xdr:colOff>
      <xdr:row>8452</xdr:row>
      <xdr:rowOff>171450</xdr:rowOff>
    </xdr:to>
    <xdr:pic>
      <xdr:nvPicPr>
        <xdr:cNvPr id="2097" name="Imagen 2096" descr="image77.png">
          <a:extLst>
            <a:ext uri="{FF2B5EF4-FFF2-40B4-BE49-F238E27FC236}">
              <a16:creationId xmlns:a16="http://schemas.microsoft.com/office/drawing/2014/main" id="{328DB1F9-B358-4B07-8289-71175F27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771525</xdr:colOff>
      <xdr:row>8572</xdr:row>
      <xdr:rowOff>142875</xdr:rowOff>
    </xdr:to>
    <xdr:pic>
      <xdr:nvPicPr>
        <xdr:cNvPr id="2098" name="Imagen 2097" descr="image78.png">
          <a:extLst>
            <a:ext uri="{FF2B5EF4-FFF2-40B4-BE49-F238E27FC236}">
              <a16:creationId xmlns:a16="http://schemas.microsoft.com/office/drawing/2014/main" id="{36E5C516-6D5F-4F4B-9A7A-803389D90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771525</xdr:colOff>
      <xdr:row>8675</xdr:row>
      <xdr:rowOff>57150</xdr:rowOff>
    </xdr:to>
    <xdr:pic>
      <xdr:nvPicPr>
        <xdr:cNvPr id="2099" name="Imagen 2098" descr="image79.png">
          <a:extLst>
            <a:ext uri="{FF2B5EF4-FFF2-40B4-BE49-F238E27FC236}">
              <a16:creationId xmlns:a16="http://schemas.microsoft.com/office/drawing/2014/main" id="{78DABE10-9679-4DB8-9AB7-4D696061E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2001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771525</xdr:colOff>
      <xdr:row>8778</xdr:row>
      <xdr:rowOff>142875</xdr:rowOff>
    </xdr:to>
    <xdr:pic>
      <xdr:nvPicPr>
        <xdr:cNvPr id="2100" name="Imagen 2099" descr="image80.png">
          <a:extLst>
            <a:ext uri="{FF2B5EF4-FFF2-40B4-BE49-F238E27FC236}">
              <a16:creationId xmlns:a16="http://schemas.microsoft.com/office/drawing/2014/main" id="{6FC17213-5C4D-4FC9-A23B-DC702E57F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2001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1038225</xdr:colOff>
      <xdr:row>2592</xdr:row>
      <xdr:rowOff>9525</xdr:rowOff>
    </xdr:to>
    <xdr:pic>
      <xdr:nvPicPr>
        <xdr:cNvPr id="2101" name="Imagen 2100" descr="image30.png">
          <a:extLst>
            <a:ext uri="{FF2B5EF4-FFF2-40B4-BE49-F238E27FC236}">
              <a16:creationId xmlns:a16="http://schemas.microsoft.com/office/drawing/2014/main" id="{D1CFB2EC-E2FB-4C5F-852B-0552EA367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1038225</xdr:colOff>
      <xdr:row>7055</xdr:row>
      <xdr:rowOff>66675</xdr:rowOff>
    </xdr:to>
    <xdr:pic>
      <xdr:nvPicPr>
        <xdr:cNvPr id="2107" name="Imagen 2106" descr="image64.png">
          <a:extLst>
            <a:ext uri="{FF2B5EF4-FFF2-40B4-BE49-F238E27FC236}">
              <a16:creationId xmlns:a16="http://schemas.microsoft.com/office/drawing/2014/main" id="{8DBABF07-5589-4BB4-8B73-D8E9FC423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4668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1038225</xdr:colOff>
      <xdr:row>7154</xdr:row>
      <xdr:rowOff>180975</xdr:rowOff>
    </xdr:to>
    <xdr:pic>
      <xdr:nvPicPr>
        <xdr:cNvPr id="2108" name="Imagen 2107" descr="image65.png">
          <a:extLst>
            <a:ext uri="{FF2B5EF4-FFF2-40B4-BE49-F238E27FC236}">
              <a16:creationId xmlns:a16="http://schemas.microsoft.com/office/drawing/2014/main" id="{4B81AA03-3856-4E34-8C28-A9BE02EAD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4668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1038225</xdr:colOff>
      <xdr:row>7276</xdr:row>
      <xdr:rowOff>38100</xdr:rowOff>
    </xdr:to>
    <xdr:pic>
      <xdr:nvPicPr>
        <xdr:cNvPr id="2109" name="Imagen 2108" descr="image66.png">
          <a:extLst>
            <a:ext uri="{FF2B5EF4-FFF2-40B4-BE49-F238E27FC236}">
              <a16:creationId xmlns:a16="http://schemas.microsoft.com/office/drawing/2014/main" id="{6240653C-B867-4FE2-A55B-7F8F597FA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4668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1038225</xdr:colOff>
      <xdr:row>7380</xdr:row>
      <xdr:rowOff>123825</xdr:rowOff>
    </xdr:to>
    <xdr:pic>
      <xdr:nvPicPr>
        <xdr:cNvPr id="2110" name="Imagen 2109" descr="image67.png">
          <a:extLst>
            <a:ext uri="{FF2B5EF4-FFF2-40B4-BE49-F238E27FC236}">
              <a16:creationId xmlns:a16="http://schemas.microsoft.com/office/drawing/2014/main" id="{525C73B5-971D-4727-955F-7E0CAB8A4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1038225</xdr:colOff>
      <xdr:row>7485</xdr:row>
      <xdr:rowOff>19050</xdr:rowOff>
    </xdr:to>
    <xdr:pic>
      <xdr:nvPicPr>
        <xdr:cNvPr id="2111" name="Imagen 2110" descr="image68.png">
          <a:extLst>
            <a:ext uri="{FF2B5EF4-FFF2-40B4-BE49-F238E27FC236}">
              <a16:creationId xmlns:a16="http://schemas.microsoft.com/office/drawing/2014/main" id="{328BBB6A-5BD1-43E3-9D9F-903A07B30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4668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1038225</xdr:colOff>
      <xdr:row>7588</xdr:row>
      <xdr:rowOff>123825</xdr:rowOff>
    </xdr:to>
    <xdr:pic>
      <xdr:nvPicPr>
        <xdr:cNvPr id="2112" name="Imagen 2111" descr="image69.png">
          <a:extLst>
            <a:ext uri="{FF2B5EF4-FFF2-40B4-BE49-F238E27FC236}">
              <a16:creationId xmlns:a16="http://schemas.microsoft.com/office/drawing/2014/main" id="{73B66331-F869-4F6B-A428-658E03B9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1038225</xdr:colOff>
      <xdr:row>7701</xdr:row>
      <xdr:rowOff>123825</xdr:rowOff>
    </xdr:to>
    <xdr:pic>
      <xdr:nvPicPr>
        <xdr:cNvPr id="2113" name="Imagen 2112" descr="image70.png">
          <a:extLst>
            <a:ext uri="{FF2B5EF4-FFF2-40B4-BE49-F238E27FC236}">
              <a16:creationId xmlns:a16="http://schemas.microsoft.com/office/drawing/2014/main" id="{C0F8412E-FA12-451E-8FA5-2A3A1840F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4668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1038225</xdr:colOff>
      <xdr:row>7813</xdr:row>
      <xdr:rowOff>152400</xdr:rowOff>
    </xdr:to>
    <xdr:pic>
      <xdr:nvPicPr>
        <xdr:cNvPr id="2114" name="Imagen 2113" descr="image71.png">
          <a:extLst>
            <a:ext uri="{FF2B5EF4-FFF2-40B4-BE49-F238E27FC236}">
              <a16:creationId xmlns:a16="http://schemas.microsoft.com/office/drawing/2014/main" id="{7AB40F02-43B8-4473-82CE-C52ED0357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1038225</xdr:colOff>
      <xdr:row>7916</xdr:row>
      <xdr:rowOff>123825</xdr:rowOff>
    </xdr:to>
    <xdr:pic>
      <xdr:nvPicPr>
        <xdr:cNvPr id="2115" name="Imagen 2114" descr="image72.png">
          <a:extLst>
            <a:ext uri="{FF2B5EF4-FFF2-40B4-BE49-F238E27FC236}">
              <a16:creationId xmlns:a16="http://schemas.microsoft.com/office/drawing/2014/main" id="{0E724833-FADC-466E-9545-C91B06ECA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1038225</xdr:colOff>
      <xdr:row>8037</xdr:row>
      <xdr:rowOff>28575</xdr:rowOff>
    </xdr:to>
    <xdr:pic>
      <xdr:nvPicPr>
        <xdr:cNvPr id="2116" name="Imagen 2115" descr="image73.png">
          <a:extLst>
            <a:ext uri="{FF2B5EF4-FFF2-40B4-BE49-F238E27FC236}">
              <a16:creationId xmlns:a16="http://schemas.microsoft.com/office/drawing/2014/main" id="{266ECDA4-787C-4765-9773-96FEB2F99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1038225</xdr:colOff>
      <xdr:row>8141</xdr:row>
      <xdr:rowOff>114300</xdr:rowOff>
    </xdr:to>
    <xdr:pic>
      <xdr:nvPicPr>
        <xdr:cNvPr id="2117" name="Imagen 2116" descr="image74.png">
          <a:extLst>
            <a:ext uri="{FF2B5EF4-FFF2-40B4-BE49-F238E27FC236}">
              <a16:creationId xmlns:a16="http://schemas.microsoft.com/office/drawing/2014/main" id="{138F453B-AE45-49D8-BA39-E16C497A2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4668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1038225</xdr:colOff>
      <xdr:row>8245</xdr:row>
      <xdr:rowOff>28575</xdr:rowOff>
    </xdr:to>
    <xdr:pic>
      <xdr:nvPicPr>
        <xdr:cNvPr id="2118" name="Imagen 2117" descr="image75.png">
          <a:extLst>
            <a:ext uri="{FF2B5EF4-FFF2-40B4-BE49-F238E27FC236}">
              <a16:creationId xmlns:a16="http://schemas.microsoft.com/office/drawing/2014/main" id="{FEFC0674-6227-4214-9E61-7279D763B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1038225</xdr:colOff>
      <xdr:row>8355</xdr:row>
      <xdr:rowOff>28575</xdr:rowOff>
    </xdr:to>
    <xdr:pic>
      <xdr:nvPicPr>
        <xdr:cNvPr id="2119" name="Imagen 2118" descr="image76.png">
          <a:extLst>
            <a:ext uri="{FF2B5EF4-FFF2-40B4-BE49-F238E27FC236}">
              <a16:creationId xmlns:a16="http://schemas.microsoft.com/office/drawing/2014/main" id="{C4675B1E-44B9-4A9D-BCE8-CF43483EC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1038225</xdr:colOff>
      <xdr:row>8465</xdr:row>
      <xdr:rowOff>28575</xdr:rowOff>
    </xdr:to>
    <xdr:pic>
      <xdr:nvPicPr>
        <xdr:cNvPr id="2120" name="Imagen 2119" descr="image77.png">
          <a:extLst>
            <a:ext uri="{FF2B5EF4-FFF2-40B4-BE49-F238E27FC236}">
              <a16:creationId xmlns:a16="http://schemas.microsoft.com/office/drawing/2014/main" id="{2B07AA0B-57B3-44B9-8931-9458F0EC4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4668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1038225</xdr:colOff>
      <xdr:row>8574</xdr:row>
      <xdr:rowOff>123825</xdr:rowOff>
    </xdr:to>
    <xdr:pic>
      <xdr:nvPicPr>
        <xdr:cNvPr id="2121" name="Imagen 2120" descr="image78.png">
          <a:extLst>
            <a:ext uri="{FF2B5EF4-FFF2-40B4-BE49-F238E27FC236}">
              <a16:creationId xmlns:a16="http://schemas.microsoft.com/office/drawing/2014/main" id="{E601CAD9-79EC-4F5D-B4A3-A6E7314D7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1038225</xdr:colOff>
      <xdr:row>8685</xdr:row>
      <xdr:rowOff>171450</xdr:rowOff>
    </xdr:to>
    <xdr:pic>
      <xdr:nvPicPr>
        <xdr:cNvPr id="2122" name="Imagen 2121" descr="image79.png">
          <a:extLst>
            <a:ext uri="{FF2B5EF4-FFF2-40B4-BE49-F238E27FC236}">
              <a16:creationId xmlns:a16="http://schemas.microsoft.com/office/drawing/2014/main" id="{7148D4E5-D479-4B21-89F2-A369592D8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4668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1038225</xdr:colOff>
      <xdr:row>8802</xdr:row>
      <xdr:rowOff>123825</xdr:rowOff>
    </xdr:to>
    <xdr:pic>
      <xdr:nvPicPr>
        <xdr:cNvPr id="2123" name="Imagen 2122" descr="image80.png">
          <a:extLst>
            <a:ext uri="{FF2B5EF4-FFF2-40B4-BE49-F238E27FC236}">
              <a16:creationId xmlns:a16="http://schemas.microsoft.com/office/drawing/2014/main" id="{7A4FEBB2-141A-4B9F-A98C-49384934F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4668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1038225</xdr:colOff>
      <xdr:row>8901</xdr:row>
      <xdr:rowOff>9525</xdr:rowOff>
    </xdr:to>
    <xdr:pic>
      <xdr:nvPicPr>
        <xdr:cNvPr id="2124" name="Imagen 2123" descr="image81.png">
          <a:extLst>
            <a:ext uri="{FF2B5EF4-FFF2-40B4-BE49-F238E27FC236}">
              <a16:creationId xmlns:a16="http://schemas.microsoft.com/office/drawing/2014/main" id="{583477B1-C6A8-42BF-8ADA-D08A2F027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4668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1038225</xdr:colOff>
      <xdr:row>9008</xdr:row>
      <xdr:rowOff>114300</xdr:rowOff>
    </xdr:to>
    <xdr:pic>
      <xdr:nvPicPr>
        <xdr:cNvPr id="2125" name="Imagen 2124" descr="image82.png">
          <a:extLst>
            <a:ext uri="{FF2B5EF4-FFF2-40B4-BE49-F238E27FC236}">
              <a16:creationId xmlns:a16="http://schemas.microsoft.com/office/drawing/2014/main" id="{4FF515F9-55FD-4A5D-91BF-E0D0C3905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1038225</xdr:colOff>
      <xdr:row>758</xdr:row>
      <xdr:rowOff>9525</xdr:rowOff>
    </xdr:to>
    <xdr:pic>
      <xdr:nvPicPr>
        <xdr:cNvPr id="2126" name="Imagen 2125" descr="image14.png">
          <a:extLst>
            <a:ext uri="{FF2B5EF4-FFF2-40B4-BE49-F238E27FC236}">
              <a16:creationId xmlns:a16="http://schemas.microsoft.com/office/drawing/2014/main" id="{8DCA7830-9036-4779-A7B2-90875DFA2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1038225</xdr:colOff>
      <xdr:row>868</xdr:row>
      <xdr:rowOff>9525</xdr:rowOff>
    </xdr:to>
    <xdr:pic>
      <xdr:nvPicPr>
        <xdr:cNvPr id="2127" name="Imagen 2126" descr="image15.png">
          <a:extLst>
            <a:ext uri="{FF2B5EF4-FFF2-40B4-BE49-F238E27FC236}">
              <a16:creationId xmlns:a16="http://schemas.microsoft.com/office/drawing/2014/main" id="{C72B8DDE-A62E-4EBF-B049-6CFFC5A92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6482</xdr:row>
      <xdr:rowOff>9525</xdr:rowOff>
    </xdr:from>
    <xdr:to>
      <xdr:col>2</xdr:col>
      <xdr:colOff>1038225</xdr:colOff>
      <xdr:row>6482</xdr:row>
      <xdr:rowOff>19050</xdr:rowOff>
    </xdr:to>
    <xdr:pic>
      <xdr:nvPicPr>
        <xdr:cNvPr id="2128" name="Imagen 2127" descr="image25.png">
          <a:extLst>
            <a:ext uri="{FF2B5EF4-FFF2-40B4-BE49-F238E27FC236}">
              <a16:creationId xmlns:a16="http://schemas.microsoft.com/office/drawing/2014/main" id="{0B1836CB-C6B5-4B00-9BCE-36B98D9BB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5506800"/>
          <a:ext cx="14668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1038225</xdr:colOff>
      <xdr:row>7106</xdr:row>
      <xdr:rowOff>142875</xdr:rowOff>
    </xdr:to>
    <xdr:pic>
      <xdr:nvPicPr>
        <xdr:cNvPr id="2134" name="Imagen 2133" descr="image64.png">
          <a:extLst>
            <a:ext uri="{FF2B5EF4-FFF2-40B4-BE49-F238E27FC236}">
              <a16:creationId xmlns:a16="http://schemas.microsoft.com/office/drawing/2014/main" id="{E0966B2A-5A11-4463-8306-EC517EE17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4668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1038225</xdr:colOff>
      <xdr:row>7224</xdr:row>
      <xdr:rowOff>152400</xdr:rowOff>
    </xdr:to>
    <xdr:pic>
      <xdr:nvPicPr>
        <xdr:cNvPr id="2135" name="Imagen 2134" descr="image65.png">
          <a:extLst>
            <a:ext uri="{FF2B5EF4-FFF2-40B4-BE49-F238E27FC236}">
              <a16:creationId xmlns:a16="http://schemas.microsoft.com/office/drawing/2014/main" id="{24F7F512-3BE5-4269-8734-06D2FA976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1038225</xdr:colOff>
      <xdr:row>7322</xdr:row>
      <xdr:rowOff>152400</xdr:rowOff>
    </xdr:to>
    <xdr:pic>
      <xdr:nvPicPr>
        <xdr:cNvPr id="2136" name="Imagen 2135" descr="image66.png">
          <a:extLst>
            <a:ext uri="{FF2B5EF4-FFF2-40B4-BE49-F238E27FC236}">
              <a16:creationId xmlns:a16="http://schemas.microsoft.com/office/drawing/2014/main" id="{B61FC57A-B02C-4E00-8C78-EDBF6CAE0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1038225</xdr:colOff>
      <xdr:row>7430</xdr:row>
      <xdr:rowOff>133350</xdr:rowOff>
    </xdr:to>
    <xdr:pic>
      <xdr:nvPicPr>
        <xdr:cNvPr id="2137" name="Imagen 2136" descr="image67.png">
          <a:extLst>
            <a:ext uri="{FF2B5EF4-FFF2-40B4-BE49-F238E27FC236}">
              <a16:creationId xmlns:a16="http://schemas.microsoft.com/office/drawing/2014/main" id="{43A6500B-F227-4C2B-B42C-860C8BDF8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1038225</xdr:colOff>
      <xdr:row>7538</xdr:row>
      <xdr:rowOff>152400</xdr:rowOff>
    </xdr:to>
    <xdr:pic>
      <xdr:nvPicPr>
        <xdr:cNvPr id="2138" name="Imagen 2137" descr="image68.png">
          <a:extLst>
            <a:ext uri="{FF2B5EF4-FFF2-40B4-BE49-F238E27FC236}">
              <a16:creationId xmlns:a16="http://schemas.microsoft.com/office/drawing/2014/main" id="{F0753F43-0A77-4BB5-9CF0-6F1064337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1038225</xdr:colOff>
      <xdr:row>7648</xdr:row>
      <xdr:rowOff>152400</xdr:rowOff>
    </xdr:to>
    <xdr:pic>
      <xdr:nvPicPr>
        <xdr:cNvPr id="2139" name="Imagen 2138" descr="image69.png">
          <a:extLst>
            <a:ext uri="{FF2B5EF4-FFF2-40B4-BE49-F238E27FC236}">
              <a16:creationId xmlns:a16="http://schemas.microsoft.com/office/drawing/2014/main" id="{3005626F-C409-4DED-A1AD-4785490E0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1038225</xdr:colOff>
      <xdr:row>7760</xdr:row>
      <xdr:rowOff>152400</xdr:rowOff>
    </xdr:to>
    <xdr:pic>
      <xdr:nvPicPr>
        <xdr:cNvPr id="2140" name="Imagen 2139" descr="image70.png">
          <a:extLst>
            <a:ext uri="{FF2B5EF4-FFF2-40B4-BE49-F238E27FC236}">
              <a16:creationId xmlns:a16="http://schemas.microsoft.com/office/drawing/2014/main" id="{62F57416-4F2A-44D7-8763-F42605825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1038225</xdr:colOff>
      <xdr:row>7860</xdr:row>
      <xdr:rowOff>133350</xdr:rowOff>
    </xdr:to>
    <xdr:pic>
      <xdr:nvPicPr>
        <xdr:cNvPr id="2141" name="Imagen 2140" descr="image71.png">
          <a:extLst>
            <a:ext uri="{FF2B5EF4-FFF2-40B4-BE49-F238E27FC236}">
              <a16:creationId xmlns:a16="http://schemas.microsoft.com/office/drawing/2014/main" id="{E8FFE3EF-C786-4881-BC3A-404C4FAAD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4668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1038225</xdr:colOff>
      <xdr:row>7978</xdr:row>
      <xdr:rowOff>152400</xdr:rowOff>
    </xdr:to>
    <xdr:pic>
      <xdr:nvPicPr>
        <xdr:cNvPr id="2142" name="Imagen 2141" descr="image72.png">
          <a:extLst>
            <a:ext uri="{FF2B5EF4-FFF2-40B4-BE49-F238E27FC236}">
              <a16:creationId xmlns:a16="http://schemas.microsoft.com/office/drawing/2014/main" id="{B9A3468F-7596-4ABE-9270-20129A387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1038225</xdr:colOff>
      <xdr:row>8086</xdr:row>
      <xdr:rowOff>85725</xdr:rowOff>
    </xdr:to>
    <xdr:pic>
      <xdr:nvPicPr>
        <xdr:cNvPr id="2143" name="Imagen 2142" descr="image73.png">
          <a:extLst>
            <a:ext uri="{FF2B5EF4-FFF2-40B4-BE49-F238E27FC236}">
              <a16:creationId xmlns:a16="http://schemas.microsoft.com/office/drawing/2014/main" id="{4F98B48A-F818-4A45-9F69-345A2809E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1038225</xdr:colOff>
      <xdr:row>8186</xdr:row>
      <xdr:rowOff>152400</xdr:rowOff>
    </xdr:to>
    <xdr:pic>
      <xdr:nvPicPr>
        <xdr:cNvPr id="2144" name="Imagen 2143" descr="image74.png">
          <a:extLst>
            <a:ext uri="{FF2B5EF4-FFF2-40B4-BE49-F238E27FC236}">
              <a16:creationId xmlns:a16="http://schemas.microsoft.com/office/drawing/2014/main" id="{289FB897-4182-449C-9CF5-D1C9F4167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1038225</xdr:colOff>
      <xdr:row>8290</xdr:row>
      <xdr:rowOff>85725</xdr:rowOff>
    </xdr:to>
    <xdr:pic>
      <xdr:nvPicPr>
        <xdr:cNvPr id="2145" name="Imagen 2144" descr="image75.png">
          <a:extLst>
            <a:ext uri="{FF2B5EF4-FFF2-40B4-BE49-F238E27FC236}">
              <a16:creationId xmlns:a16="http://schemas.microsoft.com/office/drawing/2014/main" id="{D7B68E59-35D2-451D-A85F-0B53783CC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4668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1038225</xdr:colOff>
      <xdr:row>8406</xdr:row>
      <xdr:rowOff>152400</xdr:rowOff>
    </xdr:to>
    <xdr:pic>
      <xdr:nvPicPr>
        <xdr:cNvPr id="2146" name="Imagen 2145" descr="image76.png">
          <a:extLst>
            <a:ext uri="{FF2B5EF4-FFF2-40B4-BE49-F238E27FC236}">
              <a16:creationId xmlns:a16="http://schemas.microsoft.com/office/drawing/2014/main" id="{D20B41F7-19BC-4D82-A4AD-03C55D4CE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1038225</xdr:colOff>
      <xdr:row>8510</xdr:row>
      <xdr:rowOff>152400</xdr:rowOff>
    </xdr:to>
    <xdr:pic>
      <xdr:nvPicPr>
        <xdr:cNvPr id="2147" name="Imagen 2146" descr="image77.png">
          <a:extLst>
            <a:ext uri="{FF2B5EF4-FFF2-40B4-BE49-F238E27FC236}">
              <a16:creationId xmlns:a16="http://schemas.microsoft.com/office/drawing/2014/main" id="{60E2776F-4FA1-455E-B3D4-91BFE249E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1038225</xdr:colOff>
      <xdr:row>8622</xdr:row>
      <xdr:rowOff>152400</xdr:rowOff>
    </xdr:to>
    <xdr:pic>
      <xdr:nvPicPr>
        <xdr:cNvPr id="2148" name="Imagen 2147" descr="image78.png">
          <a:extLst>
            <a:ext uri="{FF2B5EF4-FFF2-40B4-BE49-F238E27FC236}">
              <a16:creationId xmlns:a16="http://schemas.microsoft.com/office/drawing/2014/main" id="{BC887975-AB5E-47FD-8828-BB364855F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1038225</xdr:colOff>
      <xdr:row>8726</xdr:row>
      <xdr:rowOff>152400</xdr:rowOff>
    </xdr:to>
    <xdr:pic>
      <xdr:nvPicPr>
        <xdr:cNvPr id="2149" name="Imagen 2148" descr="image79.png">
          <a:extLst>
            <a:ext uri="{FF2B5EF4-FFF2-40B4-BE49-F238E27FC236}">
              <a16:creationId xmlns:a16="http://schemas.microsoft.com/office/drawing/2014/main" id="{90503C39-40DD-4072-9EFC-610BFF6A1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1038225</xdr:colOff>
      <xdr:row>8846</xdr:row>
      <xdr:rowOff>152400</xdr:rowOff>
    </xdr:to>
    <xdr:pic>
      <xdr:nvPicPr>
        <xdr:cNvPr id="2150" name="Imagen 2149" descr="image80.png">
          <a:extLst>
            <a:ext uri="{FF2B5EF4-FFF2-40B4-BE49-F238E27FC236}">
              <a16:creationId xmlns:a16="http://schemas.microsoft.com/office/drawing/2014/main" id="{CB3AA72A-B804-4BEB-B690-116DB95A2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1038225</xdr:colOff>
      <xdr:row>8948</xdr:row>
      <xdr:rowOff>152400</xdr:rowOff>
    </xdr:to>
    <xdr:pic>
      <xdr:nvPicPr>
        <xdr:cNvPr id="2151" name="Imagen 2150" descr="image81.png">
          <a:extLst>
            <a:ext uri="{FF2B5EF4-FFF2-40B4-BE49-F238E27FC236}">
              <a16:creationId xmlns:a16="http://schemas.microsoft.com/office/drawing/2014/main" id="{04BF2DD9-2A23-4891-B101-6B7845490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4668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1038225</xdr:colOff>
      <xdr:row>9053</xdr:row>
      <xdr:rowOff>161925</xdr:rowOff>
    </xdr:to>
    <xdr:pic>
      <xdr:nvPicPr>
        <xdr:cNvPr id="2152" name="Imagen 2151" descr="image82.png">
          <a:extLst>
            <a:ext uri="{FF2B5EF4-FFF2-40B4-BE49-F238E27FC236}">
              <a16:creationId xmlns:a16="http://schemas.microsoft.com/office/drawing/2014/main" id="{3A25B4DD-B66E-48F7-ADCD-D6199E1F3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4668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1038225</xdr:colOff>
      <xdr:row>9159</xdr:row>
      <xdr:rowOff>114300</xdr:rowOff>
    </xdr:to>
    <xdr:pic>
      <xdr:nvPicPr>
        <xdr:cNvPr id="2153" name="Imagen 2152" descr="image83.png">
          <a:extLst>
            <a:ext uri="{FF2B5EF4-FFF2-40B4-BE49-F238E27FC236}">
              <a16:creationId xmlns:a16="http://schemas.microsoft.com/office/drawing/2014/main" id="{7C9DFBFB-C7EC-4B10-88B6-B19604340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1038225</xdr:colOff>
      <xdr:row>9273</xdr:row>
      <xdr:rowOff>114300</xdr:rowOff>
    </xdr:to>
    <xdr:pic>
      <xdr:nvPicPr>
        <xdr:cNvPr id="2154" name="Imagen 2153" descr="image84.png">
          <a:extLst>
            <a:ext uri="{FF2B5EF4-FFF2-40B4-BE49-F238E27FC236}">
              <a16:creationId xmlns:a16="http://schemas.microsoft.com/office/drawing/2014/main" id="{E983F04E-3FF9-4BEA-B68B-7F3772BB1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1038225</xdr:colOff>
      <xdr:row>9381</xdr:row>
      <xdr:rowOff>114300</xdr:rowOff>
    </xdr:to>
    <xdr:pic>
      <xdr:nvPicPr>
        <xdr:cNvPr id="2155" name="Imagen 2154" descr="image85.png">
          <a:extLst>
            <a:ext uri="{FF2B5EF4-FFF2-40B4-BE49-F238E27FC236}">
              <a16:creationId xmlns:a16="http://schemas.microsoft.com/office/drawing/2014/main" id="{062500C1-1DEE-4088-B697-2A0037998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1038225</xdr:colOff>
      <xdr:row>9481</xdr:row>
      <xdr:rowOff>114300</xdr:rowOff>
    </xdr:to>
    <xdr:pic>
      <xdr:nvPicPr>
        <xdr:cNvPr id="2156" name="Imagen 2155" descr="image86.png">
          <a:extLst>
            <a:ext uri="{FF2B5EF4-FFF2-40B4-BE49-F238E27FC236}">
              <a16:creationId xmlns:a16="http://schemas.microsoft.com/office/drawing/2014/main" id="{D744DEF4-EA6D-4D32-92EE-AB0D2BAA2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1038225</xdr:colOff>
      <xdr:row>9597</xdr:row>
      <xdr:rowOff>114300</xdr:rowOff>
    </xdr:to>
    <xdr:pic>
      <xdr:nvPicPr>
        <xdr:cNvPr id="2157" name="Imagen 2156" descr="image87.png">
          <a:extLst>
            <a:ext uri="{FF2B5EF4-FFF2-40B4-BE49-F238E27FC236}">
              <a16:creationId xmlns:a16="http://schemas.microsoft.com/office/drawing/2014/main" id="{72EE4D30-5A82-4921-AA44-2D1F85C54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1038225</xdr:colOff>
      <xdr:row>9707</xdr:row>
      <xdr:rowOff>114300</xdr:rowOff>
    </xdr:to>
    <xdr:pic>
      <xdr:nvPicPr>
        <xdr:cNvPr id="2158" name="Imagen 2157" descr="image88.png">
          <a:extLst>
            <a:ext uri="{FF2B5EF4-FFF2-40B4-BE49-F238E27FC236}">
              <a16:creationId xmlns:a16="http://schemas.microsoft.com/office/drawing/2014/main" id="{7B59F8F2-F423-4BB8-8B4C-D1AB5074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1038225</xdr:colOff>
      <xdr:row>9807</xdr:row>
      <xdr:rowOff>114300</xdr:rowOff>
    </xdr:to>
    <xdr:pic>
      <xdr:nvPicPr>
        <xdr:cNvPr id="2159" name="Imagen 2158" descr="image89.png">
          <a:extLst>
            <a:ext uri="{FF2B5EF4-FFF2-40B4-BE49-F238E27FC236}">
              <a16:creationId xmlns:a16="http://schemas.microsoft.com/office/drawing/2014/main" id="{B58E6642-3093-46D6-8EF7-F5B136D3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4668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1038225</xdr:colOff>
      <xdr:row>9915</xdr:row>
      <xdr:rowOff>114300</xdr:rowOff>
    </xdr:to>
    <xdr:pic>
      <xdr:nvPicPr>
        <xdr:cNvPr id="2160" name="Imagen 2159" descr="image90.png">
          <a:extLst>
            <a:ext uri="{FF2B5EF4-FFF2-40B4-BE49-F238E27FC236}">
              <a16:creationId xmlns:a16="http://schemas.microsoft.com/office/drawing/2014/main" id="{D8094CC7-CBA3-475A-8522-960D8B05E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4668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2169" name="image64.png">
          <a:extLst>
            <a:ext uri="{FF2B5EF4-FFF2-40B4-BE49-F238E27FC236}">
              <a16:creationId xmlns:a16="http://schemas.microsoft.com/office/drawing/2014/main" id="{BBD52E6A-BC36-481C-BC99-2723375BD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2170" name="image65.png">
          <a:extLst>
            <a:ext uri="{FF2B5EF4-FFF2-40B4-BE49-F238E27FC236}">
              <a16:creationId xmlns:a16="http://schemas.microsoft.com/office/drawing/2014/main" id="{A17963D2-38C8-418F-9327-6429A2047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2171" name="image66.png">
          <a:extLst>
            <a:ext uri="{FF2B5EF4-FFF2-40B4-BE49-F238E27FC236}">
              <a16:creationId xmlns:a16="http://schemas.microsoft.com/office/drawing/2014/main" id="{2780D808-DD7A-48C2-9953-EA7F2862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466725</xdr:colOff>
      <xdr:row>7046</xdr:row>
      <xdr:rowOff>133350</xdr:rowOff>
    </xdr:to>
    <xdr:pic>
      <xdr:nvPicPr>
        <xdr:cNvPr id="2176" name="Imagen 2175" descr="image64.png">
          <a:extLst>
            <a:ext uri="{FF2B5EF4-FFF2-40B4-BE49-F238E27FC236}">
              <a16:creationId xmlns:a16="http://schemas.microsoft.com/office/drawing/2014/main" id="{B76F789C-0470-4E4F-9C3E-DC1330E48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8953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466725</xdr:colOff>
      <xdr:row>7158</xdr:row>
      <xdr:rowOff>9525</xdr:rowOff>
    </xdr:to>
    <xdr:pic>
      <xdr:nvPicPr>
        <xdr:cNvPr id="2177" name="Imagen 2176" descr="image65.png">
          <a:extLst>
            <a:ext uri="{FF2B5EF4-FFF2-40B4-BE49-F238E27FC236}">
              <a16:creationId xmlns:a16="http://schemas.microsoft.com/office/drawing/2014/main" id="{A6448B40-843F-4316-BA6B-A8B45B8CC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8953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466725</xdr:colOff>
      <xdr:row>7259</xdr:row>
      <xdr:rowOff>180975</xdr:rowOff>
    </xdr:to>
    <xdr:pic>
      <xdr:nvPicPr>
        <xdr:cNvPr id="2178" name="Imagen 2177" descr="image66.png">
          <a:extLst>
            <a:ext uri="{FF2B5EF4-FFF2-40B4-BE49-F238E27FC236}">
              <a16:creationId xmlns:a16="http://schemas.microsoft.com/office/drawing/2014/main" id="{D568D805-702A-4B28-AB6E-451E0E240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8953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466725</xdr:colOff>
      <xdr:row>7361</xdr:row>
      <xdr:rowOff>180975</xdr:rowOff>
    </xdr:to>
    <xdr:pic>
      <xdr:nvPicPr>
        <xdr:cNvPr id="2179" name="Imagen 2178" descr="image67.png">
          <a:extLst>
            <a:ext uri="{FF2B5EF4-FFF2-40B4-BE49-F238E27FC236}">
              <a16:creationId xmlns:a16="http://schemas.microsoft.com/office/drawing/2014/main" id="{826897EF-40A5-4867-B30F-36FA51D49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8953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466725</xdr:colOff>
      <xdr:row>7476</xdr:row>
      <xdr:rowOff>171450</xdr:rowOff>
    </xdr:to>
    <xdr:pic>
      <xdr:nvPicPr>
        <xdr:cNvPr id="2180" name="Imagen 2179" descr="image68.png">
          <a:extLst>
            <a:ext uri="{FF2B5EF4-FFF2-40B4-BE49-F238E27FC236}">
              <a16:creationId xmlns:a16="http://schemas.microsoft.com/office/drawing/2014/main" id="{F000C407-8FBD-4B98-820B-14194A70E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466725</xdr:colOff>
      <xdr:row>7586</xdr:row>
      <xdr:rowOff>142875</xdr:rowOff>
    </xdr:to>
    <xdr:pic>
      <xdr:nvPicPr>
        <xdr:cNvPr id="2181" name="Imagen 2180" descr="image69.png">
          <a:extLst>
            <a:ext uri="{FF2B5EF4-FFF2-40B4-BE49-F238E27FC236}">
              <a16:creationId xmlns:a16="http://schemas.microsoft.com/office/drawing/2014/main" id="{8B04AC52-7543-4626-B40E-A6D680D9F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466725</xdr:colOff>
      <xdr:row>7690</xdr:row>
      <xdr:rowOff>123825</xdr:rowOff>
    </xdr:to>
    <xdr:pic>
      <xdr:nvPicPr>
        <xdr:cNvPr id="2182" name="Imagen 2181" descr="image70.png">
          <a:extLst>
            <a:ext uri="{FF2B5EF4-FFF2-40B4-BE49-F238E27FC236}">
              <a16:creationId xmlns:a16="http://schemas.microsoft.com/office/drawing/2014/main" id="{A9AED3AF-5AC7-48D0-A2BD-57739A266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8953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466725</xdr:colOff>
      <xdr:row>7808</xdr:row>
      <xdr:rowOff>142875</xdr:rowOff>
    </xdr:to>
    <xdr:pic>
      <xdr:nvPicPr>
        <xdr:cNvPr id="2183" name="Imagen 2182" descr="image71.png">
          <a:extLst>
            <a:ext uri="{FF2B5EF4-FFF2-40B4-BE49-F238E27FC236}">
              <a16:creationId xmlns:a16="http://schemas.microsoft.com/office/drawing/2014/main" id="{9F6413A9-BFAF-47E1-9230-C5765DCD0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466725</xdr:colOff>
      <xdr:row>7914</xdr:row>
      <xdr:rowOff>142875</xdr:rowOff>
    </xdr:to>
    <xdr:pic>
      <xdr:nvPicPr>
        <xdr:cNvPr id="2184" name="Imagen 2183" descr="image72.png">
          <a:extLst>
            <a:ext uri="{FF2B5EF4-FFF2-40B4-BE49-F238E27FC236}">
              <a16:creationId xmlns:a16="http://schemas.microsoft.com/office/drawing/2014/main" id="{9195975F-31ED-4C54-A5DA-90287C41B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466725</xdr:colOff>
      <xdr:row>8018</xdr:row>
      <xdr:rowOff>142875</xdr:rowOff>
    </xdr:to>
    <xdr:pic>
      <xdr:nvPicPr>
        <xdr:cNvPr id="2185" name="Imagen 2184" descr="image73.png">
          <a:extLst>
            <a:ext uri="{FF2B5EF4-FFF2-40B4-BE49-F238E27FC236}">
              <a16:creationId xmlns:a16="http://schemas.microsoft.com/office/drawing/2014/main" id="{7FD50AC0-FF55-4E30-A0D1-66856C1D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466725</xdr:colOff>
      <xdr:row>8125</xdr:row>
      <xdr:rowOff>152400</xdr:rowOff>
    </xdr:to>
    <xdr:pic>
      <xdr:nvPicPr>
        <xdr:cNvPr id="2186" name="Imagen 2185" descr="image74.png">
          <a:extLst>
            <a:ext uri="{FF2B5EF4-FFF2-40B4-BE49-F238E27FC236}">
              <a16:creationId xmlns:a16="http://schemas.microsoft.com/office/drawing/2014/main" id="{64999CA0-0E93-49BF-A66B-C7569DA8C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8953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466725</xdr:colOff>
      <xdr:row>8236</xdr:row>
      <xdr:rowOff>76200</xdr:rowOff>
    </xdr:to>
    <xdr:pic>
      <xdr:nvPicPr>
        <xdr:cNvPr id="2187" name="Imagen 2186" descr="image75.png">
          <a:extLst>
            <a:ext uri="{FF2B5EF4-FFF2-40B4-BE49-F238E27FC236}">
              <a16:creationId xmlns:a16="http://schemas.microsoft.com/office/drawing/2014/main" id="{DB65D7F0-2790-410A-9135-D1C7601D6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466725</xdr:colOff>
      <xdr:row>8346</xdr:row>
      <xdr:rowOff>76200</xdr:rowOff>
    </xdr:to>
    <xdr:pic>
      <xdr:nvPicPr>
        <xdr:cNvPr id="2188" name="Imagen 2187" descr="image76.png">
          <a:extLst>
            <a:ext uri="{FF2B5EF4-FFF2-40B4-BE49-F238E27FC236}">
              <a16:creationId xmlns:a16="http://schemas.microsoft.com/office/drawing/2014/main" id="{ACDC51A5-BEDA-4BB4-A3F4-03B15641D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8953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466725</xdr:colOff>
      <xdr:row>8452</xdr:row>
      <xdr:rowOff>171450</xdr:rowOff>
    </xdr:to>
    <xdr:pic>
      <xdr:nvPicPr>
        <xdr:cNvPr id="2189" name="Imagen 2188" descr="image77.png">
          <a:extLst>
            <a:ext uri="{FF2B5EF4-FFF2-40B4-BE49-F238E27FC236}">
              <a16:creationId xmlns:a16="http://schemas.microsoft.com/office/drawing/2014/main" id="{4710411F-277E-4E28-971C-CA9447DA9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8953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466725</xdr:colOff>
      <xdr:row>8572</xdr:row>
      <xdr:rowOff>142875</xdr:rowOff>
    </xdr:to>
    <xdr:pic>
      <xdr:nvPicPr>
        <xdr:cNvPr id="2190" name="Imagen 2189" descr="image78.png">
          <a:extLst>
            <a:ext uri="{FF2B5EF4-FFF2-40B4-BE49-F238E27FC236}">
              <a16:creationId xmlns:a16="http://schemas.microsoft.com/office/drawing/2014/main" id="{F00D7B77-BD3E-42AF-BC57-028AAC46E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466725</xdr:colOff>
      <xdr:row>8675</xdr:row>
      <xdr:rowOff>57150</xdr:rowOff>
    </xdr:to>
    <xdr:pic>
      <xdr:nvPicPr>
        <xdr:cNvPr id="2191" name="Imagen 2190" descr="image79.png">
          <a:extLst>
            <a:ext uri="{FF2B5EF4-FFF2-40B4-BE49-F238E27FC236}">
              <a16:creationId xmlns:a16="http://schemas.microsoft.com/office/drawing/2014/main" id="{3644DE0E-3C3B-4EB6-B6CB-EAD28107E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8953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466725</xdr:colOff>
      <xdr:row>8778</xdr:row>
      <xdr:rowOff>142875</xdr:rowOff>
    </xdr:to>
    <xdr:pic>
      <xdr:nvPicPr>
        <xdr:cNvPr id="2192" name="Imagen 2191" descr="image80.png">
          <a:extLst>
            <a:ext uri="{FF2B5EF4-FFF2-40B4-BE49-F238E27FC236}">
              <a16:creationId xmlns:a16="http://schemas.microsoft.com/office/drawing/2014/main" id="{AED344E4-0066-465B-9054-9E80384F7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8953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581025</xdr:colOff>
      <xdr:row>2592</xdr:row>
      <xdr:rowOff>9525</xdr:rowOff>
    </xdr:to>
    <xdr:pic>
      <xdr:nvPicPr>
        <xdr:cNvPr id="2193" name="Imagen 2192" descr="image30.png">
          <a:extLst>
            <a:ext uri="{FF2B5EF4-FFF2-40B4-BE49-F238E27FC236}">
              <a16:creationId xmlns:a16="http://schemas.microsoft.com/office/drawing/2014/main" id="{6AB76906-BA7F-463B-ACE6-9BC875EEE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581025</xdr:colOff>
      <xdr:row>7055</xdr:row>
      <xdr:rowOff>66675</xdr:rowOff>
    </xdr:to>
    <xdr:pic>
      <xdr:nvPicPr>
        <xdr:cNvPr id="2199" name="Imagen 2198" descr="image64.png">
          <a:extLst>
            <a:ext uri="{FF2B5EF4-FFF2-40B4-BE49-F238E27FC236}">
              <a16:creationId xmlns:a16="http://schemas.microsoft.com/office/drawing/2014/main" id="{CC4B2F9B-9425-4128-BB7D-D6CE37540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0096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581025</xdr:colOff>
      <xdr:row>7154</xdr:row>
      <xdr:rowOff>180975</xdr:rowOff>
    </xdr:to>
    <xdr:pic>
      <xdr:nvPicPr>
        <xdr:cNvPr id="2200" name="Imagen 2199" descr="image65.png">
          <a:extLst>
            <a:ext uri="{FF2B5EF4-FFF2-40B4-BE49-F238E27FC236}">
              <a16:creationId xmlns:a16="http://schemas.microsoft.com/office/drawing/2014/main" id="{A15495D8-3578-45AF-A480-630060E9F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0096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581025</xdr:colOff>
      <xdr:row>7276</xdr:row>
      <xdr:rowOff>38100</xdr:rowOff>
    </xdr:to>
    <xdr:pic>
      <xdr:nvPicPr>
        <xdr:cNvPr id="2201" name="Imagen 2200" descr="image66.png">
          <a:extLst>
            <a:ext uri="{FF2B5EF4-FFF2-40B4-BE49-F238E27FC236}">
              <a16:creationId xmlns:a16="http://schemas.microsoft.com/office/drawing/2014/main" id="{BDFDA6FD-A5BE-44FA-98E0-ACF47E860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0096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581025</xdr:colOff>
      <xdr:row>7380</xdr:row>
      <xdr:rowOff>123825</xdr:rowOff>
    </xdr:to>
    <xdr:pic>
      <xdr:nvPicPr>
        <xdr:cNvPr id="2202" name="Imagen 2201" descr="image67.png">
          <a:extLst>
            <a:ext uri="{FF2B5EF4-FFF2-40B4-BE49-F238E27FC236}">
              <a16:creationId xmlns:a16="http://schemas.microsoft.com/office/drawing/2014/main" id="{3B74B520-0849-465D-B894-D8DCD72FB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581025</xdr:colOff>
      <xdr:row>7485</xdr:row>
      <xdr:rowOff>19050</xdr:rowOff>
    </xdr:to>
    <xdr:pic>
      <xdr:nvPicPr>
        <xdr:cNvPr id="2203" name="Imagen 2202" descr="image68.png">
          <a:extLst>
            <a:ext uri="{FF2B5EF4-FFF2-40B4-BE49-F238E27FC236}">
              <a16:creationId xmlns:a16="http://schemas.microsoft.com/office/drawing/2014/main" id="{D5BD7656-DFD9-476B-B359-D44BD998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0096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581025</xdr:colOff>
      <xdr:row>7588</xdr:row>
      <xdr:rowOff>123825</xdr:rowOff>
    </xdr:to>
    <xdr:pic>
      <xdr:nvPicPr>
        <xdr:cNvPr id="2204" name="Imagen 2203" descr="image69.png">
          <a:extLst>
            <a:ext uri="{FF2B5EF4-FFF2-40B4-BE49-F238E27FC236}">
              <a16:creationId xmlns:a16="http://schemas.microsoft.com/office/drawing/2014/main" id="{2A107911-8D9D-4D06-BACB-D7116910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581025</xdr:colOff>
      <xdr:row>7701</xdr:row>
      <xdr:rowOff>123825</xdr:rowOff>
    </xdr:to>
    <xdr:pic>
      <xdr:nvPicPr>
        <xdr:cNvPr id="2205" name="Imagen 2204" descr="image70.png">
          <a:extLst>
            <a:ext uri="{FF2B5EF4-FFF2-40B4-BE49-F238E27FC236}">
              <a16:creationId xmlns:a16="http://schemas.microsoft.com/office/drawing/2014/main" id="{C1445701-9562-42F2-95AC-AF9E00D02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0096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581025</xdr:colOff>
      <xdr:row>7813</xdr:row>
      <xdr:rowOff>152400</xdr:rowOff>
    </xdr:to>
    <xdr:pic>
      <xdr:nvPicPr>
        <xdr:cNvPr id="2206" name="Imagen 2205" descr="image71.png">
          <a:extLst>
            <a:ext uri="{FF2B5EF4-FFF2-40B4-BE49-F238E27FC236}">
              <a16:creationId xmlns:a16="http://schemas.microsoft.com/office/drawing/2014/main" id="{11DC3664-490A-4FAF-9B81-2876D76C8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581025</xdr:colOff>
      <xdr:row>7916</xdr:row>
      <xdr:rowOff>123825</xdr:rowOff>
    </xdr:to>
    <xdr:pic>
      <xdr:nvPicPr>
        <xdr:cNvPr id="2207" name="Imagen 2206" descr="image72.png">
          <a:extLst>
            <a:ext uri="{FF2B5EF4-FFF2-40B4-BE49-F238E27FC236}">
              <a16:creationId xmlns:a16="http://schemas.microsoft.com/office/drawing/2014/main" id="{03AE3B97-67BA-4189-90D0-C25242981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581025</xdr:colOff>
      <xdr:row>8037</xdr:row>
      <xdr:rowOff>28575</xdr:rowOff>
    </xdr:to>
    <xdr:pic>
      <xdr:nvPicPr>
        <xdr:cNvPr id="2208" name="Imagen 2207" descr="image73.png">
          <a:extLst>
            <a:ext uri="{FF2B5EF4-FFF2-40B4-BE49-F238E27FC236}">
              <a16:creationId xmlns:a16="http://schemas.microsoft.com/office/drawing/2014/main" id="{DD958927-2D11-4AFF-AAC8-B1D7DC344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581025</xdr:colOff>
      <xdr:row>8141</xdr:row>
      <xdr:rowOff>114300</xdr:rowOff>
    </xdr:to>
    <xdr:pic>
      <xdr:nvPicPr>
        <xdr:cNvPr id="2209" name="Imagen 2208" descr="image74.png">
          <a:extLst>
            <a:ext uri="{FF2B5EF4-FFF2-40B4-BE49-F238E27FC236}">
              <a16:creationId xmlns:a16="http://schemas.microsoft.com/office/drawing/2014/main" id="{1EDCC5E7-3D2E-41C3-8FDA-36F040D32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0096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581025</xdr:colOff>
      <xdr:row>8245</xdr:row>
      <xdr:rowOff>28575</xdr:rowOff>
    </xdr:to>
    <xdr:pic>
      <xdr:nvPicPr>
        <xdr:cNvPr id="2210" name="Imagen 2209" descr="image75.png">
          <a:extLst>
            <a:ext uri="{FF2B5EF4-FFF2-40B4-BE49-F238E27FC236}">
              <a16:creationId xmlns:a16="http://schemas.microsoft.com/office/drawing/2014/main" id="{8B7CCA72-C012-440F-A0D3-929EF9766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581025</xdr:colOff>
      <xdr:row>8355</xdr:row>
      <xdr:rowOff>28575</xdr:rowOff>
    </xdr:to>
    <xdr:pic>
      <xdr:nvPicPr>
        <xdr:cNvPr id="2211" name="Imagen 2210" descr="image76.png">
          <a:extLst>
            <a:ext uri="{FF2B5EF4-FFF2-40B4-BE49-F238E27FC236}">
              <a16:creationId xmlns:a16="http://schemas.microsoft.com/office/drawing/2014/main" id="{E66E4684-45AC-4D53-BD77-39488844D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581025</xdr:colOff>
      <xdr:row>8465</xdr:row>
      <xdr:rowOff>28575</xdr:rowOff>
    </xdr:to>
    <xdr:pic>
      <xdr:nvPicPr>
        <xdr:cNvPr id="2212" name="Imagen 2211" descr="image77.png">
          <a:extLst>
            <a:ext uri="{FF2B5EF4-FFF2-40B4-BE49-F238E27FC236}">
              <a16:creationId xmlns:a16="http://schemas.microsoft.com/office/drawing/2014/main" id="{F468E6A9-19FD-44F9-931B-E737E3A60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0096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581025</xdr:colOff>
      <xdr:row>8574</xdr:row>
      <xdr:rowOff>123825</xdr:rowOff>
    </xdr:to>
    <xdr:pic>
      <xdr:nvPicPr>
        <xdr:cNvPr id="2213" name="Imagen 2212" descr="image78.png">
          <a:extLst>
            <a:ext uri="{FF2B5EF4-FFF2-40B4-BE49-F238E27FC236}">
              <a16:creationId xmlns:a16="http://schemas.microsoft.com/office/drawing/2014/main" id="{0AC2CB25-3C2A-4364-ABEC-98646E884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581025</xdr:colOff>
      <xdr:row>8685</xdr:row>
      <xdr:rowOff>171450</xdr:rowOff>
    </xdr:to>
    <xdr:pic>
      <xdr:nvPicPr>
        <xdr:cNvPr id="2214" name="Imagen 2213" descr="image79.png">
          <a:extLst>
            <a:ext uri="{FF2B5EF4-FFF2-40B4-BE49-F238E27FC236}">
              <a16:creationId xmlns:a16="http://schemas.microsoft.com/office/drawing/2014/main" id="{1FC75231-757A-4E61-8EFD-2196DDC11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0096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581025</xdr:colOff>
      <xdr:row>8802</xdr:row>
      <xdr:rowOff>123825</xdr:rowOff>
    </xdr:to>
    <xdr:pic>
      <xdr:nvPicPr>
        <xdr:cNvPr id="2215" name="Imagen 2214" descr="image80.png">
          <a:extLst>
            <a:ext uri="{FF2B5EF4-FFF2-40B4-BE49-F238E27FC236}">
              <a16:creationId xmlns:a16="http://schemas.microsoft.com/office/drawing/2014/main" id="{D799481B-1EF2-4CAC-B2C7-C1752C8D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0096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581025</xdr:colOff>
      <xdr:row>8901</xdr:row>
      <xdr:rowOff>9525</xdr:rowOff>
    </xdr:to>
    <xdr:pic>
      <xdr:nvPicPr>
        <xdr:cNvPr id="2216" name="Imagen 2215" descr="image81.png">
          <a:extLst>
            <a:ext uri="{FF2B5EF4-FFF2-40B4-BE49-F238E27FC236}">
              <a16:creationId xmlns:a16="http://schemas.microsoft.com/office/drawing/2014/main" id="{7F807B3D-DDDF-4884-AC6D-97198DDC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0096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581025</xdr:colOff>
      <xdr:row>9008</xdr:row>
      <xdr:rowOff>114300</xdr:rowOff>
    </xdr:to>
    <xdr:pic>
      <xdr:nvPicPr>
        <xdr:cNvPr id="2217" name="Imagen 2216" descr="image82.png">
          <a:extLst>
            <a:ext uri="{FF2B5EF4-FFF2-40B4-BE49-F238E27FC236}">
              <a16:creationId xmlns:a16="http://schemas.microsoft.com/office/drawing/2014/main" id="{AD13D841-7852-463A-80F8-DFF806074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581025</xdr:colOff>
      <xdr:row>758</xdr:row>
      <xdr:rowOff>9525</xdr:rowOff>
    </xdr:to>
    <xdr:pic>
      <xdr:nvPicPr>
        <xdr:cNvPr id="2218" name="Imagen 2217" descr="image14.png">
          <a:extLst>
            <a:ext uri="{FF2B5EF4-FFF2-40B4-BE49-F238E27FC236}">
              <a16:creationId xmlns:a16="http://schemas.microsoft.com/office/drawing/2014/main" id="{72322B28-9064-4FDD-8D12-43CD226DA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581025</xdr:colOff>
      <xdr:row>868</xdr:row>
      <xdr:rowOff>9525</xdr:rowOff>
    </xdr:to>
    <xdr:pic>
      <xdr:nvPicPr>
        <xdr:cNvPr id="2219" name="Imagen 2218" descr="image15.png">
          <a:extLst>
            <a:ext uri="{FF2B5EF4-FFF2-40B4-BE49-F238E27FC236}">
              <a16:creationId xmlns:a16="http://schemas.microsoft.com/office/drawing/2014/main" id="{59C324D7-552D-49E5-A920-45C9C511E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581025</xdr:colOff>
      <xdr:row>2016</xdr:row>
      <xdr:rowOff>9525</xdr:rowOff>
    </xdr:to>
    <xdr:pic>
      <xdr:nvPicPr>
        <xdr:cNvPr id="2220" name="Imagen 2219" descr="image25.png">
          <a:extLst>
            <a:ext uri="{FF2B5EF4-FFF2-40B4-BE49-F238E27FC236}">
              <a16:creationId xmlns:a16="http://schemas.microsoft.com/office/drawing/2014/main" id="{1F6D5B36-B2B2-4C53-BACB-650CA3DF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0096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581025</xdr:colOff>
      <xdr:row>7106</xdr:row>
      <xdr:rowOff>142875</xdr:rowOff>
    </xdr:to>
    <xdr:pic>
      <xdr:nvPicPr>
        <xdr:cNvPr id="2226" name="Imagen 2225" descr="image64.png">
          <a:extLst>
            <a:ext uri="{FF2B5EF4-FFF2-40B4-BE49-F238E27FC236}">
              <a16:creationId xmlns:a16="http://schemas.microsoft.com/office/drawing/2014/main" id="{FE0F66B5-3EF9-4C05-823B-450364700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0096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581025</xdr:colOff>
      <xdr:row>7224</xdr:row>
      <xdr:rowOff>152400</xdr:rowOff>
    </xdr:to>
    <xdr:pic>
      <xdr:nvPicPr>
        <xdr:cNvPr id="2227" name="Imagen 2226" descr="image65.png">
          <a:extLst>
            <a:ext uri="{FF2B5EF4-FFF2-40B4-BE49-F238E27FC236}">
              <a16:creationId xmlns:a16="http://schemas.microsoft.com/office/drawing/2014/main" id="{4E4CB8DC-21CB-4F43-9E1C-D3E63AB36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581025</xdr:colOff>
      <xdr:row>7322</xdr:row>
      <xdr:rowOff>152400</xdr:rowOff>
    </xdr:to>
    <xdr:pic>
      <xdr:nvPicPr>
        <xdr:cNvPr id="2228" name="Imagen 2227" descr="image66.png">
          <a:extLst>
            <a:ext uri="{FF2B5EF4-FFF2-40B4-BE49-F238E27FC236}">
              <a16:creationId xmlns:a16="http://schemas.microsoft.com/office/drawing/2014/main" id="{D5D2F599-5551-46DA-B8EA-06C6A465D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581025</xdr:colOff>
      <xdr:row>7430</xdr:row>
      <xdr:rowOff>133350</xdr:rowOff>
    </xdr:to>
    <xdr:pic>
      <xdr:nvPicPr>
        <xdr:cNvPr id="2229" name="Imagen 2228" descr="image67.png">
          <a:extLst>
            <a:ext uri="{FF2B5EF4-FFF2-40B4-BE49-F238E27FC236}">
              <a16:creationId xmlns:a16="http://schemas.microsoft.com/office/drawing/2014/main" id="{EB201EE7-D046-4628-8227-FE0131891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581025</xdr:colOff>
      <xdr:row>7538</xdr:row>
      <xdr:rowOff>152400</xdr:rowOff>
    </xdr:to>
    <xdr:pic>
      <xdr:nvPicPr>
        <xdr:cNvPr id="2230" name="Imagen 2229" descr="image68.png">
          <a:extLst>
            <a:ext uri="{FF2B5EF4-FFF2-40B4-BE49-F238E27FC236}">
              <a16:creationId xmlns:a16="http://schemas.microsoft.com/office/drawing/2014/main" id="{82759946-F27B-42A8-8E28-3E26D76A7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581025</xdr:colOff>
      <xdr:row>7648</xdr:row>
      <xdr:rowOff>152400</xdr:rowOff>
    </xdr:to>
    <xdr:pic>
      <xdr:nvPicPr>
        <xdr:cNvPr id="2231" name="Imagen 2230" descr="image69.png">
          <a:extLst>
            <a:ext uri="{FF2B5EF4-FFF2-40B4-BE49-F238E27FC236}">
              <a16:creationId xmlns:a16="http://schemas.microsoft.com/office/drawing/2014/main" id="{837003ED-BFAB-4462-BD3F-3EE12CB64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581025</xdr:colOff>
      <xdr:row>7760</xdr:row>
      <xdr:rowOff>152400</xdr:rowOff>
    </xdr:to>
    <xdr:pic>
      <xdr:nvPicPr>
        <xdr:cNvPr id="2232" name="Imagen 2231" descr="image70.png">
          <a:extLst>
            <a:ext uri="{FF2B5EF4-FFF2-40B4-BE49-F238E27FC236}">
              <a16:creationId xmlns:a16="http://schemas.microsoft.com/office/drawing/2014/main" id="{470C8E68-21D0-4B68-BE29-E201D44D0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581025</xdr:colOff>
      <xdr:row>7860</xdr:row>
      <xdr:rowOff>133350</xdr:rowOff>
    </xdr:to>
    <xdr:pic>
      <xdr:nvPicPr>
        <xdr:cNvPr id="2233" name="Imagen 2232" descr="image71.png">
          <a:extLst>
            <a:ext uri="{FF2B5EF4-FFF2-40B4-BE49-F238E27FC236}">
              <a16:creationId xmlns:a16="http://schemas.microsoft.com/office/drawing/2014/main" id="{7AECF466-0138-485C-810C-856A6C03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0096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581025</xdr:colOff>
      <xdr:row>7978</xdr:row>
      <xdr:rowOff>152400</xdr:rowOff>
    </xdr:to>
    <xdr:pic>
      <xdr:nvPicPr>
        <xdr:cNvPr id="2234" name="Imagen 2233" descr="image72.png">
          <a:extLst>
            <a:ext uri="{FF2B5EF4-FFF2-40B4-BE49-F238E27FC236}">
              <a16:creationId xmlns:a16="http://schemas.microsoft.com/office/drawing/2014/main" id="{16370E41-1727-4B86-A8D7-E7E463034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581025</xdr:colOff>
      <xdr:row>8086</xdr:row>
      <xdr:rowOff>85725</xdr:rowOff>
    </xdr:to>
    <xdr:pic>
      <xdr:nvPicPr>
        <xdr:cNvPr id="2235" name="Imagen 2234" descr="image73.png">
          <a:extLst>
            <a:ext uri="{FF2B5EF4-FFF2-40B4-BE49-F238E27FC236}">
              <a16:creationId xmlns:a16="http://schemas.microsoft.com/office/drawing/2014/main" id="{F56776ED-D522-4424-9D3A-EDBD871FD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581025</xdr:colOff>
      <xdr:row>8186</xdr:row>
      <xdr:rowOff>152400</xdr:rowOff>
    </xdr:to>
    <xdr:pic>
      <xdr:nvPicPr>
        <xdr:cNvPr id="2236" name="Imagen 2235" descr="image74.png">
          <a:extLst>
            <a:ext uri="{FF2B5EF4-FFF2-40B4-BE49-F238E27FC236}">
              <a16:creationId xmlns:a16="http://schemas.microsoft.com/office/drawing/2014/main" id="{D40D67B0-F5EA-4297-B6EA-250501F9E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581025</xdr:colOff>
      <xdr:row>8290</xdr:row>
      <xdr:rowOff>85725</xdr:rowOff>
    </xdr:to>
    <xdr:pic>
      <xdr:nvPicPr>
        <xdr:cNvPr id="2237" name="Imagen 2236" descr="image75.png">
          <a:extLst>
            <a:ext uri="{FF2B5EF4-FFF2-40B4-BE49-F238E27FC236}">
              <a16:creationId xmlns:a16="http://schemas.microsoft.com/office/drawing/2014/main" id="{FDE2ACDF-55B2-49CD-AB06-F6828F552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0096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581025</xdr:colOff>
      <xdr:row>8406</xdr:row>
      <xdr:rowOff>152400</xdr:rowOff>
    </xdr:to>
    <xdr:pic>
      <xdr:nvPicPr>
        <xdr:cNvPr id="2238" name="Imagen 2237" descr="image76.png">
          <a:extLst>
            <a:ext uri="{FF2B5EF4-FFF2-40B4-BE49-F238E27FC236}">
              <a16:creationId xmlns:a16="http://schemas.microsoft.com/office/drawing/2014/main" id="{937C9413-F229-4DFA-A176-F14236594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581025</xdr:colOff>
      <xdr:row>8510</xdr:row>
      <xdr:rowOff>152400</xdr:rowOff>
    </xdr:to>
    <xdr:pic>
      <xdr:nvPicPr>
        <xdr:cNvPr id="2239" name="Imagen 2238" descr="image77.png">
          <a:extLst>
            <a:ext uri="{FF2B5EF4-FFF2-40B4-BE49-F238E27FC236}">
              <a16:creationId xmlns:a16="http://schemas.microsoft.com/office/drawing/2014/main" id="{29FB8BC4-EE3B-4325-A819-E9C56DD35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581025</xdr:colOff>
      <xdr:row>8622</xdr:row>
      <xdr:rowOff>152400</xdr:rowOff>
    </xdr:to>
    <xdr:pic>
      <xdr:nvPicPr>
        <xdr:cNvPr id="2240" name="Imagen 2239" descr="image78.png">
          <a:extLst>
            <a:ext uri="{FF2B5EF4-FFF2-40B4-BE49-F238E27FC236}">
              <a16:creationId xmlns:a16="http://schemas.microsoft.com/office/drawing/2014/main" id="{BB57DCE8-1910-40D4-AEBD-BFFDE94B6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581025</xdr:colOff>
      <xdr:row>8726</xdr:row>
      <xdr:rowOff>152400</xdr:rowOff>
    </xdr:to>
    <xdr:pic>
      <xdr:nvPicPr>
        <xdr:cNvPr id="2241" name="Imagen 2240" descr="image79.png">
          <a:extLst>
            <a:ext uri="{FF2B5EF4-FFF2-40B4-BE49-F238E27FC236}">
              <a16:creationId xmlns:a16="http://schemas.microsoft.com/office/drawing/2014/main" id="{2DACECE8-CDA7-4CEC-AD53-9D7614ED1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581025</xdr:colOff>
      <xdr:row>8846</xdr:row>
      <xdr:rowOff>152400</xdr:rowOff>
    </xdr:to>
    <xdr:pic>
      <xdr:nvPicPr>
        <xdr:cNvPr id="2242" name="Imagen 2241" descr="image80.png">
          <a:extLst>
            <a:ext uri="{FF2B5EF4-FFF2-40B4-BE49-F238E27FC236}">
              <a16:creationId xmlns:a16="http://schemas.microsoft.com/office/drawing/2014/main" id="{E586C8ED-B130-463A-833E-ACB8902E1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581025</xdr:colOff>
      <xdr:row>8948</xdr:row>
      <xdr:rowOff>152400</xdr:rowOff>
    </xdr:to>
    <xdr:pic>
      <xdr:nvPicPr>
        <xdr:cNvPr id="2243" name="Imagen 2242" descr="image81.png">
          <a:extLst>
            <a:ext uri="{FF2B5EF4-FFF2-40B4-BE49-F238E27FC236}">
              <a16:creationId xmlns:a16="http://schemas.microsoft.com/office/drawing/2014/main" id="{155DDCF3-EDE6-4E40-A046-BAE0A70CB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0096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581025</xdr:colOff>
      <xdr:row>9053</xdr:row>
      <xdr:rowOff>161925</xdr:rowOff>
    </xdr:to>
    <xdr:pic>
      <xdr:nvPicPr>
        <xdr:cNvPr id="2244" name="Imagen 2243" descr="image82.png">
          <a:extLst>
            <a:ext uri="{FF2B5EF4-FFF2-40B4-BE49-F238E27FC236}">
              <a16:creationId xmlns:a16="http://schemas.microsoft.com/office/drawing/2014/main" id="{4CBB39C5-2036-4567-94FA-1D07773CA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0096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581025</xdr:colOff>
      <xdr:row>9159</xdr:row>
      <xdr:rowOff>114300</xdr:rowOff>
    </xdr:to>
    <xdr:pic>
      <xdr:nvPicPr>
        <xdr:cNvPr id="2245" name="Imagen 2244" descr="image83.png">
          <a:extLst>
            <a:ext uri="{FF2B5EF4-FFF2-40B4-BE49-F238E27FC236}">
              <a16:creationId xmlns:a16="http://schemas.microsoft.com/office/drawing/2014/main" id="{CBF82E48-6121-4045-908E-D1559D399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581025</xdr:colOff>
      <xdr:row>9273</xdr:row>
      <xdr:rowOff>114300</xdr:rowOff>
    </xdr:to>
    <xdr:pic>
      <xdr:nvPicPr>
        <xdr:cNvPr id="2246" name="Imagen 2245" descr="image84.png">
          <a:extLst>
            <a:ext uri="{FF2B5EF4-FFF2-40B4-BE49-F238E27FC236}">
              <a16:creationId xmlns:a16="http://schemas.microsoft.com/office/drawing/2014/main" id="{D7954656-9B25-40B4-9393-BE0DDE8DE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581025</xdr:colOff>
      <xdr:row>9381</xdr:row>
      <xdr:rowOff>114300</xdr:rowOff>
    </xdr:to>
    <xdr:pic>
      <xdr:nvPicPr>
        <xdr:cNvPr id="2247" name="Imagen 2246" descr="image85.png">
          <a:extLst>
            <a:ext uri="{FF2B5EF4-FFF2-40B4-BE49-F238E27FC236}">
              <a16:creationId xmlns:a16="http://schemas.microsoft.com/office/drawing/2014/main" id="{63F2F079-1DD8-4A95-95E4-2B0CD299C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581025</xdr:colOff>
      <xdr:row>9481</xdr:row>
      <xdr:rowOff>114300</xdr:rowOff>
    </xdr:to>
    <xdr:pic>
      <xdr:nvPicPr>
        <xdr:cNvPr id="2248" name="Imagen 2247" descr="image86.png">
          <a:extLst>
            <a:ext uri="{FF2B5EF4-FFF2-40B4-BE49-F238E27FC236}">
              <a16:creationId xmlns:a16="http://schemas.microsoft.com/office/drawing/2014/main" id="{E9AAE220-E867-4C9B-A751-87181DC11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581025</xdr:colOff>
      <xdr:row>9597</xdr:row>
      <xdr:rowOff>114300</xdr:rowOff>
    </xdr:to>
    <xdr:pic>
      <xdr:nvPicPr>
        <xdr:cNvPr id="2249" name="Imagen 2248" descr="image87.png">
          <a:extLst>
            <a:ext uri="{FF2B5EF4-FFF2-40B4-BE49-F238E27FC236}">
              <a16:creationId xmlns:a16="http://schemas.microsoft.com/office/drawing/2014/main" id="{5F6C468E-68B0-4AFF-85FB-B4C933DA4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581025</xdr:colOff>
      <xdr:row>9707</xdr:row>
      <xdr:rowOff>114300</xdr:rowOff>
    </xdr:to>
    <xdr:pic>
      <xdr:nvPicPr>
        <xdr:cNvPr id="2250" name="Imagen 2249" descr="image88.png">
          <a:extLst>
            <a:ext uri="{FF2B5EF4-FFF2-40B4-BE49-F238E27FC236}">
              <a16:creationId xmlns:a16="http://schemas.microsoft.com/office/drawing/2014/main" id="{EC51E955-F6C5-4351-A3D8-4D9CB4F11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581025</xdr:colOff>
      <xdr:row>9807</xdr:row>
      <xdr:rowOff>114300</xdr:rowOff>
    </xdr:to>
    <xdr:pic>
      <xdr:nvPicPr>
        <xdr:cNvPr id="2251" name="Imagen 2250" descr="image89.png">
          <a:extLst>
            <a:ext uri="{FF2B5EF4-FFF2-40B4-BE49-F238E27FC236}">
              <a16:creationId xmlns:a16="http://schemas.microsoft.com/office/drawing/2014/main" id="{5E847448-8CDD-4247-808F-98E872B4B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0096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581025</xdr:colOff>
      <xdr:row>9915</xdr:row>
      <xdr:rowOff>114300</xdr:rowOff>
    </xdr:to>
    <xdr:pic>
      <xdr:nvPicPr>
        <xdr:cNvPr id="2252" name="Imagen 2251" descr="image90.png">
          <a:extLst>
            <a:ext uri="{FF2B5EF4-FFF2-40B4-BE49-F238E27FC236}">
              <a16:creationId xmlns:a16="http://schemas.microsoft.com/office/drawing/2014/main" id="{274EB09A-E46D-4DA7-AE7A-5D87AA1F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0096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2261" name="image64.png">
          <a:extLst>
            <a:ext uri="{FF2B5EF4-FFF2-40B4-BE49-F238E27FC236}">
              <a16:creationId xmlns:a16="http://schemas.microsoft.com/office/drawing/2014/main" id="{5F9E2AFC-094F-4D35-9981-47E4A720A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2262" name="image65.png">
          <a:extLst>
            <a:ext uri="{FF2B5EF4-FFF2-40B4-BE49-F238E27FC236}">
              <a16:creationId xmlns:a16="http://schemas.microsoft.com/office/drawing/2014/main" id="{9E288E1E-6039-408B-8CC5-95B39B51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2263" name="image66.png">
          <a:extLst>
            <a:ext uri="{FF2B5EF4-FFF2-40B4-BE49-F238E27FC236}">
              <a16:creationId xmlns:a16="http://schemas.microsoft.com/office/drawing/2014/main" id="{0A93D328-79C4-475A-B2AF-3F83682D3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7045</xdr:row>
      <xdr:rowOff>0</xdr:rowOff>
    </xdr:from>
    <xdr:to>
      <xdr:col>2</xdr:col>
      <xdr:colOff>619125</xdr:colOff>
      <xdr:row>7046</xdr:row>
      <xdr:rowOff>133350</xdr:rowOff>
    </xdr:to>
    <xdr:pic>
      <xdr:nvPicPr>
        <xdr:cNvPr id="2268" name="Imagen 2267" descr="image64.png">
          <a:extLst>
            <a:ext uri="{FF2B5EF4-FFF2-40B4-BE49-F238E27FC236}">
              <a16:creationId xmlns:a16="http://schemas.microsoft.com/office/drawing/2014/main" id="{12BBD710-3E62-441C-8466-9015E1F4D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2748775"/>
          <a:ext cx="10477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7157</xdr:row>
      <xdr:rowOff>0</xdr:rowOff>
    </xdr:from>
    <xdr:to>
      <xdr:col>2</xdr:col>
      <xdr:colOff>619125</xdr:colOff>
      <xdr:row>7158</xdr:row>
      <xdr:rowOff>9525</xdr:rowOff>
    </xdr:to>
    <xdr:pic>
      <xdr:nvPicPr>
        <xdr:cNvPr id="2269" name="Imagen 2268" descr="image65.png">
          <a:extLst>
            <a:ext uri="{FF2B5EF4-FFF2-40B4-BE49-F238E27FC236}">
              <a16:creationId xmlns:a16="http://schemas.microsoft.com/office/drawing/2014/main" id="{CEE361E9-2AB0-4A36-9D51-465D74C77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4084775"/>
          <a:ext cx="10477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7257</xdr:row>
      <xdr:rowOff>0</xdr:rowOff>
    </xdr:from>
    <xdr:to>
      <xdr:col>2</xdr:col>
      <xdr:colOff>619125</xdr:colOff>
      <xdr:row>7259</xdr:row>
      <xdr:rowOff>180975</xdr:rowOff>
    </xdr:to>
    <xdr:pic>
      <xdr:nvPicPr>
        <xdr:cNvPr id="2270" name="Imagen 2269" descr="image66.png">
          <a:extLst>
            <a:ext uri="{FF2B5EF4-FFF2-40B4-BE49-F238E27FC236}">
              <a16:creationId xmlns:a16="http://schemas.microsoft.com/office/drawing/2014/main" id="{AB3C1780-D0C9-480C-A972-37F907468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31347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7361</xdr:row>
      <xdr:rowOff>0</xdr:rowOff>
    </xdr:from>
    <xdr:to>
      <xdr:col>2</xdr:col>
      <xdr:colOff>619125</xdr:colOff>
      <xdr:row>7361</xdr:row>
      <xdr:rowOff>180975</xdr:rowOff>
    </xdr:to>
    <xdr:pic>
      <xdr:nvPicPr>
        <xdr:cNvPr id="2271" name="Imagen 2270" descr="image67.png">
          <a:extLst>
            <a:ext uri="{FF2B5EF4-FFF2-40B4-BE49-F238E27FC236}">
              <a16:creationId xmlns:a16="http://schemas.microsoft.com/office/drawing/2014/main" id="{BE67BA11-5938-48C8-A424-708610E16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2946775"/>
          <a:ext cx="10477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7475</xdr:row>
      <xdr:rowOff>0</xdr:rowOff>
    </xdr:from>
    <xdr:to>
      <xdr:col>2</xdr:col>
      <xdr:colOff>619125</xdr:colOff>
      <xdr:row>7476</xdr:row>
      <xdr:rowOff>171450</xdr:rowOff>
    </xdr:to>
    <xdr:pic>
      <xdr:nvPicPr>
        <xdr:cNvPr id="2272" name="Imagen 2271" descr="image68.png">
          <a:extLst>
            <a:ext uri="{FF2B5EF4-FFF2-40B4-BE49-F238E27FC236}">
              <a16:creationId xmlns:a16="http://schemas.microsoft.com/office/drawing/2014/main" id="{1BDC080A-ECD7-4106-8A64-04660119E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4663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7585</xdr:row>
      <xdr:rowOff>0</xdr:rowOff>
    </xdr:from>
    <xdr:to>
      <xdr:col>2</xdr:col>
      <xdr:colOff>619125</xdr:colOff>
      <xdr:row>7586</xdr:row>
      <xdr:rowOff>142875</xdr:rowOff>
    </xdr:to>
    <xdr:pic>
      <xdr:nvPicPr>
        <xdr:cNvPr id="2273" name="Imagen 2272" descr="image69.png">
          <a:extLst>
            <a:ext uri="{FF2B5EF4-FFF2-40B4-BE49-F238E27FC236}">
              <a16:creationId xmlns:a16="http://schemas.microsoft.com/office/drawing/2014/main" id="{A54D6904-19BE-4DD2-87A2-83F5F28B2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5618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7689</xdr:row>
      <xdr:rowOff>0</xdr:rowOff>
    </xdr:from>
    <xdr:to>
      <xdr:col>2</xdr:col>
      <xdr:colOff>619125</xdr:colOff>
      <xdr:row>7690</xdr:row>
      <xdr:rowOff>123825</xdr:rowOff>
    </xdr:to>
    <xdr:pic>
      <xdr:nvPicPr>
        <xdr:cNvPr id="2274" name="Imagen 2273" descr="image70.png">
          <a:extLst>
            <a:ext uri="{FF2B5EF4-FFF2-40B4-BE49-F238E27FC236}">
              <a16:creationId xmlns:a16="http://schemas.microsoft.com/office/drawing/2014/main" id="{B025DAC1-F5EA-40F3-994D-48E418DBF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5430775"/>
          <a:ext cx="10477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7807</xdr:row>
      <xdr:rowOff>0</xdr:rowOff>
    </xdr:from>
    <xdr:to>
      <xdr:col>2</xdr:col>
      <xdr:colOff>619125</xdr:colOff>
      <xdr:row>7808</xdr:row>
      <xdr:rowOff>142875</xdr:rowOff>
    </xdr:to>
    <xdr:pic>
      <xdr:nvPicPr>
        <xdr:cNvPr id="2275" name="Imagen 2274" descr="image71.png">
          <a:extLst>
            <a:ext uri="{FF2B5EF4-FFF2-40B4-BE49-F238E27FC236}">
              <a16:creationId xmlns:a16="http://schemas.microsoft.com/office/drawing/2014/main" id="{5E5FEE10-7A4C-48F6-BCD8-6A13B2821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7909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7913</xdr:row>
      <xdr:rowOff>0</xdr:rowOff>
    </xdr:from>
    <xdr:to>
      <xdr:col>2</xdr:col>
      <xdr:colOff>619125</xdr:colOff>
      <xdr:row>7914</xdr:row>
      <xdr:rowOff>142875</xdr:rowOff>
    </xdr:to>
    <xdr:pic>
      <xdr:nvPicPr>
        <xdr:cNvPr id="2276" name="Imagen 2275" descr="image72.png">
          <a:extLst>
            <a:ext uri="{FF2B5EF4-FFF2-40B4-BE49-F238E27FC236}">
              <a16:creationId xmlns:a16="http://schemas.microsoft.com/office/drawing/2014/main" id="{EC8B4B3B-68F5-474A-B647-2C4D1A4AD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102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8017</xdr:row>
      <xdr:rowOff>0</xdr:rowOff>
    </xdr:from>
    <xdr:to>
      <xdr:col>2</xdr:col>
      <xdr:colOff>619125</xdr:colOff>
      <xdr:row>8018</xdr:row>
      <xdr:rowOff>142875</xdr:rowOff>
    </xdr:to>
    <xdr:pic>
      <xdr:nvPicPr>
        <xdr:cNvPr id="2277" name="Imagen 2276" descr="image73.png">
          <a:extLst>
            <a:ext uri="{FF2B5EF4-FFF2-40B4-BE49-F238E27FC236}">
              <a16:creationId xmlns:a16="http://schemas.microsoft.com/office/drawing/2014/main" id="{76B85257-6C30-4C6B-965C-7DDB814B8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791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8123</xdr:row>
      <xdr:rowOff>0</xdr:rowOff>
    </xdr:from>
    <xdr:to>
      <xdr:col>2</xdr:col>
      <xdr:colOff>619125</xdr:colOff>
      <xdr:row>8125</xdr:row>
      <xdr:rowOff>152400</xdr:rowOff>
    </xdr:to>
    <xdr:pic>
      <xdr:nvPicPr>
        <xdr:cNvPr id="2278" name="Imagen 2277" descr="image74.png">
          <a:extLst>
            <a:ext uri="{FF2B5EF4-FFF2-40B4-BE49-F238E27FC236}">
              <a16:creationId xmlns:a16="http://schemas.microsoft.com/office/drawing/2014/main" id="{4FF67122-1741-4074-91BB-97DBC29CA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107775"/>
          <a:ext cx="10477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8235</xdr:row>
      <xdr:rowOff>0</xdr:rowOff>
    </xdr:from>
    <xdr:to>
      <xdr:col>2</xdr:col>
      <xdr:colOff>619125</xdr:colOff>
      <xdr:row>8236</xdr:row>
      <xdr:rowOff>76200</xdr:rowOff>
    </xdr:to>
    <xdr:pic>
      <xdr:nvPicPr>
        <xdr:cNvPr id="2279" name="Imagen 2278" descr="image75.png">
          <a:extLst>
            <a:ext uri="{FF2B5EF4-FFF2-40B4-BE49-F238E27FC236}">
              <a16:creationId xmlns:a16="http://schemas.microsoft.com/office/drawing/2014/main" id="{A37E47E5-5D8A-4F75-BC0D-9D6B30BEA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9443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8345</xdr:row>
      <xdr:rowOff>0</xdr:rowOff>
    </xdr:from>
    <xdr:to>
      <xdr:col>2</xdr:col>
      <xdr:colOff>619125</xdr:colOff>
      <xdr:row>8346</xdr:row>
      <xdr:rowOff>76200</xdr:rowOff>
    </xdr:to>
    <xdr:pic>
      <xdr:nvPicPr>
        <xdr:cNvPr id="2280" name="Imagen 2279" descr="image76.png">
          <a:extLst>
            <a:ext uri="{FF2B5EF4-FFF2-40B4-BE49-F238E27FC236}">
              <a16:creationId xmlns:a16="http://schemas.microsoft.com/office/drawing/2014/main" id="{21EAB3EF-5CD1-4302-9F52-01D95F903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0398775"/>
          <a:ext cx="104775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8451</xdr:row>
      <xdr:rowOff>0</xdr:rowOff>
    </xdr:from>
    <xdr:to>
      <xdr:col>2</xdr:col>
      <xdr:colOff>619125</xdr:colOff>
      <xdr:row>8452</xdr:row>
      <xdr:rowOff>171450</xdr:rowOff>
    </xdr:to>
    <xdr:pic>
      <xdr:nvPicPr>
        <xdr:cNvPr id="2281" name="Imagen 2280" descr="image77.png">
          <a:extLst>
            <a:ext uri="{FF2B5EF4-FFF2-40B4-BE49-F238E27FC236}">
              <a16:creationId xmlns:a16="http://schemas.microsoft.com/office/drawing/2014/main" id="{9091EAF9-AB4E-49CC-8FCD-CB65EE7E0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0591775"/>
          <a:ext cx="10477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8571</xdr:row>
      <xdr:rowOff>0</xdr:rowOff>
    </xdr:from>
    <xdr:to>
      <xdr:col>2</xdr:col>
      <xdr:colOff>619125</xdr:colOff>
      <xdr:row>8572</xdr:row>
      <xdr:rowOff>142875</xdr:rowOff>
    </xdr:to>
    <xdr:pic>
      <xdr:nvPicPr>
        <xdr:cNvPr id="2282" name="Imagen 2281" descr="image78.png">
          <a:extLst>
            <a:ext uri="{FF2B5EF4-FFF2-40B4-BE49-F238E27FC236}">
              <a16:creationId xmlns:a16="http://schemas.microsoft.com/office/drawing/2014/main" id="{296AB69F-FBC3-433B-A879-5F84AD64F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3451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8673</xdr:row>
      <xdr:rowOff>0</xdr:rowOff>
    </xdr:from>
    <xdr:to>
      <xdr:col>2</xdr:col>
      <xdr:colOff>619125</xdr:colOff>
      <xdr:row>8675</xdr:row>
      <xdr:rowOff>57150</xdr:rowOff>
    </xdr:to>
    <xdr:pic>
      <xdr:nvPicPr>
        <xdr:cNvPr id="2283" name="Imagen 2282" descr="image79.png">
          <a:extLst>
            <a:ext uri="{FF2B5EF4-FFF2-40B4-BE49-F238E27FC236}">
              <a16:creationId xmlns:a16="http://schemas.microsoft.com/office/drawing/2014/main" id="{ACF43AB3-FCA3-4D09-972C-BF935149B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2882775"/>
          <a:ext cx="10477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8777</xdr:row>
      <xdr:rowOff>0</xdr:rowOff>
    </xdr:from>
    <xdr:to>
      <xdr:col>2</xdr:col>
      <xdr:colOff>619125</xdr:colOff>
      <xdr:row>8778</xdr:row>
      <xdr:rowOff>142875</xdr:rowOff>
    </xdr:to>
    <xdr:pic>
      <xdr:nvPicPr>
        <xdr:cNvPr id="2284" name="Imagen 2283" descr="image80.png">
          <a:extLst>
            <a:ext uri="{FF2B5EF4-FFF2-40B4-BE49-F238E27FC236}">
              <a16:creationId xmlns:a16="http://schemas.microsoft.com/office/drawing/2014/main" id="{037C23B0-217C-4A81-95E7-0E6DFBF3F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2694775"/>
          <a:ext cx="10477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2</xdr:col>
      <xdr:colOff>733425</xdr:colOff>
      <xdr:row>2592</xdr:row>
      <xdr:rowOff>9525</xdr:rowOff>
    </xdr:to>
    <xdr:pic>
      <xdr:nvPicPr>
        <xdr:cNvPr id="2285" name="Imagen 2284" descr="image30.png">
          <a:extLst>
            <a:ext uri="{FF2B5EF4-FFF2-40B4-BE49-F238E27FC236}">
              <a16:creationId xmlns:a16="http://schemas.microsoft.com/office/drawing/2014/main" id="{2395D062-1926-47DB-86C1-E20EED0FA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23307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7054</xdr:row>
      <xdr:rowOff>0</xdr:rowOff>
    </xdr:from>
    <xdr:to>
      <xdr:col>2</xdr:col>
      <xdr:colOff>733425</xdr:colOff>
      <xdr:row>7055</xdr:row>
      <xdr:rowOff>66675</xdr:rowOff>
    </xdr:to>
    <xdr:pic>
      <xdr:nvPicPr>
        <xdr:cNvPr id="2291" name="Imagen 2290" descr="image64.png">
          <a:extLst>
            <a:ext uri="{FF2B5EF4-FFF2-40B4-BE49-F238E27FC236}">
              <a16:creationId xmlns:a16="http://schemas.microsoft.com/office/drawing/2014/main" id="{A25DFE6F-C8A3-4B0C-B8D6-3EB2BA5D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4463275"/>
          <a:ext cx="1162050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7154</xdr:row>
      <xdr:rowOff>0</xdr:rowOff>
    </xdr:from>
    <xdr:to>
      <xdr:col>2</xdr:col>
      <xdr:colOff>733425</xdr:colOff>
      <xdr:row>7154</xdr:row>
      <xdr:rowOff>180975</xdr:rowOff>
    </xdr:to>
    <xdr:pic>
      <xdr:nvPicPr>
        <xdr:cNvPr id="2292" name="Imagen 2291" descr="image65.png">
          <a:extLst>
            <a:ext uri="{FF2B5EF4-FFF2-40B4-BE49-F238E27FC236}">
              <a16:creationId xmlns:a16="http://schemas.microsoft.com/office/drawing/2014/main" id="{154DA752-89B7-454A-AFAE-21AF8149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63513275"/>
          <a:ext cx="1162050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7274</xdr:row>
      <xdr:rowOff>0</xdr:rowOff>
    </xdr:from>
    <xdr:to>
      <xdr:col>2</xdr:col>
      <xdr:colOff>733425</xdr:colOff>
      <xdr:row>7276</xdr:row>
      <xdr:rowOff>38100</xdr:rowOff>
    </xdr:to>
    <xdr:pic>
      <xdr:nvPicPr>
        <xdr:cNvPr id="2293" name="Imagen 2292" descr="image66.png">
          <a:extLst>
            <a:ext uri="{FF2B5EF4-FFF2-40B4-BE49-F238E27FC236}">
              <a16:creationId xmlns:a16="http://schemas.microsoft.com/office/drawing/2014/main" id="{E281292D-3D22-402B-80FE-5DCADD756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86373275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7380</xdr:row>
      <xdr:rowOff>0</xdr:rowOff>
    </xdr:from>
    <xdr:to>
      <xdr:col>2</xdr:col>
      <xdr:colOff>733425</xdr:colOff>
      <xdr:row>7380</xdr:row>
      <xdr:rowOff>123825</xdr:rowOff>
    </xdr:to>
    <xdr:pic>
      <xdr:nvPicPr>
        <xdr:cNvPr id="2294" name="Imagen 2293" descr="image67.png">
          <a:extLst>
            <a:ext uri="{FF2B5EF4-FFF2-40B4-BE49-F238E27FC236}">
              <a16:creationId xmlns:a16="http://schemas.microsoft.com/office/drawing/2014/main" id="{55C72509-EDCA-4D0D-B218-0915F45C0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566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7484</xdr:row>
      <xdr:rowOff>0</xdr:rowOff>
    </xdr:from>
    <xdr:to>
      <xdr:col>2</xdr:col>
      <xdr:colOff>733425</xdr:colOff>
      <xdr:row>7485</xdr:row>
      <xdr:rowOff>19050</xdr:rowOff>
    </xdr:to>
    <xdr:pic>
      <xdr:nvPicPr>
        <xdr:cNvPr id="2295" name="Imagen 2294" descr="image68.png">
          <a:extLst>
            <a:ext uri="{FF2B5EF4-FFF2-40B4-BE49-F238E27FC236}">
              <a16:creationId xmlns:a16="http://schemas.microsoft.com/office/drawing/2014/main" id="{A037D3A0-1422-4C0B-B318-98E19DCCD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26378275"/>
          <a:ext cx="11620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7588</xdr:row>
      <xdr:rowOff>0</xdr:rowOff>
    </xdr:from>
    <xdr:to>
      <xdr:col>2</xdr:col>
      <xdr:colOff>733425</xdr:colOff>
      <xdr:row>7588</xdr:row>
      <xdr:rowOff>123825</xdr:rowOff>
    </xdr:to>
    <xdr:pic>
      <xdr:nvPicPr>
        <xdr:cNvPr id="2296" name="Imagen 2295" descr="image69.png">
          <a:extLst>
            <a:ext uri="{FF2B5EF4-FFF2-40B4-BE49-F238E27FC236}">
              <a16:creationId xmlns:a16="http://schemas.microsoft.com/office/drawing/2014/main" id="{3717E04D-3955-41A8-AC66-881499926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6190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7700</xdr:row>
      <xdr:rowOff>0</xdr:rowOff>
    </xdr:from>
    <xdr:to>
      <xdr:col>2</xdr:col>
      <xdr:colOff>733425</xdr:colOff>
      <xdr:row>7701</xdr:row>
      <xdr:rowOff>123825</xdr:rowOff>
    </xdr:to>
    <xdr:pic>
      <xdr:nvPicPr>
        <xdr:cNvPr id="2297" name="Imagen 2296" descr="image70.png">
          <a:extLst>
            <a:ext uri="{FF2B5EF4-FFF2-40B4-BE49-F238E27FC236}">
              <a16:creationId xmlns:a16="http://schemas.microsoft.com/office/drawing/2014/main" id="{F3FDFE5B-56E0-4B5B-B9CE-B067A0941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7526275"/>
          <a:ext cx="116205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7812</xdr:row>
      <xdr:rowOff>0</xdr:rowOff>
    </xdr:from>
    <xdr:to>
      <xdr:col>2</xdr:col>
      <xdr:colOff>733425</xdr:colOff>
      <xdr:row>7813</xdr:row>
      <xdr:rowOff>152400</xdr:rowOff>
    </xdr:to>
    <xdr:pic>
      <xdr:nvPicPr>
        <xdr:cNvPr id="2298" name="Imagen 2297" descr="image71.png">
          <a:extLst>
            <a:ext uri="{FF2B5EF4-FFF2-40B4-BE49-F238E27FC236}">
              <a16:creationId xmlns:a16="http://schemas.microsoft.com/office/drawing/2014/main" id="{6233266F-7234-4543-9D52-15E78CC88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88622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7916</xdr:row>
      <xdr:rowOff>0</xdr:rowOff>
    </xdr:from>
    <xdr:to>
      <xdr:col>2</xdr:col>
      <xdr:colOff>733425</xdr:colOff>
      <xdr:row>7916</xdr:row>
      <xdr:rowOff>123825</xdr:rowOff>
    </xdr:to>
    <xdr:pic>
      <xdr:nvPicPr>
        <xdr:cNvPr id="2299" name="Imagen 2298" descr="image72.png">
          <a:extLst>
            <a:ext uri="{FF2B5EF4-FFF2-40B4-BE49-F238E27FC236}">
              <a16:creationId xmlns:a16="http://schemas.microsoft.com/office/drawing/2014/main" id="{071E46F1-AC6A-4068-B430-6ADA07D0C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8674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8036</xdr:row>
      <xdr:rowOff>0</xdr:rowOff>
    </xdr:from>
    <xdr:to>
      <xdr:col>2</xdr:col>
      <xdr:colOff>733425</xdr:colOff>
      <xdr:row>8037</xdr:row>
      <xdr:rowOff>28575</xdr:rowOff>
    </xdr:to>
    <xdr:pic>
      <xdr:nvPicPr>
        <xdr:cNvPr id="2300" name="Imagen 2299" descr="image73.png">
          <a:extLst>
            <a:ext uri="{FF2B5EF4-FFF2-40B4-BE49-F238E27FC236}">
              <a16:creationId xmlns:a16="http://schemas.microsoft.com/office/drawing/2014/main" id="{F0242C93-6423-4623-A746-62263C79C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1534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8140</xdr:row>
      <xdr:rowOff>0</xdr:rowOff>
    </xdr:from>
    <xdr:to>
      <xdr:col>2</xdr:col>
      <xdr:colOff>733425</xdr:colOff>
      <xdr:row>8141</xdr:row>
      <xdr:rowOff>114300</xdr:rowOff>
    </xdr:to>
    <xdr:pic>
      <xdr:nvPicPr>
        <xdr:cNvPr id="2301" name="Imagen 2300" descr="image74.png">
          <a:extLst>
            <a:ext uri="{FF2B5EF4-FFF2-40B4-BE49-F238E27FC236}">
              <a16:creationId xmlns:a16="http://schemas.microsoft.com/office/drawing/2014/main" id="{307BC1D2-2D2E-4438-9463-38B9EE629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1346275"/>
          <a:ext cx="1162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8244</xdr:row>
      <xdr:rowOff>0</xdr:rowOff>
    </xdr:from>
    <xdr:to>
      <xdr:col>2</xdr:col>
      <xdr:colOff>733425</xdr:colOff>
      <xdr:row>8245</xdr:row>
      <xdr:rowOff>28575</xdr:rowOff>
    </xdr:to>
    <xdr:pic>
      <xdr:nvPicPr>
        <xdr:cNvPr id="2302" name="Imagen 2301" descr="image75.png">
          <a:extLst>
            <a:ext uri="{FF2B5EF4-FFF2-40B4-BE49-F238E27FC236}">
              <a16:creationId xmlns:a16="http://schemas.microsoft.com/office/drawing/2014/main" id="{16F98639-46AA-4639-9A6A-A75502E2D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115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8354</xdr:row>
      <xdr:rowOff>0</xdr:rowOff>
    </xdr:from>
    <xdr:to>
      <xdr:col>2</xdr:col>
      <xdr:colOff>733425</xdr:colOff>
      <xdr:row>8355</xdr:row>
      <xdr:rowOff>28575</xdr:rowOff>
    </xdr:to>
    <xdr:pic>
      <xdr:nvPicPr>
        <xdr:cNvPr id="2303" name="Imagen 2302" descr="image76.png">
          <a:extLst>
            <a:ext uri="{FF2B5EF4-FFF2-40B4-BE49-F238E27FC236}">
              <a16:creationId xmlns:a16="http://schemas.microsoft.com/office/drawing/2014/main" id="{A194D687-8B6D-4708-8BB5-643F79525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2113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8464</xdr:row>
      <xdr:rowOff>0</xdr:rowOff>
    </xdr:from>
    <xdr:to>
      <xdr:col>2</xdr:col>
      <xdr:colOff>733425</xdr:colOff>
      <xdr:row>8465</xdr:row>
      <xdr:rowOff>28575</xdr:rowOff>
    </xdr:to>
    <xdr:pic>
      <xdr:nvPicPr>
        <xdr:cNvPr id="2304" name="Imagen 2303" descr="image77.png">
          <a:extLst>
            <a:ext uri="{FF2B5EF4-FFF2-40B4-BE49-F238E27FC236}">
              <a16:creationId xmlns:a16="http://schemas.microsoft.com/office/drawing/2014/main" id="{34EB4F92-3BB5-4CC9-A6C8-2AF7C862E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3068275"/>
          <a:ext cx="11620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8574</xdr:row>
      <xdr:rowOff>0</xdr:rowOff>
    </xdr:from>
    <xdr:to>
      <xdr:col>2</xdr:col>
      <xdr:colOff>733425</xdr:colOff>
      <xdr:row>8574</xdr:row>
      <xdr:rowOff>123825</xdr:rowOff>
    </xdr:to>
    <xdr:pic>
      <xdr:nvPicPr>
        <xdr:cNvPr id="2305" name="Imagen 2304" descr="image78.png">
          <a:extLst>
            <a:ext uri="{FF2B5EF4-FFF2-40B4-BE49-F238E27FC236}">
              <a16:creationId xmlns:a16="http://schemas.microsoft.com/office/drawing/2014/main" id="{45854B13-E652-4949-8521-D677CF58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4023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8684</xdr:row>
      <xdr:rowOff>0</xdr:rowOff>
    </xdr:from>
    <xdr:to>
      <xdr:col>2</xdr:col>
      <xdr:colOff>733425</xdr:colOff>
      <xdr:row>8685</xdr:row>
      <xdr:rowOff>171450</xdr:rowOff>
    </xdr:to>
    <xdr:pic>
      <xdr:nvPicPr>
        <xdr:cNvPr id="2306" name="Imagen 2305" descr="image79.png">
          <a:extLst>
            <a:ext uri="{FF2B5EF4-FFF2-40B4-BE49-F238E27FC236}">
              <a16:creationId xmlns:a16="http://schemas.microsoft.com/office/drawing/2014/main" id="{826FC5B8-434B-4D14-8A5D-0EBE8087C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4978275"/>
          <a:ext cx="11620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8802</xdr:row>
      <xdr:rowOff>0</xdr:rowOff>
    </xdr:from>
    <xdr:to>
      <xdr:col>2</xdr:col>
      <xdr:colOff>733425</xdr:colOff>
      <xdr:row>8802</xdr:row>
      <xdr:rowOff>123825</xdr:rowOff>
    </xdr:to>
    <xdr:pic>
      <xdr:nvPicPr>
        <xdr:cNvPr id="2307" name="Imagen 2306" descr="image80.png">
          <a:extLst>
            <a:ext uri="{FF2B5EF4-FFF2-40B4-BE49-F238E27FC236}">
              <a16:creationId xmlns:a16="http://schemas.microsoft.com/office/drawing/2014/main" id="{42A81D21-F2F6-450D-8075-78EC63E39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7457275"/>
          <a:ext cx="116205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8900</xdr:row>
      <xdr:rowOff>0</xdr:rowOff>
    </xdr:from>
    <xdr:to>
      <xdr:col>2</xdr:col>
      <xdr:colOff>733425</xdr:colOff>
      <xdr:row>8901</xdr:row>
      <xdr:rowOff>9525</xdr:rowOff>
    </xdr:to>
    <xdr:pic>
      <xdr:nvPicPr>
        <xdr:cNvPr id="2308" name="Imagen 2307" descr="image81.png">
          <a:extLst>
            <a:ext uri="{FF2B5EF4-FFF2-40B4-BE49-F238E27FC236}">
              <a16:creationId xmlns:a16="http://schemas.microsoft.com/office/drawing/2014/main" id="{6C5751EF-902F-496D-8F05-33F1F7DD8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6126275"/>
          <a:ext cx="1162050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9008</xdr:row>
      <xdr:rowOff>0</xdr:rowOff>
    </xdr:from>
    <xdr:to>
      <xdr:col>2</xdr:col>
      <xdr:colOff>733425</xdr:colOff>
      <xdr:row>9008</xdr:row>
      <xdr:rowOff>114300</xdr:rowOff>
    </xdr:to>
    <xdr:pic>
      <xdr:nvPicPr>
        <xdr:cNvPr id="2309" name="Imagen 2308" descr="image82.png">
          <a:extLst>
            <a:ext uri="{FF2B5EF4-FFF2-40B4-BE49-F238E27FC236}">
              <a16:creationId xmlns:a16="http://schemas.microsoft.com/office/drawing/2014/main" id="{594E31E0-1DBE-4C17-A4FA-B17C43BDF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67002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2</xdr:col>
      <xdr:colOff>733425</xdr:colOff>
      <xdr:row>758</xdr:row>
      <xdr:rowOff>9525</xdr:rowOff>
    </xdr:to>
    <xdr:pic>
      <xdr:nvPicPr>
        <xdr:cNvPr id="2310" name="Imagen 2309" descr="image14.png">
          <a:extLst>
            <a:ext uri="{FF2B5EF4-FFF2-40B4-BE49-F238E27FC236}">
              <a16:creationId xmlns:a16="http://schemas.microsoft.com/office/drawing/2014/main" id="{C713AD29-2DB8-43EF-A842-8701896F6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894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2</xdr:col>
      <xdr:colOff>733425</xdr:colOff>
      <xdr:row>868</xdr:row>
      <xdr:rowOff>9525</xdr:rowOff>
    </xdr:to>
    <xdr:pic>
      <xdr:nvPicPr>
        <xdr:cNvPr id="2311" name="Imagen 2310" descr="image15.png">
          <a:extLst>
            <a:ext uri="{FF2B5EF4-FFF2-40B4-BE49-F238E27FC236}">
              <a16:creationId xmlns:a16="http://schemas.microsoft.com/office/drawing/2014/main" id="{D36CDE5A-05DE-4659-B55F-1D1133B5E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9825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2</xdr:col>
      <xdr:colOff>733425</xdr:colOff>
      <xdr:row>2016</xdr:row>
      <xdr:rowOff>9525</xdr:rowOff>
    </xdr:to>
    <xdr:pic>
      <xdr:nvPicPr>
        <xdr:cNvPr id="2312" name="Imagen 2311" descr="image25.png">
          <a:extLst>
            <a:ext uri="{FF2B5EF4-FFF2-40B4-BE49-F238E27FC236}">
              <a16:creationId xmlns:a16="http://schemas.microsoft.com/office/drawing/2014/main" id="{FA63753C-C18C-456F-8DD7-2185DBE9A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3105025"/>
          <a:ext cx="1162050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7105</xdr:row>
      <xdr:rowOff>0</xdr:rowOff>
    </xdr:from>
    <xdr:to>
      <xdr:col>2</xdr:col>
      <xdr:colOff>733425</xdr:colOff>
      <xdr:row>7106</xdr:row>
      <xdr:rowOff>142875</xdr:rowOff>
    </xdr:to>
    <xdr:pic>
      <xdr:nvPicPr>
        <xdr:cNvPr id="2318" name="Imagen 2317" descr="image64.png">
          <a:extLst>
            <a:ext uri="{FF2B5EF4-FFF2-40B4-BE49-F238E27FC236}">
              <a16:creationId xmlns:a16="http://schemas.microsoft.com/office/drawing/2014/main" id="{4063A6CD-1DB2-4C3A-85AF-5F8EE0619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54178775"/>
          <a:ext cx="11620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7223</xdr:row>
      <xdr:rowOff>0</xdr:rowOff>
    </xdr:from>
    <xdr:to>
      <xdr:col>2</xdr:col>
      <xdr:colOff>733425</xdr:colOff>
      <xdr:row>7224</xdr:row>
      <xdr:rowOff>152400</xdr:rowOff>
    </xdr:to>
    <xdr:pic>
      <xdr:nvPicPr>
        <xdr:cNvPr id="2319" name="Imagen 2318" descr="image65.png">
          <a:extLst>
            <a:ext uri="{FF2B5EF4-FFF2-40B4-BE49-F238E27FC236}">
              <a16:creationId xmlns:a16="http://schemas.microsoft.com/office/drawing/2014/main" id="{53C56C50-C7CB-4FA2-A029-B56C87A8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6657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7321</xdr:row>
      <xdr:rowOff>0</xdr:rowOff>
    </xdr:from>
    <xdr:to>
      <xdr:col>2</xdr:col>
      <xdr:colOff>733425</xdr:colOff>
      <xdr:row>7322</xdr:row>
      <xdr:rowOff>152400</xdr:rowOff>
    </xdr:to>
    <xdr:pic>
      <xdr:nvPicPr>
        <xdr:cNvPr id="2320" name="Imagen 2319" descr="image66.png">
          <a:extLst>
            <a:ext uri="{FF2B5EF4-FFF2-40B4-BE49-F238E27FC236}">
              <a16:creationId xmlns:a16="http://schemas.microsoft.com/office/drawing/2014/main" id="{7C5FFB53-BDCC-44AD-BC85-16264544B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532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7429</xdr:row>
      <xdr:rowOff>0</xdr:rowOff>
    </xdr:from>
    <xdr:to>
      <xdr:col>2</xdr:col>
      <xdr:colOff>733425</xdr:colOff>
      <xdr:row>7430</xdr:row>
      <xdr:rowOff>133350</xdr:rowOff>
    </xdr:to>
    <xdr:pic>
      <xdr:nvPicPr>
        <xdr:cNvPr id="2321" name="Imagen 2320" descr="image67.png">
          <a:extLst>
            <a:ext uri="{FF2B5EF4-FFF2-40B4-BE49-F238E27FC236}">
              <a16:creationId xmlns:a16="http://schemas.microsoft.com/office/drawing/2014/main" id="{2DAF85F2-9E34-452F-A96C-D31B59AC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5900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7537</xdr:row>
      <xdr:rowOff>0</xdr:rowOff>
    </xdr:from>
    <xdr:to>
      <xdr:col>2</xdr:col>
      <xdr:colOff>733425</xdr:colOff>
      <xdr:row>7538</xdr:row>
      <xdr:rowOff>152400</xdr:rowOff>
    </xdr:to>
    <xdr:pic>
      <xdr:nvPicPr>
        <xdr:cNvPr id="2322" name="Imagen 2321" descr="image68.png">
          <a:extLst>
            <a:ext uri="{FF2B5EF4-FFF2-40B4-BE49-F238E27FC236}">
              <a16:creationId xmlns:a16="http://schemas.microsoft.com/office/drawing/2014/main" id="{41F94807-872F-41EF-AEC9-3027E1DE7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647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7647</xdr:row>
      <xdr:rowOff>0</xdr:rowOff>
    </xdr:from>
    <xdr:to>
      <xdr:col>2</xdr:col>
      <xdr:colOff>733425</xdr:colOff>
      <xdr:row>7648</xdr:row>
      <xdr:rowOff>152400</xdr:rowOff>
    </xdr:to>
    <xdr:pic>
      <xdr:nvPicPr>
        <xdr:cNvPr id="2323" name="Imagen 2322" descr="image69.png">
          <a:extLst>
            <a:ext uri="{FF2B5EF4-FFF2-40B4-BE49-F238E27FC236}">
              <a16:creationId xmlns:a16="http://schemas.microsoft.com/office/drawing/2014/main" id="{D56438BC-50AB-482A-A21C-A55AD7C48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5742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7759</xdr:row>
      <xdr:rowOff>0</xdr:rowOff>
    </xdr:from>
    <xdr:to>
      <xdr:col>2</xdr:col>
      <xdr:colOff>733425</xdr:colOff>
      <xdr:row>7760</xdr:row>
      <xdr:rowOff>152400</xdr:rowOff>
    </xdr:to>
    <xdr:pic>
      <xdr:nvPicPr>
        <xdr:cNvPr id="2324" name="Imagen 2323" descr="image70.png">
          <a:extLst>
            <a:ext uri="{FF2B5EF4-FFF2-40B4-BE49-F238E27FC236}">
              <a16:creationId xmlns:a16="http://schemas.microsoft.com/office/drawing/2014/main" id="{74EE0480-4F04-47AB-984C-BD8AC493B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8765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7859</xdr:row>
      <xdr:rowOff>0</xdr:rowOff>
    </xdr:from>
    <xdr:to>
      <xdr:col>2</xdr:col>
      <xdr:colOff>733425</xdr:colOff>
      <xdr:row>7860</xdr:row>
      <xdr:rowOff>133350</xdr:rowOff>
    </xdr:to>
    <xdr:pic>
      <xdr:nvPicPr>
        <xdr:cNvPr id="2325" name="Imagen 2324" descr="image71.png">
          <a:extLst>
            <a:ext uri="{FF2B5EF4-FFF2-40B4-BE49-F238E27FC236}">
              <a16:creationId xmlns:a16="http://schemas.microsoft.com/office/drawing/2014/main" id="{9D6A8A49-80F6-4976-B81A-EC993673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8157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7977</xdr:row>
      <xdr:rowOff>0</xdr:rowOff>
    </xdr:from>
    <xdr:to>
      <xdr:col>2</xdr:col>
      <xdr:colOff>733425</xdr:colOff>
      <xdr:row>7978</xdr:row>
      <xdr:rowOff>152400</xdr:rowOff>
    </xdr:to>
    <xdr:pic>
      <xdr:nvPicPr>
        <xdr:cNvPr id="2326" name="Imagen 2325" descr="image72.png">
          <a:extLst>
            <a:ext uri="{FF2B5EF4-FFF2-40B4-BE49-F238E27FC236}">
              <a16:creationId xmlns:a16="http://schemas.microsoft.com/office/drawing/2014/main" id="{40D2503E-C5E1-41F7-A046-9EA089132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0294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8085</xdr:row>
      <xdr:rowOff>0</xdr:rowOff>
    </xdr:from>
    <xdr:to>
      <xdr:col>2</xdr:col>
      <xdr:colOff>733425</xdr:colOff>
      <xdr:row>8086</xdr:row>
      <xdr:rowOff>85725</xdr:rowOff>
    </xdr:to>
    <xdr:pic>
      <xdr:nvPicPr>
        <xdr:cNvPr id="2327" name="Imagen 2326" descr="image73.png">
          <a:extLst>
            <a:ext uri="{FF2B5EF4-FFF2-40B4-BE49-F238E27FC236}">
              <a16:creationId xmlns:a16="http://schemas.microsoft.com/office/drawing/2014/main" id="{0E2B57A2-74BC-4111-820B-B276B413D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0868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8185</xdr:row>
      <xdr:rowOff>0</xdr:rowOff>
    </xdr:from>
    <xdr:to>
      <xdr:col>2</xdr:col>
      <xdr:colOff>733425</xdr:colOff>
      <xdr:row>8186</xdr:row>
      <xdr:rowOff>152400</xdr:rowOff>
    </xdr:to>
    <xdr:pic>
      <xdr:nvPicPr>
        <xdr:cNvPr id="2328" name="Imagen 2327" descr="image74.png">
          <a:extLst>
            <a:ext uri="{FF2B5EF4-FFF2-40B4-BE49-F238E27FC236}">
              <a16:creationId xmlns:a16="http://schemas.microsoft.com/office/drawing/2014/main" id="{ED72C0E0-256E-4782-A6D5-C73F03537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991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8289</xdr:row>
      <xdr:rowOff>0</xdr:rowOff>
    </xdr:from>
    <xdr:to>
      <xdr:col>2</xdr:col>
      <xdr:colOff>733425</xdr:colOff>
      <xdr:row>8290</xdr:row>
      <xdr:rowOff>85725</xdr:rowOff>
    </xdr:to>
    <xdr:pic>
      <xdr:nvPicPr>
        <xdr:cNvPr id="2329" name="Imagen 2328" descr="image75.png">
          <a:extLst>
            <a:ext uri="{FF2B5EF4-FFF2-40B4-BE49-F238E27FC236}">
              <a16:creationId xmlns:a16="http://schemas.microsoft.com/office/drawing/2014/main" id="{1878ADC9-4757-4A56-9128-FC285EE6F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9730775"/>
          <a:ext cx="11620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8405</xdr:row>
      <xdr:rowOff>0</xdr:rowOff>
    </xdr:from>
    <xdr:to>
      <xdr:col>2</xdr:col>
      <xdr:colOff>733425</xdr:colOff>
      <xdr:row>8406</xdr:row>
      <xdr:rowOff>152400</xdr:rowOff>
    </xdr:to>
    <xdr:pic>
      <xdr:nvPicPr>
        <xdr:cNvPr id="2330" name="Imagen 2329" descr="image76.png">
          <a:extLst>
            <a:ext uri="{FF2B5EF4-FFF2-40B4-BE49-F238E27FC236}">
              <a16:creationId xmlns:a16="http://schemas.microsoft.com/office/drawing/2014/main" id="{189DAC23-BD70-47ED-9D60-156DFC1A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182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8509</xdr:row>
      <xdr:rowOff>0</xdr:rowOff>
    </xdr:from>
    <xdr:to>
      <xdr:col>2</xdr:col>
      <xdr:colOff>733425</xdr:colOff>
      <xdr:row>8510</xdr:row>
      <xdr:rowOff>152400</xdr:rowOff>
    </xdr:to>
    <xdr:pic>
      <xdr:nvPicPr>
        <xdr:cNvPr id="2331" name="Imagen 2330" descr="image77.png">
          <a:extLst>
            <a:ext uri="{FF2B5EF4-FFF2-40B4-BE49-F238E27FC236}">
              <a16:creationId xmlns:a16="http://schemas.microsoft.com/office/drawing/2014/main" id="{53D831EE-89B5-480D-B70A-6CD5C7743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1640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8621</xdr:row>
      <xdr:rowOff>0</xdr:rowOff>
    </xdr:from>
    <xdr:to>
      <xdr:col>2</xdr:col>
      <xdr:colOff>733425</xdr:colOff>
      <xdr:row>8622</xdr:row>
      <xdr:rowOff>152400</xdr:rowOff>
    </xdr:to>
    <xdr:pic>
      <xdr:nvPicPr>
        <xdr:cNvPr id="2332" name="Imagen 2331" descr="image78.png">
          <a:extLst>
            <a:ext uri="{FF2B5EF4-FFF2-40B4-BE49-F238E27FC236}">
              <a16:creationId xmlns:a16="http://schemas.microsoft.com/office/drawing/2014/main" id="{299936AB-D263-4B7C-A597-7F51D4CAF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2976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8725</xdr:row>
      <xdr:rowOff>0</xdr:rowOff>
    </xdr:from>
    <xdr:to>
      <xdr:col>2</xdr:col>
      <xdr:colOff>733425</xdr:colOff>
      <xdr:row>8726</xdr:row>
      <xdr:rowOff>152400</xdr:rowOff>
    </xdr:to>
    <xdr:pic>
      <xdr:nvPicPr>
        <xdr:cNvPr id="2333" name="Imagen 2332" descr="image79.png">
          <a:extLst>
            <a:ext uri="{FF2B5EF4-FFF2-40B4-BE49-F238E27FC236}">
              <a16:creationId xmlns:a16="http://schemas.microsoft.com/office/drawing/2014/main" id="{E6FD3041-DA3A-4EE1-8A4C-4A16F68B0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278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8845</xdr:row>
      <xdr:rowOff>0</xdr:rowOff>
    </xdr:from>
    <xdr:to>
      <xdr:col>2</xdr:col>
      <xdr:colOff>733425</xdr:colOff>
      <xdr:row>8846</xdr:row>
      <xdr:rowOff>152400</xdr:rowOff>
    </xdr:to>
    <xdr:pic>
      <xdr:nvPicPr>
        <xdr:cNvPr id="2334" name="Imagen 2333" descr="image80.png">
          <a:extLst>
            <a:ext uri="{FF2B5EF4-FFF2-40B4-BE49-F238E27FC236}">
              <a16:creationId xmlns:a16="http://schemas.microsoft.com/office/drawing/2014/main" id="{401AF97C-655F-419F-8616-FDE6E75A6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5648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8947</xdr:row>
      <xdr:rowOff>0</xdr:rowOff>
    </xdr:from>
    <xdr:to>
      <xdr:col>2</xdr:col>
      <xdr:colOff>733425</xdr:colOff>
      <xdr:row>8948</xdr:row>
      <xdr:rowOff>152400</xdr:rowOff>
    </xdr:to>
    <xdr:pic>
      <xdr:nvPicPr>
        <xdr:cNvPr id="2335" name="Imagen 2334" descr="image81.png">
          <a:extLst>
            <a:ext uri="{FF2B5EF4-FFF2-40B4-BE49-F238E27FC236}">
              <a16:creationId xmlns:a16="http://schemas.microsoft.com/office/drawing/2014/main" id="{D9442FDC-2722-4902-A9B1-591B00C12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5079775"/>
          <a:ext cx="116205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9053</xdr:row>
      <xdr:rowOff>0</xdr:rowOff>
    </xdr:from>
    <xdr:to>
      <xdr:col>2</xdr:col>
      <xdr:colOff>733425</xdr:colOff>
      <xdr:row>9053</xdr:row>
      <xdr:rowOff>161925</xdr:rowOff>
    </xdr:to>
    <xdr:pic>
      <xdr:nvPicPr>
        <xdr:cNvPr id="2336" name="Imagen 2335" descr="image82.png">
          <a:extLst>
            <a:ext uri="{FF2B5EF4-FFF2-40B4-BE49-F238E27FC236}">
              <a16:creationId xmlns:a16="http://schemas.microsoft.com/office/drawing/2014/main" id="{ACAEA5E1-EEA2-47DD-AF8D-0937CA296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25272775"/>
          <a:ext cx="116205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9159</xdr:row>
      <xdr:rowOff>0</xdr:rowOff>
    </xdr:from>
    <xdr:to>
      <xdr:col>2</xdr:col>
      <xdr:colOff>733425</xdr:colOff>
      <xdr:row>9159</xdr:row>
      <xdr:rowOff>114300</xdr:rowOff>
    </xdr:to>
    <xdr:pic>
      <xdr:nvPicPr>
        <xdr:cNvPr id="2337" name="Imagen 2336" descr="image83.png">
          <a:extLst>
            <a:ext uri="{FF2B5EF4-FFF2-40B4-BE49-F238E27FC236}">
              <a16:creationId xmlns:a16="http://schemas.microsoft.com/office/drawing/2014/main" id="{FDE8EC1C-4C45-4F28-9B18-DE5BBCB85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45465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9273</xdr:row>
      <xdr:rowOff>0</xdr:rowOff>
    </xdr:from>
    <xdr:to>
      <xdr:col>2</xdr:col>
      <xdr:colOff>733425</xdr:colOff>
      <xdr:row>9273</xdr:row>
      <xdr:rowOff>114300</xdr:rowOff>
    </xdr:to>
    <xdr:pic>
      <xdr:nvPicPr>
        <xdr:cNvPr id="2338" name="Imagen 2337" descr="image84.png">
          <a:extLst>
            <a:ext uri="{FF2B5EF4-FFF2-40B4-BE49-F238E27FC236}">
              <a16:creationId xmlns:a16="http://schemas.microsoft.com/office/drawing/2014/main" id="{78F0840A-AA58-45A1-8484-0E52BAC73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7182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9381</xdr:row>
      <xdr:rowOff>0</xdr:rowOff>
    </xdr:from>
    <xdr:to>
      <xdr:col>2</xdr:col>
      <xdr:colOff>733425</xdr:colOff>
      <xdr:row>9381</xdr:row>
      <xdr:rowOff>114300</xdr:rowOff>
    </xdr:to>
    <xdr:pic>
      <xdr:nvPicPr>
        <xdr:cNvPr id="2339" name="Imagen 2338" descr="image85.png">
          <a:extLst>
            <a:ext uri="{FF2B5EF4-FFF2-40B4-BE49-F238E27FC236}">
              <a16:creationId xmlns:a16="http://schemas.microsoft.com/office/drawing/2014/main" id="{0A1BA0EB-3CA0-4FB8-A096-8CF4CF848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775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9481</xdr:row>
      <xdr:rowOff>0</xdr:rowOff>
    </xdr:from>
    <xdr:to>
      <xdr:col>2</xdr:col>
      <xdr:colOff>733425</xdr:colOff>
      <xdr:row>9481</xdr:row>
      <xdr:rowOff>114300</xdr:rowOff>
    </xdr:to>
    <xdr:pic>
      <xdr:nvPicPr>
        <xdr:cNvPr id="2340" name="Imagen 2339" descr="image86.png">
          <a:extLst>
            <a:ext uri="{FF2B5EF4-FFF2-40B4-BE49-F238E27FC236}">
              <a16:creationId xmlns:a16="http://schemas.microsoft.com/office/drawing/2014/main" id="{2CE8A7C9-5BED-44E7-8CF9-A7AFE1A0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6806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9597</xdr:row>
      <xdr:rowOff>0</xdr:rowOff>
    </xdr:from>
    <xdr:to>
      <xdr:col>2</xdr:col>
      <xdr:colOff>733425</xdr:colOff>
      <xdr:row>9597</xdr:row>
      <xdr:rowOff>114300</xdr:rowOff>
    </xdr:to>
    <xdr:pic>
      <xdr:nvPicPr>
        <xdr:cNvPr id="2341" name="Imagen 2340" descr="image87.png">
          <a:extLst>
            <a:ext uri="{FF2B5EF4-FFF2-40B4-BE49-F238E27FC236}">
              <a16:creationId xmlns:a16="http://schemas.microsoft.com/office/drawing/2014/main" id="{B0EF181B-FB6B-4734-9CCF-C457572B2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904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9707</xdr:row>
      <xdr:rowOff>0</xdr:rowOff>
    </xdr:from>
    <xdr:to>
      <xdr:col>2</xdr:col>
      <xdr:colOff>733425</xdr:colOff>
      <xdr:row>9707</xdr:row>
      <xdr:rowOff>114300</xdr:rowOff>
    </xdr:to>
    <xdr:pic>
      <xdr:nvPicPr>
        <xdr:cNvPr id="2342" name="Imagen 2341" descr="image88.png">
          <a:extLst>
            <a:ext uri="{FF2B5EF4-FFF2-40B4-BE49-F238E27FC236}">
              <a16:creationId xmlns:a16="http://schemas.microsoft.com/office/drawing/2014/main" id="{47BB1DC6-0532-4C19-AECA-0F2189B8E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985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9807</xdr:row>
      <xdr:rowOff>0</xdr:rowOff>
    </xdr:from>
    <xdr:to>
      <xdr:col>2</xdr:col>
      <xdr:colOff>733425</xdr:colOff>
      <xdr:row>9807</xdr:row>
      <xdr:rowOff>114300</xdr:rowOff>
    </xdr:to>
    <xdr:pic>
      <xdr:nvPicPr>
        <xdr:cNvPr id="2343" name="Imagen 2342" descr="image89.png">
          <a:extLst>
            <a:ext uri="{FF2B5EF4-FFF2-40B4-BE49-F238E27FC236}">
              <a16:creationId xmlns:a16="http://schemas.microsoft.com/office/drawing/2014/main" id="{F50A559F-F51D-487F-9F9D-2244EBD15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8909775"/>
          <a:ext cx="1162050" cy="114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9915</xdr:row>
      <xdr:rowOff>0</xdr:rowOff>
    </xdr:from>
    <xdr:to>
      <xdr:col>2</xdr:col>
      <xdr:colOff>733425</xdr:colOff>
      <xdr:row>9915</xdr:row>
      <xdr:rowOff>114300</xdr:rowOff>
    </xdr:to>
    <xdr:pic>
      <xdr:nvPicPr>
        <xdr:cNvPr id="2344" name="Imagen 2343" descr="image90.png">
          <a:extLst>
            <a:ext uri="{FF2B5EF4-FFF2-40B4-BE49-F238E27FC236}">
              <a16:creationId xmlns:a16="http://schemas.microsoft.com/office/drawing/2014/main" id="{9FDBB9ED-3CE5-4DB1-9662-FB8802B6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9483775"/>
          <a:ext cx="1162050" cy="114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7049</xdr:row>
      <xdr:rowOff>0</xdr:rowOff>
    </xdr:from>
    <xdr:to>
      <xdr:col>10</xdr:col>
      <xdr:colOff>0</xdr:colOff>
      <xdr:row>7054</xdr:row>
      <xdr:rowOff>0</xdr:rowOff>
    </xdr:to>
    <xdr:pic>
      <xdr:nvPicPr>
        <xdr:cNvPr id="2353" name="image64.png">
          <a:extLst>
            <a:ext uri="{FF2B5EF4-FFF2-40B4-BE49-F238E27FC236}">
              <a16:creationId xmlns:a16="http://schemas.microsoft.com/office/drawing/2014/main" id="{0E5F28A2-D07B-497E-9347-760749562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3510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7159</xdr:row>
      <xdr:rowOff>0</xdr:rowOff>
    </xdr:from>
    <xdr:to>
      <xdr:col>10</xdr:col>
      <xdr:colOff>0</xdr:colOff>
      <xdr:row>7164</xdr:row>
      <xdr:rowOff>0</xdr:rowOff>
    </xdr:to>
    <xdr:pic>
      <xdr:nvPicPr>
        <xdr:cNvPr id="2354" name="image65.png">
          <a:extLst>
            <a:ext uri="{FF2B5EF4-FFF2-40B4-BE49-F238E27FC236}">
              <a16:creationId xmlns:a16="http://schemas.microsoft.com/office/drawing/2014/main" id="{051C9DF9-030A-4F5E-AF55-5D1864916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4465775"/>
          <a:ext cx="12353925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7269</xdr:row>
      <xdr:rowOff>0</xdr:rowOff>
    </xdr:from>
    <xdr:to>
      <xdr:col>10</xdr:col>
      <xdr:colOff>0</xdr:colOff>
      <xdr:row>7274</xdr:row>
      <xdr:rowOff>0</xdr:rowOff>
    </xdr:to>
    <xdr:pic>
      <xdr:nvPicPr>
        <xdr:cNvPr id="2355" name="image66.png">
          <a:extLst>
            <a:ext uri="{FF2B5EF4-FFF2-40B4-BE49-F238E27FC236}">
              <a16:creationId xmlns:a16="http://schemas.microsoft.com/office/drawing/2014/main" id="{326998D2-C61D-459D-8754-26DE1E31A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5420775"/>
          <a:ext cx="12353925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109</xdr:row>
      <xdr:rowOff>0</xdr:rowOff>
    </xdr:from>
    <xdr:to>
      <xdr:col>24</xdr:col>
      <xdr:colOff>723900</xdr:colOff>
      <xdr:row>110</xdr:row>
      <xdr:rowOff>161925</xdr:rowOff>
    </xdr:to>
    <xdr:pic>
      <xdr:nvPicPr>
        <xdr:cNvPr id="2" name="Imagen 1" descr="image16.png">
          <a:extLst>
            <a:ext uri="{FF2B5EF4-FFF2-40B4-BE49-F238E27FC236}">
              <a16:creationId xmlns:a16="http://schemas.microsoft.com/office/drawing/2014/main" id="{56E8F3AB-BF5C-4703-A516-E40361622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21275" y="26308050"/>
          <a:ext cx="1543050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ROCK/Desktop/2021/EDOS.%20FINANCIEROS%202021/MARZO%202021/Plantilla%20Ind.%20y%20PIGOO%20MARZO%202021%20COMPLE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ROCK/Desktop/2020/EDOS.%20FIN%20%202020/DIC%20%202020/JMAS%20CUAUH%20Plantilla%20Indicadores%20y%20PIGOO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 refreshError="1">
        <row r="66">
          <cell r="B66">
            <v>1364084</v>
          </cell>
          <cell r="C66">
            <v>1221286</v>
          </cell>
          <cell r="D66">
            <v>1386124</v>
          </cell>
        </row>
        <row r="72">
          <cell r="B72">
            <v>505102</v>
          </cell>
          <cell r="C72">
            <v>440032</v>
          </cell>
          <cell r="D72">
            <v>434561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OO"/>
      <sheetName val="INDICADORES"/>
      <sheetName val="graficos"/>
      <sheetName val="INSTRUCTIVO"/>
      <sheetName val="5%"/>
      <sheetName val="DFE"/>
      <sheetName val="COMPARATIVO PRESUPUESTO DIC-20"/>
      <sheetName val="ANAL. PRES. INGRESOS DIC20"/>
      <sheetName val=" EDO. PRESUPUESTO EGRESOS DIC20"/>
      <sheetName val="BALANCE GRAL DIC-20"/>
      <sheetName val="BALANZA DIC 20"/>
      <sheetName val="EDO. DE RES DIC20"/>
      <sheetName val="CONCILIACIONES DIC 2020"/>
    </sheetNames>
    <sheetDataSet>
      <sheetData sheetId="0" refreshError="1">
        <row r="188"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</row>
        <row r="190"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</row>
        <row r="192"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</row>
        <row r="193"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FD6D-F12D-4AA7-8DA6-2455CC5D7B7B}">
  <sheetPr>
    <tabColor theme="4" tint="-0.249977111117893"/>
    <pageSetUpPr fitToPage="1"/>
  </sheetPr>
  <dimension ref="A1:S217"/>
  <sheetViews>
    <sheetView tabSelected="1" topLeftCell="A186" zoomScale="73" zoomScaleNormal="73" workbookViewId="0">
      <pane xSplit="1" topLeftCell="I1" activePane="topRight" state="frozen"/>
      <selection pane="topRight" sqref="A1:R217"/>
    </sheetView>
  </sheetViews>
  <sheetFormatPr baseColWidth="10" defaultRowHeight="15" x14ac:dyDescent="0.25"/>
  <cols>
    <col min="1" max="1" width="89.42578125" style="311" customWidth="1"/>
    <col min="2" max="2" width="19.85546875" style="303" customWidth="1"/>
    <col min="3" max="5" width="19.85546875" style="311" customWidth="1"/>
    <col min="6" max="8" width="20" style="311" customWidth="1"/>
    <col min="9" max="9" width="20.5703125" style="311" customWidth="1"/>
    <col min="10" max="10" width="20" style="311" customWidth="1"/>
    <col min="11" max="11" width="18.42578125" style="311" customWidth="1"/>
    <col min="12" max="12" width="20.5703125" style="311" customWidth="1"/>
    <col min="13" max="13" width="20" style="311" customWidth="1"/>
    <col min="14" max="14" width="20.5703125" style="311" bestFit="1" customWidth="1"/>
    <col min="15" max="15" width="19.42578125" style="311" bestFit="1" customWidth="1"/>
    <col min="16" max="16" width="27.28515625" style="311" customWidth="1"/>
    <col min="17" max="17" width="23.140625" style="311" customWidth="1"/>
    <col min="18" max="18" width="20.140625" style="312" customWidth="1"/>
    <col min="19" max="19" width="4.140625" customWidth="1"/>
    <col min="20" max="20" width="22" customWidth="1"/>
    <col min="21" max="21" width="21.28515625" customWidth="1"/>
    <col min="22" max="22" width="11.42578125" customWidth="1"/>
  </cols>
  <sheetData>
    <row r="1" spans="1:18" ht="20.25" x14ac:dyDescent="0.3">
      <c r="A1" s="544" t="s">
        <v>317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18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7"/>
      <c r="O2" s="223"/>
      <c r="P2" s="223"/>
      <c r="Q2" s="223"/>
      <c r="R2" s="223"/>
    </row>
    <row r="3" spans="1:18" ht="18" x14ac:dyDescent="0.25">
      <c r="A3" s="545" t="s">
        <v>98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</row>
    <row r="4" spans="1:18" ht="15.75" x14ac:dyDescent="0.25">
      <c r="A4" s="546" t="s">
        <v>295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</row>
    <row r="5" spans="1:18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7"/>
      <c r="O5" s="223"/>
      <c r="P5" s="223"/>
      <c r="Q5" s="223"/>
      <c r="R5" s="223"/>
    </row>
    <row r="6" spans="1:18" ht="8.25" customHeight="1" x14ac:dyDescent="0.25">
      <c r="A6" s="547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</row>
    <row r="7" spans="1:18" ht="8.25" customHeight="1" x14ac:dyDescent="0.25">
      <c r="A7" s="546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</row>
    <row r="8" spans="1:18" ht="15.75" x14ac:dyDescent="0.25">
      <c r="A8" s="224"/>
      <c r="B8" s="341"/>
      <c r="C8" s="225">
        <v>2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N8" s="226"/>
      <c r="O8" s="226"/>
      <c r="P8" s="226"/>
      <c r="Q8" s="226"/>
      <c r="R8" s="227"/>
    </row>
    <row r="9" spans="1:18" ht="31.5" x14ac:dyDescent="0.25">
      <c r="A9" s="228" t="s">
        <v>99</v>
      </c>
      <c r="B9" s="229" t="s">
        <v>100</v>
      </c>
      <c r="C9" s="229" t="s">
        <v>101</v>
      </c>
      <c r="D9" s="229" t="s">
        <v>102</v>
      </c>
      <c r="E9" s="229" t="s">
        <v>103</v>
      </c>
      <c r="F9" s="229" t="s">
        <v>104</v>
      </c>
      <c r="G9" s="229" t="s">
        <v>105</v>
      </c>
      <c r="H9" s="229" t="s">
        <v>106</v>
      </c>
      <c r="I9" s="229" t="s">
        <v>107</v>
      </c>
      <c r="J9" s="229" t="s">
        <v>108</v>
      </c>
      <c r="K9" s="229" t="s">
        <v>109</v>
      </c>
      <c r="L9" s="229" t="s">
        <v>110</v>
      </c>
      <c r="M9" s="229" t="s">
        <v>111</v>
      </c>
      <c r="N9" s="539" t="s">
        <v>112</v>
      </c>
      <c r="O9" s="229" t="s">
        <v>113</v>
      </c>
      <c r="P9" s="229" t="s">
        <v>114</v>
      </c>
      <c r="Q9" s="229" t="s">
        <v>115</v>
      </c>
      <c r="R9" s="230" t="s">
        <v>116</v>
      </c>
    </row>
    <row r="10" spans="1:18" ht="15.75" x14ac:dyDescent="0.25">
      <c r="A10" s="231" t="s">
        <v>117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</row>
    <row r="11" spans="1:18" ht="15.75" x14ac:dyDescent="0.25">
      <c r="A11" s="234" t="s">
        <v>118</v>
      </c>
      <c r="B11" s="235">
        <f>+B12+B19</f>
        <v>13503992.539999999</v>
      </c>
      <c r="C11" s="235">
        <f t="shared" ref="C11:M11" si="0">+C12+C19</f>
        <v>15377323.27</v>
      </c>
      <c r="D11" s="235">
        <f t="shared" ref="D11:E11" si="1">+D12+D19</f>
        <v>17252121.039999999</v>
      </c>
      <c r="E11" s="235">
        <f t="shared" si="1"/>
        <v>13598756.939999999</v>
      </c>
      <c r="F11" s="235">
        <f t="shared" ref="F11" si="2">+F12+F19</f>
        <v>16460094.84</v>
      </c>
      <c r="G11" s="235">
        <f t="shared" si="0"/>
        <v>19166311.68</v>
      </c>
      <c r="H11" s="235">
        <f t="shared" si="0"/>
        <v>18390499.899999999</v>
      </c>
      <c r="I11" s="235">
        <f t="shared" si="0"/>
        <v>15416339.35</v>
      </c>
      <c r="J11" s="235">
        <f>+J12+J19</f>
        <v>16444545.279999999</v>
      </c>
      <c r="K11" s="235">
        <f t="shared" si="0"/>
        <v>14924248.52</v>
      </c>
      <c r="L11" s="235">
        <f t="shared" si="0"/>
        <v>17798148.539999999</v>
      </c>
      <c r="M11" s="235">
        <f t="shared" si="0"/>
        <v>18002253.439999998</v>
      </c>
      <c r="N11" s="540">
        <f>+N12+N19</f>
        <v>196334635.33999997</v>
      </c>
      <c r="O11" s="235">
        <f>+O12+O19</f>
        <v>1313688499.95</v>
      </c>
      <c r="P11" s="235">
        <f>+P12+P19</f>
        <v>1313688499.95</v>
      </c>
      <c r="Q11" s="235">
        <f>+N11-P11</f>
        <v>-1117353864.6100001</v>
      </c>
      <c r="R11" s="236">
        <f>+Q11/P11</f>
        <v>-0.85054703961595723</v>
      </c>
    </row>
    <row r="12" spans="1:18" x14ac:dyDescent="0.25">
      <c r="A12" s="348" t="s">
        <v>119</v>
      </c>
      <c r="B12" s="237">
        <f>B13-B16-B17</f>
        <v>13503992.539999999</v>
      </c>
      <c r="C12" s="237">
        <f t="shared" ref="C12:M12" si="3">C13-C16-C17</f>
        <v>15377323.27</v>
      </c>
      <c r="D12" s="237">
        <f t="shared" ref="D12:E12" si="4">D13-D16-D17</f>
        <v>15311601.039999999</v>
      </c>
      <c r="E12" s="237">
        <f t="shared" si="4"/>
        <v>13598756.939999999</v>
      </c>
      <c r="F12" s="237">
        <f t="shared" ref="F12" si="5">F13-F16-F17</f>
        <v>16460094.84</v>
      </c>
      <c r="G12" s="237">
        <f t="shared" si="3"/>
        <v>18780311.68</v>
      </c>
      <c r="H12" s="237">
        <f t="shared" si="3"/>
        <v>18304339.899999999</v>
      </c>
      <c r="I12" s="237">
        <f t="shared" si="3"/>
        <v>15416339.35</v>
      </c>
      <c r="J12" s="237">
        <f t="shared" si="3"/>
        <v>16019926.889999999</v>
      </c>
      <c r="K12" s="237">
        <f t="shared" si="3"/>
        <v>14924248.52</v>
      </c>
      <c r="L12" s="237">
        <f t="shared" si="3"/>
        <v>13996605.880000001</v>
      </c>
      <c r="M12" s="237">
        <f t="shared" si="3"/>
        <v>16392351.199999999</v>
      </c>
      <c r="N12" s="239">
        <f>+N13-N16-N17</f>
        <v>188085892.04999998</v>
      </c>
      <c r="O12" s="237">
        <f>+O13+O16+O17</f>
        <v>1223215979.4300001</v>
      </c>
      <c r="P12" s="237">
        <f>+P13+P16+P17</f>
        <v>1223215979.4300001</v>
      </c>
      <c r="Q12" s="237">
        <f>+N12-P12</f>
        <v>-1035130087.3800001</v>
      </c>
      <c r="R12" s="238">
        <f>+Q12/P12</f>
        <v>-0.84623656393236046</v>
      </c>
    </row>
    <row r="13" spans="1:18" x14ac:dyDescent="0.25">
      <c r="A13" s="349" t="s">
        <v>120</v>
      </c>
      <c r="B13" s="237">
        <f>+B14+B15</f>
        <v>13503992.539999999</v>
      </c>
      <c r="C13" s="237">
        <f t="shared" ref="C13:M13" si="6">+C14+C15</f>
        <v>15377323.27</v>
      </c>
      <c r="D13" s="237">
        <f t="shared" ref="D13:E13" si="7">+D14+D15</f>
        <v>15311601.039999999</v>
      </c>
      <c r="E13" s="237">
        <f t="shared" si="7"/>
        <v>13598756.939999999</v>
      </c>
      <c r="F13" s="237">
        <f t="shared" ref="F13" si="8">+F14+F15</f>
        <v>16460094.84</v>
      </c>
      <c r="G13" s="237">
        <f t="shared" si="6"/>
        <v>18780311.68</v>
      </c>
      <c r="H13" s="237">
        <f t="shared" si="6"/>
        <v>18304339.899999999</v>
      </c>
      <c r="I13" s="237">
        <f t="shared" si="6"/>
        <v>15416339.35</v>
      </c>
      <c r="J13" s="514">
        <f>+J14+J15</f>
        <v>16019926.889999999</v>
      </c>
      <c r="K13" s="237">
        <f t="shared" si="6"/>
        <v>14924248.52</v>
      </c>
      <c r="L13" s="237">
        <f t="shared" si="6"/>
        <v>13996605.880000001</v>
      </c>
      <c r="M13" s="237">
        <f t="shared" si="6"/>
        <v>16392351.199999999</v>
      </c>
      <c r="N13" s="239">
        <f t="shared" ref="N13" si="9">+N14+N15</f>
        <v>188085892.04999998</v>
      </c>
      <c r="O13" s="237">
        <f>+O14+O15</f>
        <v>1339320979.27</v>
      </c>
      <c r="P13" s="237">
        <f>+P14+P15</f>
        <v>1339320979.27</v>
      </c>
      <c r="Q13" s="237">
        <f>+N13-P13</f>
        <v>-1151235087.22</v>
      </c>
      <c r="R13" s="238">
        <f>+Q13/P13</f>
        <v>-0.85956623172399149</v>
      </c>
    </row>
    <row r="14" spans="1:18" x14ac:dyDescent="0.25">
      <c r="A14" s="350" t="s">
        <v>121</v>
      </c>
      <c r="B14" s="380">
        <v>13167962.369999999</v>
      </c>
      <c r="C14" s="239">
        <v>15029383.859999999</v>
      </c>
      <c r="D14" s="239">
        <v>14930722</v>
      </c>
      <c r="E14" s="239">
        <v>13288041.539999999</v>
      </c>
      <c r="F14" s="239">
        <v>15831553.640000001</v>
      </c>
      <c r="G14" s="380">
        <v>18385350.18</v>
      </c>
      <c r="H14" s="380">
        <v>16984088.199999999</v>
      </c>
      <c r="I14" s="380">
        <v>14977917.939999999</v>
      </c>
      <c r="J14" s="380">
        <v>15703651.779999999</v>
      </c>
      <c r="K14" s="380">
        <v>14547626.810000001</v>
      </c>
      <c r="L14" s="239">
        <f>13556821.41</f>
        <v>13556821.41</v>
      </c>
      <c r="M14" s="239">
        <v>15979572.24</v>
      </c>
      <c r="N14" s="239">
        <f t="shared" ref="N14:N19" si="10">SUM(B14:M14)</f>
        <v>182382691.97</v>
      </c>
      <c r="O14" s="239">
        <v>1102047695.8199999</v>
      </c>
      <c r="P14" s="239">
        <f>+O14/12*$R$20</f>
        <v>1102047695.8199999</v>
      </c>
      <c r="Q14" s="239">
        <f t="shared" ref="Q14:Q19" si="11">+N14-P14</f>
        <v>-919665003.8499999</v>
      </c>
      <c r="R14" s="241">
        <f t="shared" ref="R14:R37" si="12">+Q14/P14</f>
        <v>-0.83450562742269097</v>
      </c>
    </row>
    <row r="15" spans="1:18" x14ac:dyDescent="0.25">
      <c r="A15" s="350" t="s">
        <v>122</v>
      </c>
      <c r="B15" s="380">
        <f>13503992.54-B14</f>
        <v>336030.16999999993</v>
      </c>
      <c r="C15" s="239">
        <f>15377323.27-C14</f>
        <v>347939.41000000015</v>
      </c>
      <c r="D15" s="239">
        <f>15311601.04-D14</f>
        <v>380879.03999999911</v>
      </c>
      <c r="E15" s="239">
        <f>13598756.94-E14</f>
        <v>310715.40000000037</v>
      </c>
      <c r="F15" s="239">
        <f>16460094.84-F14</f>
        <v>628541.19999999925</v>
      </c>
      <c r="G15" s="380">
        <f>18780311.68-G14</f>
        <v>394961.5</v>
      </c>
      <c r="H15" s="380">
        <f>18304339.9-H14</f>
        <v>1320251.6999999993</v>
      </c>
      <c r="I15" s="380">
        <f>15416339.35-I14</f>
        <v>438421.41000000015</v>
      </c>
      <c r="J15" s="380">
        <f>16444545.28-J19-J14</f>
        <v>316275.1099999994</v>
      </c>
      <c r="K15" s="380">
        <f>14924248.52-K14</f>
        <v>376621.70999999903</v>
      </c>
      <c r="L15" s="239">
        <f>13996605.88-L14</f>
        <v>439784.47000000067</v>
      </c>
      <c r="M15" s="239">
        <f>16392351.2-M14</f>
        <v>412778.95999999903</v>
      </c>
      <c r="N15" s="239">
        <f t="shared" si="10"/>
        <v>5703200.0799999963</v>
      </c>
      <c r="O15" s="239">
        <v>237273283.44999999</v>
      </c>
      <c r="P15" s="239">
        <f>+O15/12*$R$20</f>
        <v>237273283.44999999</v>
      </c>
      <c r="Q15" s="239">
        <f t="shared" si="11"/>
        <v>-231570083.37</v>
      </c>
      <c r="R15" s="241">
        <f t="shared" si="12"/>
        <v>-0.97596358090942925</v>
      </c>
    </row>
    <row r="16" spans="1:18" x14ac:dyDescent="0.25">
      <c r="A16" s="351" t="s">
        <v>123</v>
      </c>
      <c r="B16" s="381">
        <v>0</v>
      </c>
      <c r="C16" s="242">
        <v>0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2">
        <v>0</v>
      </c>
      <c r="J16" s="381"/>
      <c r="K16" s="242">
        <v>0</v>
      </c>
      <c r="L16" s="242"/>
      <c r="M16" s="242"/>
      <c r="N16" s="242">
        <f t="shared" si="10"/>
        <v>0</v>
      </c>
      <c r="O16" s="242">
        <v>-62210262.990000002</v>
      </c>
      <c r="P16" s="239">
        <f t="shared" ref="P16:P17" si="13">+O16/12*$R$20</f>
        <v>-62210262.99000001</v>
      </c>
      <c r="Q16" s="239">
        <f t="shared" si="11"/>
        <v>62210262.99000001</v>
      </c>
      <c r="R16" s="241">
        <f t="shared" si="12"/>
        <v>-1</v>
      </c>
    </row>
    <row r="17" spans="1:18" x14ac:dyDescent="0.25">
      <c r="A17" s="351" t="s">
        <v>124</v>
      </c>
      <c r="B17" s="381">
        <v>0</v>
      </c>
      <c r="C17" s="242">
        <v>0</v>
      </c>
      <c r="D17" s="242">
        <v>0</v>
      </c>
      <c r="E17" s="242">
        <v>0</v>
      </c>
      <c r="F17" s="242">
        <v>0</v>
      </c>
      <c r="G17" s="242">
        <v>0</v>
      </c>
      <c r="H17" s="242">
        <v>0</v>
      </c>
      <c r="I17" s="242">
        <v>0</v>
      </c>
      <c r="J17" s="381"/>
      <c r="K17" s="242">
        <v>0</v>
      </c>
      <c r="L17" s="242"/>
      <c r="M17" s="242"/>
      <c r="N17" s="242">
        <f t="shared" si="10"/>
        <v>0</v>
      </c>
      <c r="O17" s="242">
        <v>-53894736.850000001</v>
      </c>
      <c r="P17" s="239">
        <f t="shared" si="13"/>
        <v>-53894736.850000009</v>
      </c>
      <c r="Q17" s="239">
        <f t="shared" si="11"/>
        <v>53894736.850000009</v>
      </c>
      <c r="R17" s="241">
        <f t="shared" si="12"/>
        <v>-1</v>
      </c>
    </row>
    <row r="18" spans="1:18" x14ac:dyDescent="0.25">
      <c r="A18" s="351" t="s">
        <v>125</v>
      </c>
      <c r="B18" s="381">
        <v>0</v>
      </c>
      <c r="C18" s="242">
        <v>0</v>
      </c>
      <c r="D18" s="242">
        <v>0</v>
      </c>
      <c r="E18" s="242">
        <v>0</v>
      </c>
      <c r="F18" s="242">
        <v>0</v>
      </c>
      <c r="G18" s="242">
        <v>0</v>
      </c>
      <c r="H18" s="242">
        <v>0</v>
      </c>
      <c r="I18" s="242">
        <v>0</v>
      </c>
      <c r="J18" s="381"/>
      <c r="K18" s="242">
        <v>0</v>
      </c>
      <c r="L18" s="242"/>
      <c r="M18" s="242"/>
      <c r="N18" s="242">
        <f t="shared" si="10"/>
        <v>0</v>
      </c>
      <c r="O18" s="242"/>
      <c r="P18" s="239">
        <f>+O18/12*$Q$23</f>
        <v>0</v>
      </c>
      <c r="Q18" s="239">
        <f t="shared" si="11"/>
        <v>0</v>
      </c>
      <c r="R18" s="241"/>
    </row>
    <row r="19" spans="1:18" x14ac:dyDescent="0.25">
      <c r="A19" s="352" t="s">
        <v>126</v>
      </c>
      <c r="B19" s="380">
        <v>0</v>
      </c>
      <c r="C19" s="242">
        <v>0</v>
      </c>
      <c r="D19" s="239">
        <v>1940520</v>
      </c>
      <c r="E19" s="239">
        <v>0</v>
      </c>
      <c r="F19" s="239">
        <v>0</v>
      </c>
      <c r="G19" s="380">
        <v>386000</v>
      </c>
      <c r="H19" s="380">
        <v>86160</v>
      </c>
      <c r="I19" s="380">
        <v>0</v>
      </c>
      <c r="J19" s="380">
        <f>88259.15+336359.24</f>
        <v>424618.39</v>
      </c>
      <c r="K19" s="380">
        <v>0</v>
      </c>
      <c r="L19" s="239">
        <v>3801542.66</v>
      </c>
      <c r="M19" s="239">
        <v>1609902.24</v>
      </c>
      <c r="N19" s="239">
        <f t="shared" si="10"/>
        <v>8248743.290000001</v>
      </c>
      <c r="O19" s="239">
        <f>48869643.83+41602876.66+0.03</f>
        <v>90472520.519999996</v>
      </c>
      <c r="P19" s="239">
        <f>+O19/12*$R$20</f>
        <v>90472520.519999996</v>
      </c>
      <c r="Q19" s="239">
        <f t="shared" si="11"/>
        <v>-82223777.229999989</v>
      </c>
      <c r="R19" s="244">
        <f>+Q19/P19</f>
        <v>-0.90882598116434121</v>
      </c>
    </row>
    <row r="20" spans="1:18" x14ac:dyDescent="0.25">
      <c r="A20" s="353"/>
      <c r="B20" s="382"/>
      <c r="C20" s="239"/>
      <c r="D20" s="239"/>
      <c r="E20" s="239"/>
      <c r="F20" s="239"/>
      <c r="G20" s="382"/>
      <c r="H20" s="382"/>
      <c r="I20" s="382"/>
      <c r="J20" s="382"/>
      <c r="K20" s="382"/>
      <c r="L20" s="239"/>
      <c r="M20" s="239"/>
      <c r="N20" s="239"/>
      <c r="O20" s="239"/>
      <c r="P20" s="239"/>
      <c r="Q20" s="239"/>
      <c r="R20" s="245">
        <f>COUNTA(B14:M14)</f>
        <v>12</v>
      </c>
    </row>
    <row r="21" spans="1:18" ht="15.75" x14ac:dyDescent="0.25">
      <c r="A21" s="354" t="s">
        <v>127</v>
      </c>
      <c r="B21" s="247">
        <f>+B22+B37+B38</f>
        <v>12783111.850000001</v>
      </c>
      <c r="C21" s="247">
        <f>+C22+C37+C38</f>
        <v>12579930.26</v>
      </c>
      <c r="D21" s="247">
        <f>+D22+D37+D38</f>
        <v>20591278.119999997</v>
      </c>
      <c r="E21" s="247">
        <f>+E22+E37+E38</f>
        <v>12296774.85</v>
      </c>
      <c r="F21" s="247">
        <f>+F22+F37+F38</f>
        <v>17706737.620000001</v>
      </c>
      <c r="G21" s="247">
        <f t="shared" ref="G21:M21" si="14">+G22+G37+G38</f>
        <v>15616486.5</v>
      </c>
      <c r="H21" s="247">
        <f t="shared" si="14"/>
        <v>16595718.489999998</v>
      </c>
      <c r="I21" s="247">
        <f t="shared" si="14"/>
        <v>18535537.729999997</v>
      </c>
      <c r="J21" s="247">
        <f t="shared" si="14"/>
        <v>14622365.949999999</v>
      </c>
      <c r="K21" s="247">
        <f t="shared" si="14"/>
        <v>15442391.279999999</v>
      </c>
      <c r="L21" s="247">
        <f t="shared" si="14"/>
        <v>12785545.780000003</v>
      </c>
      <c r="M21" s="247">
        <f t="shared" si="14"/>
        <v>6280601.209999999</v>
      </c>
      <c r="N21" s="252">
        <f>SUM(B21:M21)</f>
        <v>175836479.63999999</v>
      </c>
      <c r="O21" s="247">
        <f>SUM(C21:N21)</f>
        <v>338889847.42999995</v>
      </c>
      <c r="P21" s="247">
        <f>SUM(D21:O21)</f>
        <v>665199764.5999999</v>
      </c>
      <c r="Q21" s="247">
        <f>+N21-P21</f>
        <v>-489363284.95999992</v>
      </c>
      <c r="R21" s="248">
        <f t="shared" ref="R21:R26" si="15">+Q21/P21</f>
        <v>-0.73566364722673261</v>
      </c>
    </row>
    <row r="22" spans="1:18" x14ac:dyDescent="0.25">
      <c r="A22" s="348" t="s">
        <v>128</v>
      </c>
      <c r="B22" s="249">
        <f>+B23+B24+B26+B30</f>
        <v>11603294.25</v>
      </c>
      <c r="C22" s="249">
        <f t="shared" ref="C22:L22" si="16">+C23+C24+C26+C30</f>
        <v>12052640.799999999</v>
      </c>
      <c r="D22" s="249">
        <f>+D23+D24+D26+D30</f>
        <v>15628740.060000001</v>
      </c>
      <c r="E22" s="249">
        <f>+E23+E24+E26+E30</f>
        <v>12195263.449999999</v>
      </c>
      <c r="F22" s="249">
        <f>+F23+F24+F26+F30</f>
        <v>16955290.199999999</v>
      </c>
      <c r="G22" s="249">
        <f t="shared" si="16"/>
        <v>14079731.5</v>
      </c>
      <c r="H22" s="249">
        <f t="shared" si="16"/>
        <v>16536220.489999998</v>
      </c>
      <c r="I22" s="249">
        <f t="shared" si="16"/>
        <v>15005029.149999999</v>
      </c>
      <c r="J22" s="249">
        <f t="shared" si="16"/>
        <v>14312081</v>
      </c>
      <c r="K22" s="249">
        <f t="shared" si="16"/>
        <v>14240870.609999999</v>
      </c>
      <c r="L22" s="249">
        <f t="shared" si="16"/>
        <v>12035050.060000002</v>
      </c>
      <c r="M22" s="249">
        <f>+M23+M24+M26+M30-6760126.38</f>
        <v>5904781.2699999986</v>
      </c>
      <c r="N22" s="252">
        <f>+N23+N24+N26</f>
        <v>154017371.16</v>
      </c>
      <c r="O22" s="249">
        <f>+O23+O24+O26</f>
        <v>154933015.88</v>
      </c>
      <c r="P22" s="249">
        <f>+P23+P24+P26</f>
        <v>154933015.88</v>
      </c>
      <c r="Q22" s="249">
        <f>+N22-P22</f>
        <v>-915644.71999999881</v>
      </c>
      <c r="R22" s="238">
        <f t="shared" si="15"/>
        <v>-5.9099393037646128E-3</v>
      </c>
    </row>
    <row r="23" spans="1:18" x14ac:dyDescent="0.25">
      <c r="A23" s="355" t="s">
        <v>129</v>
      </c>
      <c r="B23" s="380">
        <v>3531897.62</v>
      </c>
      <c r="C23" s="380">
        <v>3909171.3</v>
      </c>
      <c r="D23" s="239">
        <v>4172223.42</v>
      </c>
      <c r="E23" s="239">
        <v>3697396.74</v>
      </c>
      <c r="F23" s="239">
        <v>3300807.04</v>
      </c>
      <c r="G23" s="380">
        <v>4004236.31</v>
      </c>
      <c r="H23" s="380">
        <v>5635451.5</v>
      </c>
      <c r="I23" s="380">
        <v>5652447.3499999996</v>
      </c>
      <c r="J23" s="380">
        <v>4091295.69</v>
      </c>
      <c r="K23" s="380">
        <v>3460651.9</v>
      </c>
      <c r="L23" s="239">
        <v>3280289.15</v>
      </c>
      <c r="M23" s="239">
        <v>4286053.6399999997</v>
      </c>
      <c r="N23" s="239">
        <f>SUM(B23:M23)</f>
        <v>49021921.659999996</v>
      </c>
      <c r="O23" s="239">
        <v>43522246.460000001</v>
      </c>
      <c r="P23" s="239">
        <f>+O23/12*$R$20</f>
        <v>43522246.460000001</v>
      </c>
      <c r="Q23" s="239">
        <f>+N23-P23</f>
        <v>5499675.1999999955</v>
      </c>
      <c r="R23" s="241">
        <f t="shared" si="15"/>
        <v>0.12636469041308754</v>
      </c>
    </row>
    <row r="24" spans="1:18" x14ac:dyDescent="0.25">
      <c r="A24" s="351" t="s">
        <v>130</v>
      </c>
      <c r="B24" s="380">
        <v>1641645.39</v>
      </c>
      <c r="C24" s="380">
        <v>1617071.04</v>
      </c>
      <c r="D24" s="239">
        <v>3304813.42</v>
      </c>
      <c r="E24" s="239">
        <v>1561631.3</v>
      </c>
      <c r="F24" s="239">
        <v>4729593.7</v>
      </c>
      <c r="G24" s="380">
        <v>2427313.36</v>
      </c>
      <c r="H24" s="380">
        <v>3198222.27</v>
      </c>
      <c r="I24" s="380">
        <v>2373546.6</v>
      </c>
      <c r="J24" s="380">
        <v>3015702.98</v>
      </c>
      <c r="K24" s="380">
        <v>2217714.31</v>
      </c>
      <c r="L24" s="239">
        <v>1492393.59</v>
      </c>
      <c r="M24" s="239">
        <v>2998885.06</v>
      </c>
      <c r="N24" s="239">
        <f t="shared" ref="N24:N27" si="17">SUM(B24:M24)</f>
        <v>30578533.02</v>
      </c>
      <c r="O24" s="239">
        <f>30260743.03+3880000</f>
        <v>34140743.030000001</v>
      </c>
      <c r="P24" s="239">
        <f>+O24/12*$R$20</f>
        <v>34140743.030000001</v>
      </c>
      <c r="Q24" s="239">
        <f t="shared" ref="Q24:Q32" si="18">+N24-P24</f>
        <v>-3562210.0100000016</v>
      </c>
      <c r="R24" s="241">
        <f t="shared" si="15"/>
        <v>-0.10433897138295532</v>
      </c>
    </row>
    <row r="25" spans="1:18" x14ac:dyDescent="0.25">
      <c r="A25" s="351" t="s">
        <v>3534</v>
      </c>
      <c r="B25" s="499">
        <v>525846.80000000005</v>
      </c>
      <c r="C25" s="499">
        <v>263644.73</v>
      </c>
      <c r="D25" s="501">
        <f>1589977.39+6519.7+31941.64</f>
        <v>1628438.7299999997</v>
      </c>
      <c r="E25" s="501">
        <f>11107.11+21623.95</f>
        <v>32731.06</v>
      </c>
      <c r="F25" s="501">
        <f>42635.05+18452.2+314636.46</f>
        <v>375723.71</v>
      </c>
      <c r="G25" s="499">
        <f>1047.15+1425073.08+57691.76+3574.33</f>
        <v>1487386.32</v>
      </c>
      <c r="H25" s="499">
        <v>29749</v>
      </c>
      <c r="I25" s="380">
        <v>0</v>
      </c>
      <c r="J25" s="499">
        <v>258868.72</v>
      </c>
      <c r="K25" s="499">
        <v>1094980.8499999999</v>
      </c>
      <c r="L25" s="501">
        <f>431283.99+247181.73</f>
        <v>678465.72</v>
      </c>
      <c r="M25" s="501">
        <v>280819.94</v>
      </c>
      <c r="N25" s="239"/>
      <c r="O25" s="239"/>
      <c r="P25" s="239"/>
      <c r="Q25" s="239"/>
      <c r="R25" s="241"/>
    </row>
    <row r="26" spans="1:18" x14ac:dyDescent="0.25">
      <c r="A26" s="356" t="s">
        <v>131</v>
      </c>
      <c r="B26" s="379">
        <f>B27+B28</f>
        <v>5484273.1799999997</v>
      </c>
      <c r="C26" s="379">
        <f t="shared" ref="C26:M26" si="19">C27+C28</f>
        <v>5530412.8399999999</v>
      </c>
      <c r="D26" s="379">
        <f>D27+D28</f>
        <v>7099830.1600000001</v>
      </c>
      <c r="E26" s="379">
        <f>E27+E28</f>
        <v>5989011.5899999999</v>
      </c>
      <c r="F26" s="379">
        <f>F27+F28</f>
        <v>7029214.6600000001</v>
      </c>
      <c r="G26" s="506">
        <f>G27+G28</f>
        <v>6466179.46</v>
      </c>
      <c r="H26" s="379">
        <f t="shared" si="19"/>
        <v>6567779.3499999996</v>
      </c>
      <c r="I26" s="379">
        <f t="shared" si="19"/>
        <v>5983328.6299999999</v>
      </c>
      <c r="J26" s="379">
        <f t="shared" si="19"/>
        <v>6153393.8399999999</v>
      </c>
      <c r="K26" s="379">
        <f t="shared" si="19"/>
        <v>7578066.9900000002</v>
      </c>
      <c r="L26" s="379">
        <f t="shared" si="19"/>
        <v>6313846.6100000003</v>
      </c>
      <c r="M26" s="379">
        <f t="shared" si="19"/>
        <v>4221579.17</v>
      </c>
      <c r="N26" s="239">
        <f>+N27+N28</f>
        <v>74416916.480000004</v>
      </c>
      <c r="O26" s="237">
        <f>O27+O28</f>
        <v>77270026.390000001</v>
      </c>
      <c r="P26" s="237">
        <f>P27+P28</f>
        <v>77270026.390000001</v>
      </c>
      <c r="Q26" s="237">
        <f t="shared" si="18"/>
        <v>-2853109.9099999964</v>
      </c>
      <c r="R26" s="238">
        <f t="shared" si="15"/>
        <v>-3.6923889421231454E-2</v>
      </c>
    </row>
    <row r="27" spans="1:18" x14ac:dyDescent="0.25">
      <c r="A27" s="350" t="s">
        <v>132</v>
      </c>
      <c r="B27" s="382">
        <v>4650691.05</v>
      </c>
      <c r="C27" s="382">
        <v>4594600.03</v>
      </c>
      <c r="D27" s="239">
        <v>4992268.6399999997</v>
      </c>
      <c r="E27" s="239">
        <v>4858208.7</v>
      </c>
      <c r="F27" s="239">
        <v>5665161.2800000003</v>
      </c>
      <c r="G27" s="380">
        <v>4641103.0599999996</v>
      </c>
      <c r="H27" s="382">
        <v>5445488.1799999997</v>
      </c>
      <c r="I27" s="380">
        <v>4771476.71</v>
      </c>
      <c r="J27" s="380">
        <v>4981968.33</v>
      </c>
      <c r="K27" s="382">
        <v>6237329.8499999996</v>
      </c>
      <c r="L27" s="239">
        <v>4554824.79</v>
      </c>
      <c r="M27" s="239">
        <v>1647579.17</v>
      </c>
      <c r="N27" s="239">
        <f t="shared" si="17"/>
        <v>57040699.789999999</v>
      </c>
      <c r="O27" s="239">
        <v>58057443.170000002</v>
      </c>
      <c r="P27" s="239">
        <f>+O27/12*$R$20</f>
        <v>58057443.170000002</v>
      </c>
      <c r="Q27" s="239">
        <f t="shared" si="18"/>
        <v>-1016743.3800000027</v>
      </c>
      <c r="R27" s="241"/>
    </row>
    <row r="28" spans="1:18" ht="17.25" customHeight="1" x14ac:dyDescent="0.25">
      <c r="A28" s="350" t="s">
        <v>3047</v>
      </c>
      <c r="B28" s="382">
        <f>5484273.18-B27</f>
        <v>833582.12999999989</v>
      </c>
      <c r="C28" s="382">
        <f>5530412.84-C27</f>
        <v>935812.80999999959</v>
      </c>
      <c r="D28" s="239">
        <f>7099830.16-D27</f>
        <v>2107561.5200000005</v>
      </c>
      <c r="E28" s="239">
        <f>5989011.59-E27</f>
        <v>1130802.8899999997</v>
      </c>
      <c r="F28" s="239">
        <f>7029214.66-F27</f>
        <v>1364053.38</v>
      </c>
      <c r="G28" s="380">
        <f>6466179.46-G27</f>
        <v>1825076.4000000004</v>
      </c>
      <c r="H28" s="382">
        <f>6567779.35-H27</f>
        <v>1122291.17</v>
      </c>
      <c r="I28" s="380">
        <f>5983328.63-I27</f>
        <v>1211851.92</v>
      </c>
      <c r="J28" s="380">
        <f>6153393.84-J27</f>
        <v>1171425.5099999998</v>
      </c>
      <c r="K28" s="382">
        <f>7578066.99-K27</f>
        <v>1340737.1400000006</v>
      </c>
      <c r="L28" s="239">
        <f>6313846.61-L27</f>
        <v>1759021.8200000003</v>
      </c>
      <c r="M28" s="239">
        <v>2574000</v>
      </c>
      <c r="N28" s="239">
        <f>SUM(B28:M28)</f>
        <v>17376216.690000001</v>
      </c>
      <c r="O28" s="239">
        <f>77270026.39-O27</f>
        <v>19212583.219999999</v>
      </c>
      <c r="P28" s="239">
        <f>+O28/12*$R$20</f>
        <v>19212583.219999999</v>
      </c>
      <c r="Q28" s="239">
        <f t="shared" si="18"/>
        <v>-1836366.5299999975</v>
      </c>
      <c r="R28" s="241"/>
    </row>
    <row r="29" spans="1:18" ht="17.25" customHeight="1" x14ac:dyDescent="0.25">
      <c r="A29" s="351" t="s">
        <v>3534</v>
      </c>
      <c r="B29" s="500">
        <v>64062</v>
      </c>
      <c r="C29" s="382">
        <v>0</v>
      </c>
      <c r="D29" s="501">
        <v>438561.69</v>
      </c>
      <c r="E29" s="501">
        <f>9048</f>
        <v>9048</v>
      </c>
      <c r="F29" s="501">
        <v>0</v>
      </c>
      <c r="G29" s="501">
        <v>0</v>
      </c>
      <c r="H29" s="380">
        <v>0</v>
      </c>
      <c r="I29" s="380">
        <v>0</v>
      </c>
      <c r="J29" s="499">
        <v>7998.12</v>
      </c>
      <c r="K29" s="499">
        <v>88720</v>
      </c>
      <c r="L29" s="501">
        <v>67375</v>
      </c>
      <c r="M29" s="501">
        <v>95000</v>
      </c>
      <c r="N29" s="239"/>
      <c r="O29" s="239"/>
      <c r="P29" s="239"/>
      <c r="Q29" s="239"/>
      <c r="R29" s="241"/>
    </row>
    <row r="30" spans="1:18" x14ac:dyDescent="0.25">
      <c r="A30" s="351" t="s">
        <v>254</v>
      </c>
      <c r="B30" s="382">
        <f>B31+B32</f>
        <v>945478.06</v>
      </c>
      <c r="C30" s="382">
        <f>C31+C32</f>
        <v>995985.62</v>
      </c>
      <c r="D30" s="382">
        <f>D31+D32</f>
        <v>1051873.06</v>
      </c>
      <c r="E30" s="382">
        <f>E31+E32</f>
        <v>947223.82000000007</v>
      </c>
      <c r="F30" s="382">
        <f>F31+F32</f>
        <v>1895674.8</v>
      </c>
      <c r="G30" s="380">
        <v>1182002.3700000001</v>
      </c>
      <c r="H30" s="380">
        <f>H31+H32</f>
        <v>1134767.3700000001</v>
      </c>
      <c r="I30" s="380">
        <v>995706.57</v>
      </c>
      <c r="J30" s="380">
        <v>1051688.49</v>
      </c>
      <c r="K30" s="380">
        <f>K31+K32</f>
        <v>984437.40999999992</v>
      </c>
      <c r="L30" s="380">
        <f>L31+L32</f>
        <v>948520.71</v>
      </c>
      <c r="M30" s="380">
        <f>M31+M32</f>
        <v>1158389.78</v>
      </c>
      <c r="N30" s="239">
        <f t="shared" ref="N30:N32" si="20">SUM(B30:M30)</f>
        <v>13291748.060000001</v>
      </c>
      <c r="O30" s="239">
        <v>14100266.119999999</v>
      </c>
      <c r="P30" s="239">
        <f>+O30/12*$R$20</f>
        <v>14100266.119999997</v>
      </c>
      <c r="Q30" s="239">
        <f t="shared" si="18"/>
        <v>-808518.0599999968</v>
      </c>
      <c r="R30" s="250">
        <v>4.7587328311763356E-2</v>
      </c>
    </row>
    <row r="31" spans="1:18" x14ac:dyDescent="0.25">
      <c r="A31" s="350" t="s">
        <v>3048</v>
      </c>
      <c r="B31" s="496">
        <v>667289.86</v>
      </c>
      <c r="C31" s="496">
        <v>761639.15</v>
      </c>
      <c r="D31" s="239">
        <v>754773.46</v>
      </c>
      <c r="E31" s="239">
        <v>666500.68000000005</v>
      </c>
      <c r="F31" s="239">
        <v>800841.46</v>
      </c>
      <c r="G31" s="380">
        <v>927328.4</v>
      </c>
      <c r="H31" s="380">
        <v>859513.18</v>
      </c>
      <c r="I31" s="380">
        <v>755106.88</v>
      </c>
      <c r="J31" s="380">
        <v>792451.66</v>
      </c>
      <c r="K31" s="380">
        <v>732543.6</v>
      </c>
      <c r="L31" s="380">
        <v>682740.61</v>
      </c>
      <c r="M31" s="239">
        <v>804443.84</v>
      </c>
      <c r="N31" s="239">
        <f t="shared" si="20"/>
        <v>9205172.7799999993</v>
      </c>
      <c r="O31" s="239">
        <v>8773655.8100000005</v>
      </c>
      <c r="P31" s="239">
        <f>+O31/12*$R$20</f>
        <v>8773655.8100000005</v>
      </c>
      <c r="Q31" s="239">
        <f t="shared" si="18"/>
        <v>431516.96999999881</v>
      </c>
      <c r="R31" s="250"/>
    </row>
    <row r="32" spans="1:18" x14ac:dyDescent="0.25">
      <c r="A32" s="350" t="s">
        <v>3049</v>
      </c>
      <c r="B32" s="496">
        <v>278188.2</v>
      </c>
      <c r="C32" s="496">
        <v>234346.47</v>
      </c>
      <c r="D32" s="239">
        <v>297099.59999999998</v>
      </c>
      <c r="E32" s="239">
        <v>280723.14</v>
      </c>
      <c r="F32" s="239">
        <v>1094833.3400000001</v>
      </c>
      <c r="G32" s="380">
        <v>254673.97</v>
      </c>
      <c r="H32" s="380">
        <v>275254.19</v>
      </c>
      <c r="I32" s="380">
        <v>240599.69</v>
      </c>
      <c r="J32" s="380">
        <v>259236.83</v>
      </c>
      <c r="K32" s="380">
        <v>251893.81</v>
      </c>
      <c r="L32" s="380">
        <v>265780.09999999998</v>
      </c>
      <c r="M32" s="239">
        <v>353945.94</v>
      </c>
      <c r="N32" s="239">
        <f t="shared" si="20"/>
        <v>4086575.2800000003</v>
      </c>
      <c r="O32" s="239">
        <v>5326610.3099999996</v>
      </c>
      <c r="P32" s="239">
        <f>+O32/12*$R$20</f>
        <v>5326610.3099999996</v>
      </c>
      <c r="Q32" s="239">
        <f t="shared" si="18"/>
        <v>-1240035.0299999993</v>
      </c>
      <c r="R32" s="250"/>
    </row>
    <row r="33" spans="1:19" x14ac:dyDescent="0.25">
      <c r="A33" s="350" t="s">
        <v>5223</v>
      </c>
      <c r="B33" s="513">
        <v>417974.51</v>
      </c>
      <c r="C33" s="513">
        <v>377911.11</v>
      </c>
      <c r="D33" s="501">
        <v>433185</v>
      </c>
      <c r="E33" s="501">
        <v>409493.46</v>
      </c>
      <c r="F33" s="501">
        <v>434456.43</v>
      </c>
      <c r="G33" s="499">
        <v>419032.46</v>
      </c>
      <c r="H33" s="499">
        <v>416834.22</v>
      </c>
      <c r="I33" s="499">
        <v>379125.15</v>
      </c>
      <c r="J33" s="499">
        <v>388660.82</v>
      </c>
      <c r="K33" s="499">
        <v>402328.75</v>
      </c>
      <c r="L33" s="499">
        <v>397283.26</v>
      </c>
      <c r="M33" s="499">
        <v>402307.95431999996</v>
      </c>
      <c r="N33" s="239"/>
      <c r="O33" s="239"/>
      <c r="P33" s="239"/>
      <c r="Q33" s="239"/>
      <c r="R33" s="250"/>
    </row>
    <row r="34" spans="1:19" x14ac:dyDescent="0.25">
      <c r="A34" s="345" t="s">
        <v>279</v>
      </c>
      <c r="B34" s="345"/>
      <c r="C34" s="345"/>
      <c r="D34" s="502"/>
      <c r="E34" s="502"/>
      <c r="F34" s="502"/>
      <c r="G34" s="507"/>
      <c r="H34" s="507"/>
      <c r="I34" s="507"/>
      <c r="J34" s="507"/>
      <c r="K34" s="507"/>
      <c r="L34" s="239"/>
      <c r="M34" s="239"/>
      <c r="N34" s="239"/>
      <c r="O34" s="239"/>
      <c r="P34" s="239"/>
      <c r="Q34" s="239"/>
      <c r="R34" s="241"/>
    </row>
    <row r="35" spans="1:19" x14ac:dyDescent="0.25">
      <c r="A35" s="251" t="s">
        <v>133</v>
      </c>
      <c r="B35" s="249">
        <f>+B11-B21</f>
        <v>720880.68999999762</v>
      </c>
      <c r="C35" s="249">
        <f t="shared" ref="C35:M35" si="21">+C11-C21</f>
        <v>2797393.01</v>
      </c>
      <c r="D35" s="249">
        <f t="shared" si="21"/>
        <v>-3339157.0799999982</v>
      </c>
      <c r="E35" s="249">
        <f t="shared" si="21"/>
        <v>1301982.0899999999</v>
      </c>
      <c r="F35" s="249">
        <f t="shared" ref="F35" si="22">+F11-F21</f>
        <v>-1246642.7800000012</v>
      </c>
      <c r="G35" s="249">
        <f t="shared" si="21"/>
        <v>3549825.1799999997</v>
      </c>
      <c r="H35" s="249">
        <f t="shared" si="21"/>
        <v>1794781.4100000001</v>
      </c>
      <c r="I35" s="249">
        <f t="shared" si="21"/>
        <v>-3119198.3799999971</v>
      </c>
      <c r="J35" s="249">
        <f t="shared" si="21"/>
        <v>1822179.33</v>
      </c>
      <c r="K35" s="249">
        <f t="shared" si="21"/>
        <v>-518142.75999999978</v>
      </c>
      <c r="L35" s="249">
        <f t="shared" si="21"/>
        <v>5012602.7599999961</v>
      </c>
      <c r="M35" s="249">
        <f t="shared" si="21"/>
        <v>11721652.229999999</v>
      </c>
      <c r="N35" s="252">
        <f>+N11-N22</f>
        <v>42317264.179999977</v>
      </c>
      <c r="O35" s="249">
        <f>+O11-O22</f>
        <v>1158755484.0700002</v>
      </c>
      <c r="P35" s="249">
        <f>+P11-P22</f>
        <v>1158755484.0700002</v>
      </c>
      <c r="Q35" s="249">
        <f>+N35-P35</f>
        <v>-1116438219.8900001</v>
      </c>
      <c r="R35" s="241">
        <f>+Q35/P35</f>
        <v>-0.96348041950026819</v>
      </c>
    </row>
    <row r="36" spans="1:19" x14ac:dyDescent="0.25">
      <c r="A36" s="352" t="s">
        <v>134</v>
      </c>
      <c r="B36" s="382">
        <v>0</v>
      </c>
      <c r="C36" s="239"/>
      <c r="D36" s="239"/>
      <c r="E36" s="239"/>
      <c r="F36" s="239"/>
      <c r="G36" s="382"/>
      <c r="H36" s="382"/>
      <c r="I36" s="382"/>
      <c r="J36" s="382"/>
      <c r="K36" s="382"/>
      <c r="L36" s="239"/>
      <c r="M36" s="239"/>
      <c r="N36" s="239">
        <f t="shared" ref="N36" si="23">SUM(B36:M36)</f>
        <v>0</v>
      </c>
      <c r="O36" s="239">
        <v>10004460</v>
      </c>
      <c r="P36" s="239">
        <f t="shared" ref="P36:P37" si="24">+O36/12*$R$20</f>
        <v>10004460</v>
      </c>
      <c r="Q36" s="239">
        <f>+N36-P36</f>
        <v>-10004460</v>
      </c>
      <c r="R36" s="241">
        <f t="shared" si="12"/>
        <v>-1</v>
      </c>
    </row>
    <row r="37" spans="1:19" x14ac:dyDescent="0.25">
      <c r="A37" s="353" t="s">
        <v>135</v>
      </c>
      <c r="B37" s="237">
        <f t="shared" ref="B37:M37" si="25">B38+B39+B40</f>
        <v>589908.80000000005</v>
      </c>
      <c r="C37" s="237">
        <f t="shared" si="25"/>
        <v>263644.73</v>
      </c>
      <c r="D37" s="237">
        <f t="shared" si="25"/>
        <v>2895537.6399999997</v>
      </c>
      <c r="E37" s="237">
        <f t="shared" si="25"/>
        <v>59732.34</v>
      </c>
      <c r="F37" s="237">
        <f t="shared" ref="F37" si="26">F38+F39+F40</f>
        <v>375723.71</v>
      </c>
      <c r="G37" s="237">
        <f t="shared" si="25"/>
        <v>1536755</v>
      </c>
      <c r="H37" s="237">
        <f t="shared" si="25"/>
        <v>29749</v>
      </c>
      <c r="I37" s="237">
        <f t="shared" si="25"/>
        <v>3530508.58</v>
      </c>
      <c r="J37" s="237">
        <f t="shared" si="25"/>
        <v>310284.95</v>
      </c>
      <c r="K37" s="237">
        <f t="shared" si="25"/>
        <v>1201520.67</v>
      </c>
      <c r="L37" s="237">
        <f t="shared" si="25"/>
        <v>750495.72</v>
      </c>
      <c r="M37" s="237">
        <f t="shared" si="25"/>
        <v>375819.94</v>
      </c>
      <c r="N37" s="239">
        <f t="shared" ref="N37" si="27">+N38+N39+N40</f>
        <v>11919681.080000002</v>
      </c>
      <c r="O37" s="237">
        <f>199918321.09</f>
        <v>199918321.09</v>
      </c>
      <c r="P37" s="237">
        <f t="shared" si="24"/>
        <v>199918321.09</v>
      </c>
      <c r="Q37" s="237">
        <f>+N37-P37</f>
        <v>-187998640.00999999</v>
      </c>
      <c r="R37" s="238">
        <f t="shared" si="12"/>
        <v>-0.94037724499179864</v>
      </c>
      <c r="S37" s="333">
        <v>21</v>
      </c>
    </row>
    <row r="38" spans="1:19" x14ac:dyDescent="0.25">
      <c r="A38" s="350" t="s">
        <v>136</v>
      </c>
      <c r="B38" s="382">
        <v>589908.80000000005</v>
      </c>
      <c r="C38" s="239">
        <f>232714.87+18109.17+12820.69</f>
        <v>263644.73</v>
      </c>
      <c r="D38" s="239">
        <f>1589977.39+6519.7+31941.64+438561.69</f>
        <v>2067000.4199999997</v>
      </c>
      <c r="E38" s="239">
        <f>E25+E29</f>
        <v>41779.06</v>
      </c>
      <c r="F38" s="239">
        <v>375723.71</v>
      </c>
      <c r="G38" s="382"/>
      <c r="H38" s="382">
        <v>29749</v>
      </c>
      <c r="I38" s="382">
        <v>0</v>
      </c>
      <c r="J38" s="382"/>
      <c r="K38" s="382"/>
      <c r="L38" s="239"/>
      <c r="M38" s="239"/>
      <c r="N38" s="239">
        <f t="shared" ref="N38:N40" si="28">SUM(B38:M38)</f>
        <v>3367805.7199999997</v>
      </c>
      <c r="O38" s="239"/>
      <c r="P38" s="239"/>
      <c r="Q38" s="239"/>
      <c r="R38" s="241"/>
    </row>
    <row r="39" spans="1:19" x14ac:dyDescent="0.25">
      <c r="A39" s="350" t="s">
        <v>137</v>
      </c>
      <c r="B39" s="382">
        <v>0</v>
      </c>
      <c r="C39" s="239"/>
      <c r="D39" s="239"/>
      <c r="E39" s="239"/>
      <c r="F39" s="239"/>
      <c r="G39" s="382"/>
      <c r="H39" s="382"/>
      <c r="I39" s="382"/>
      <c r="J39" s="380">
        <f>J29+J25</f>
        <v>266866.84000000003</v>
      </c>
      <c r="K39" s="382">
        <f>11888.54+837922.5+183214.18+61955.63+88720</f>
        <v>1183700.8499999999</v>
      </c>
      <c r="L39" s="239">
        <f>L25+L29</f>
        <v>745840.72</v>
      </c>
      <c r="M39" s="239">
        <f>M25+M29</f>
        <v>375819.94</v>
      </c>
      <c r="N39" s="239">
        <f t="shared" si="28"/>
        <v>2572228.35</v>
      </c>
      <c r="O39" s="239"/>
      <c r="P39" s="239"/>
      <c r="Q39" s="239"/>
      <c r="R39" s="241"/>
    </row>
    <row r="40" spans="1:19" x14ac:dyDescent="0.25">
      <c r="A40" s="350" t="s">
        <v>138</v>
      </c>
      <c r="B40" s="382"/>
      <c r="C40" s="239"/>
      <c r="D40" s="239">
        <v>828537.22</v>
      </c>
      <c r="E40" s="239">
        <v>17953.28</v>
      </c>
      <c r="F40" s="239">
        <v>0</v>
      </c>
      <c r="G40" s="380">
        <v>1536755</v>
      </c>
      <c r="H40" s="380"/>
      <c r="I40" s="380">
        <v>3530508.58</v>
      </c>
      <c r="J40" s="380">
        <v>43418.11</v>
      </c>
      <c r="K40" s="380">
        <v>17819.82</v>
      </c>
      <c r="L40" s="239">
        <v>4655</v>
      </c>
      <c r="M40" s="239"/>
      <c r="N40" s="239">
        <f t="shared" si="28"/>
        <v>5979647.0100000007</v>
      </c>
      <c r="O40" s="239">
        <f>139000+1500000+300000+1000000</f>
        <v>2939000</v>
      </c>
      <c r="P40" s="239"/>
      <c r="Q40" s="239"/>
      <c r="R40" s="241"/>
    </row>
    <row r="41" spans="1:19" x14ac:dyDescent="0.25">
      <c r="A41" s="357" t="s">
        <v>139</v>
      </c>
      <c r="B41" s="252">
        <f t="shared" ref="B41:M41" si="29">+B35-B36-B37</f>
        <v>130971.88999999757</v>
      </c>
      <c r="C41" s="252">
        <f t="shared" si="29"/>
        <v>2533748.2799999998</v>
      </c>
      <c r="D41" s="252">
        <f t="shared" si="29"/>
        <v>-6234694.7199999979</v>
      </c>
      <c r="E41" s="252">
        <f t="shared" si="29"/>
        <v>1242249.7499999998</v>
      </c>
      <c r="F41" s="252">
        <f t="shared" si="29"/>
        <v>-1622366.4900000012</v>
      </c>
      <c r="G41" s="252">
        <f t="shared" si="29"/>
        <v>2013070.1799999997</v>
      </c>
      <c r="H41" s="252">
        <f t="shared" si="29"/>
        <v>1765032.4100000001</v>
      </c>
      <c r="I41" s="252">
        <f t="shared" si="29"/>
        <v>-6649706.9599999972</v>
      </c>
      <c r="J41" s="252">
        <f t="shared" si="29"/>
        <v>1511894.3800000001</v>
      </c>
      <c r="K41" s="252">
        <f t="shared" si="29"/>
        <v>-1719663.4299999997</v>
      </c>
      <c r="L41" s="252">
        <f t="shared" si="29"/>
        <v>4262107.0399999963</v>
      </c>
      <c r="M41" s="252">
        <f t="shared" si="29"/>
        <v>11345832.289999999</v>
      </c>
      <c r="N41" s="252">
        <f>+N35-N36-N37</f>
        <v>30397583.099999975</v>
      </c>
      <c r="O41" s="252">
        <v>10000000</v>
      </c>
      <c r="P41" s="252">
        <f t="shared" ref="P41" si="30">+P35-P36-P37</f>
        <v>948832702.98000014</v>
      </c>
      <c r="Q41" s="252">
        <f t="shared" ref="Q41" si="31">+N41-P41</f>
        <v>-918435119.88000011</v>
      </c>
      <c r="R41" s="250">
        <v>0</v>
      </c>
    </row>
    <row r="42" spans="1:19" x14ac:dyDescent="0.25">
      <c r="A42" s="352" t="s">
        <v>140</v>
      </c>
      <c r="B42" s="382">
        <v>0</v>
      </c>
      <c r="C42" s="239"/>
      <c r="D42" s="239"/>
      <c r="E42" s="239"/>
      <c r="F42" s="239"/>
      <c r="G42" s="382"/>
      <c r="H42" s="382"/>
      <c r="I42" s="382"/>
      <c r="J42" s="382"/>
      <c r="K42" s="382"/>
      <c r="L42" s="239"/>
      <c r="M42" s="239"/>
      <c r="N42" s="239">
        <f t="shared" ref="N42:Q42" si="32">SUM(B42:M42)</f>
        <v>0</v>
      </c>
      <c r="O42" s="239">
        <f t="shared" si="32"/>
        <v>0</v>
      </c>
      <c r="P42" s="239">
        <f t="shared" si="32"/>
        <v>0</v>
      </c>
      <c r="Q42" s="239">
        <f t="shared" si="32"/>
        <v>0</v>
      </c>
      <c r="R42" s="241">
        <v>0</v>
      </c>
    </row>
    <row r="43" spans="1:19" x14ac:dyDescent="0.25">
      <c r="A43" s="253" t="s">
        <v>141</v>
      </c>
      <c r="B43" s="382"/>
      <c r="C43" s="239"/>
      <c r="D43" s="239"/>
      <c r="E43" s="239"/>
      <c r="F43" s="239"/>
      <c r="G43" s="382"/>
      <c r="H43" s="382"/>
      <c r="I43" s="382"/>
      <c r="J43" s="382"/>
      <c r="K43" s="382"/>
      <c r="L43" s="239"/>
      <c r="M43" s="239"/>
      <c r="N43" s="239"/>
      <c r="O43" s="239"/>
      <c r="P43" s="239"/>
      <c r="Q43" s="239"/>
      <c r="R43" s="241"/>
    </row>
    <row r="44" spans="1:19" x14ac:dyDescent="0.25">
      <c r="A44" s="353" t="s">
        <v>142</v>
      </c>
      <c r="B44" s="240">
        <f t="shared" ref="B44:M44" si="33">SUM(B45:B47)</f>
        <v>27127567.129999999</v>
      </c>
      <c r="C44" s="240">
        <f t="shared" si="33"/>
        <v>28972065.740000002</v>
      </c>
      <c r="D44" s="240">
        <f t="shared" si="33"/>
        <v>27738181.059999999</v>
      </c>
      <c r="E44" s="240">
        <f t="shared" si="33"/>
        <v>29010756.189999998</v>
      </c>
      <c r="F44" s="240">
        <f t="shared" si="33"/>
        <v>30011552.629999999</v>
      </c>
      <c r="G44" s="240">
        <f t="shared" si="33"/>
        <v>34032311.450000003</v>
      </c>
      <c r="H44" s="510">
        <f>SUM(H45:H47)</f>
        <v>32997956.009999998</v>
      </c>
      <c r="I44" s="240">
        <f t="shared" si="33"/>
        <v>36401816.439999998</v>
      </c>
      <c r="J44" s="240">
        <f t="shared" si="33"/>
        <v>39050810.950000003</v>
      </c>
      <c r="K44" s="240">
        <f t="shared" si="33"/>
        <v>37462438.380000003</v>
      </c>
      <c r="L44" s="240">
        <f t="shared" si="33"/>
        <v>41335738.259999998</v>
      </c>
      <c r="M44" s="240">
        <f t="shared" si="33"/>
        <v>35573585.980000004</v>
      </c>
      <c r="N44" s="239"/>
      <c r="O44" s="240"/>
      <c r="P44" s="239"/>
      <c r="Q44" s="239"/>
      <c r="R44" s="241"/>
    </row>
    <row r="45" spans="1:19" x14ac:dyDescent="0.25">
      <c r="A45" s="350" t="s">
        <v>143</v>
      </c>
      <c r="B45" s="380">
        <v>7577567.1299999999</v>
      </c>
      <c r="C45" s="239">
        <v>8972065.7400000002</v>
      </c>
      <c r="D45" s="239">
        <v>7588181.0599999996</v>
      </c>
      <c r="E45" s="239">
        <v>8410756.1899999995</v>
      </c>
      <c r="F45" s="239">
        <v>7311552.6299999999</v>
      </c>
      <c r="G45" s="380">
        <v>6832311.4500000002</v>
      </c>
      <c r="H45" s="380">
        <v>4997956.01</v>
      </c>
      <c r="I45" s="380">
        <v>6201816.4400000004</v>
      </c>
      <c r="J45" s="380">
        <v>6850810.9500000002</v>
      </c>
      <c r="K45" s="380">
        <v>4712438.38</v>
      </c>
      <c r="L45" s="239">
        <v>4935738.26</v>
      </c>
      <c r="M45" s="239">
        <v>4573585.9800000004</v>
      </c>
      <c r="N45" s="239"/>
      <c r="O45" s="239"/>
      <c r="P45" s="239"/>
      <c r="Q45" s="239"/>
      <c r="R45" s="241"/>
    </row>
    <row r="46" spans="1:19" x14ac:dyDescent="0.25">
      <c r="A46" s="350" t="s">
        <v>144</v>
      </c>
      <c r="B46" s="382">
        <v>0</v>
      </c>
      <c r="C46" s="239"/>
      <c r="D46" s="239"/>
      <c r="E46" s="239"/>
      <c r="F46" s="239"/>
      <c r="G46" s="382"/>
      <c r="H46" s="382"/>
      <c r="I46" s="382"/>
      <c r="J46" s="382"/>
      <c r="K46" s="382"/>
      <c r="L46" s="239"/>
      <c r="M46" s="239"/>
      <c r="N46" s="239"/>
      <c r="O46" s="239"/>
      <c r="P46" s="239"/>
      <c r="Q46" s="239"/>
      <c r="R46" s="241"/>
    </row>
    <row r="47" spans="1:19" x14ac:dyDescent="0.25">
      <c r="A47" s="350" t="s">
        <v>145</v>
      </c>
      <c r="B47" s="382">
        <v>19550000</v>
      </c>
      <c r="C47" s="239">
        <v>20000000</v>
      </c>
      <c r="D47" s="239">
        <v>20150000</v>
      </c>
      <c r="E47" s="239">
        <v>20600000</v>
      </c>
      <c r="F47" s="239">
        <v>22700000</v>
      </c>
      <c r="G47" s="382">
        <v>27200000</v>
      </c>
      <c r="H47" s="382">
        <v>28000000</v>
      </c>
      <c r="I47" s="380">
        <v>30200000</v>
      </c>
      <c r="J47" s="380">
        <v>32200000</v>
      </c>
      <c r="K47" s="380">
        <v>32750000</v>
      </c>
      <c r="L47" s="239">
        <v>36400000</v>
      </c>
      <c r="M47" s="239">
        <v>31000000</v>
      </c>
      <c r="N47" s="239"/>
      <c r="O47" s="239"/>
      <c r="P47" s="239"/>
      <c r="Q47" s="239"/>
      <c r="R47" s="241"/>
    </row>
    <row r="48" spans="1:19" x14ac:dyDescent="0.25">
      <c r="A48" s="352" t="s">
        <v>146</v>
      </c>
      <c r="B48" s="380">
        <v>34682663.82</v>
      </c>
      <c r="C48" s="239">
        <v>36766777.009999998</v>
      </c>
      <c r="D48" s="239">
        <v>35610220.82</v>
      </c>
      <c r="E48" s="239">
        <v>37172927.729999997</v>
      </c>
      <c r="F48" s="239">
        <v>39037806.359999999</v>
      </c>
      <c r="G48" s="380">
        <v>41881231.899999999</v>
      </c>
      <c r="H48" s="380">
        <v>42733168.939999998</v>
      </c>
      <c r="I48" s="383">
        <v>44755127.729999997</v>
      </c>
      <c r="J48" s="403">
        <v>45618056.039999999</v>
      </c>
      <c r="K48" s="403">
        <v>46097155.899999999</v>
      </c>
      <c r="L48" s="239">
        <v>55361373.979999997</v>
      </c>
      <c r="M48" s="239">
        <v>51250053.32</v>
      </c>
      <c r="N48" s="239"/>
      <c r="O48" s="239"/>
      <c r="P48" s="239"/>
      <c r="Q48" s="239"/>
      <c r="R48" s="241"/>
    </row>
    <row r="49" spans="1:19" x14ac:dyDescent="0.25">
      <c r="A49" s="352" t="s">
        <v>147</v>
      </c>
      <c r="B49" s="382">
        <v>675412203.96000004</v>
      </c>
      <c r="C49" s="239">
        <v>677105142.95000005</v>
      </c>
      <c r="D49" s="239">
        <v>676128836.13</v>
      </c>
      <c r="E49" s="239">
        <v>676881031.66999996</v>
      </c>
      <c r="F49" s="239">
        <v>677702711.75999999</v>
      </c>
      <c r="G49" s="380">
        <v>680819202.52999997</v>
      </c>
      <c r="H49" s="380">
        <v>680193584.23000002</v>
      </c>
      <c r="I49" s="380">
        <v>680636592.09000003</v>
      </c>
      <c r="J49" s="380">
        <v>679619355.88999999</v>
      </c>
      <c r="K49" s="380">
        <v>680116275.57000005</v>
      </c>
      <c r="L49" s="239">
        <v>690500270.33000004</v>
      </c>
      <c r="M49" s="239">
        <v>723934560.53999996</v>
      </c>
      <c r="N49" s="239"/>
      <c r="O49" s="239"/>
      <c r="P49" s="239"/>
      <c r="Q49" s="239"/>
      <c r="R49" s="241"/>
    </row>
    <row r="50" spans="1:19" x14ac:dyDescent="0.25">
      <c r="A50" s="352" t="s">
        <v>148</v>
      </c>
      <c r="B50" s="382">
        <v>21042751.899999999</v>
      </c>
      <c r="C50" s="239">
        <v>20093755.98</v>
      </c>
      <c r="D50" s="239">
        <v>18422177.489999998</v>
      </c>
      <c r="E50" s="239">
        <v>18876797.399999999</v>
      </c>
      <c r="F50" s="239">
        <v>21514324.600000001</v>
      </c>
      <c r="G50" s="380">
        <v>20798967.370000001</v>
      </c>
      <c r="H50" s="380">
        <v>19796625</v>
      </c>
      <c r="I50" s="380">
        <v>21709606.149999999</v>
      </c>
      <c r="J50" s="380">
        <v>21783488.289999999</v>
      </c>
      <c r="K50" s="380">
        <v>21714528.140000001</v>
      </c>
      <c r="L50" s="239">
        <v>26201891.870000001</v>
      </c>
      <c r="M50" s="239">
        <v>17695618.300000001</v>
      </c>
      <c r="N50" s="239"/>
      <c r="O50" s="239"/>
      <c r="P50" s="239"/>
      <c r="Q50" s="239"/>
      <c r="R50" s="241"/>
    </row>
    <row r="51" spans="1:19" x14ac:dyDescent="0.25">
      <c r="A51" s="352" t="s">
        <v>149</v>
      </c>
      <c r="B51" s="382">
        <v>110831055.81</v>
      </c>
      <c r="C51" s="239">
        <v>109606974.93000001</v>
      </c>
      <c r="D51" s="239">
        <v>107655574.98</v>
      </c>
      <c r="E51" s="239">
        <v>107832741.68000001</v>
      </c>
      <c r="F51" s="239">
        <v>110192815.67</v>
      </c>
      <c r="G51" s="380">
        <v>109477458.44</v>
      </c>
      <c r="H51" s="380">
        <v>108475116.06999999</v>
      </c>
      <c r="I51" s="380">
        <v>110206375.01000001</v>
      </c>
      <c r="J51" s="380">
        <v>108980257.15000001</v>
      </c>
      <c r="K51" s="380">
        <v>108793798.92</v>
      </c>
      <c r="L51" s="239">
        <v>113114694.2</v>
      </c>
      <c r="M51" s="239">
        <v>104449027.23</v>
      </c>
      <c r="N51" s="239"/>
      <c r="O51" s="239"/>
      <c r="P51" s="239"/>
      <c r="Q51" s="239"/>
      <c r="R51" s="241"/>
    </row>
    <row r="52" spans="1:19" x14ac:dyDescent="0.25">
      <c r="A52" s="352" t="s">
        <v>3050</v>
      </c>
      <c r="B52" s="380">
        <v>32151100.190000001</v>
      </c>
      <c r="C52" s="239">
        <v>32151100.190000001</v>
      </c>
      <c r="D52" s="239">
        <v>32151100.190000001</v>
      </c>
      <c r="E52" s="239">
        <v>32151100.190000001</v>
      </c>
      <c r="F52" s="239">
        <v>32151100.190000001</v>
      </c>
      <c r="G52" s="380">
        <v>32151100.190000001</v>
      </c>
      <c r="H52" s="380">
        <v>32151100.190000001</v>
      </c>
      <c r="I52" s="380">
        <v>32151100.190000001</v>
      </c>
      <c r="J52" s="380">
        <v>32151100.190000001</v>
      </c>
      <c r="K52" s="380">
        <v>32151100.190000001</v>
      </c>
      <c r="L52" s="380">
        <v>32151100.190000001</v>
      </c>
      <c r="M52" s="239">
        <v>32151100.190000001</v>
      </c>
      <c r="N52" s="239"/>
      <c r="O52" s="239"/>
      <c r="P52" s="239"/>
      <c r="Q52" s="239"/>
      <c r="R52" s="241"/>
    </row>
    <row r="53" spans="1:19" x14ac:dyDescent="0.25">
      <c r="A53" s="254"/>
      <c r="B53" s="384"/>
      <c r="C53" s="255"/>
      <c r="D53" s="255"/>
      <c r="E53" s="255"/>
      <c r="F53" s="255"/>
      <c r="G53" s="384"/>
      <c r="H53" s="384"/>
      <c r="I53" s="384"/>
      <c r="J53" s="384"/>
      <c r="K53" s="384"/>
      <c r="L53" s="255"/>
      <c r="M53" s="255"/>
      <c r="N53" s="255"/>
      <c r="O53" s="255"/>
      <c r="P53" s="255"/>
      <c r="Q53" s="255"/>
      <c r="R53" s="241"/>
    </row>
    <row r="54" spans="1:19" ht="15.75" x14ac:dyDescent="0.25">
      <c r="A54" s="256" t="s">
        <v>150</v>
      </c>
      <c r="B54" s="257">
        <f t="shared" ref="B54:M54" si="34">+B55+B56+B57</f>
        <v>2462711</v>
      </c>
      <c r="C54" s="257">
        <f t="shared" si="34"/>
        <v>2043728</v>
      </c>
      <c r="D54" s="257">
        <f t="shared" si="34"/>
        <v>2625156</v>
      </c>
      <c r="E54" s="257">
        <f t="shared" si="34"/>
        <v>2470498</v>
      </c>
      <c r="F54" s="257">
        <f t="shared" si="34"/>
        <v>2544576</v>
      </c>
      <c r="G54" s="257">
        <f t="shared" si="34"/>
        <v>2344372</v>
      </c>
      <c r="H54" s="257">
        <f t="shared" si="34"/>
        <v>2332831</v>
      </c>
      <c r="I54" s="257">
        <f t="shared" si="34"/>
        <v>2258660</v>
      </c>
      <c r="J54" s="257">
        <f t="shared" si="34"/>
        <v>2146847</v>
      </c>
      <c r="K54" s="257">
        <f t="shared" si="34"/>
        <v>2210541</v>
      </c>
      <c r="L54" s="257">
        <f t="shared" si="34"/>
        <v>2158992</v>
      </c>
      <c r="M54" s="257">
        <f t="shared" si="34"/>
        <v>2137722</v>
      </c>
      <c r="N54" s="540">
        <f t="shared" ref="N54" si="35">SUM(N55:N57)</f>
        <v>0</v>
      </c>
      <c r="O54" s="257"/>
      <c r="P54" s="257"/>
      <c r="Q54" s="257"/>
      <c r="R54" s="257"/>
      <c r="S54" s="333">
        <v>9</v>
      </c>
    </row>
    <row r="55" spans="1:19" x14ac:dyDescent="0.25">
      <c r="A55" s="352" t="s">
        <v>151</v>
      </c>
      <c r="B55" s="378">
        <f>2334030+8614</f>
        <v>2342644</v>
      </c>
      <c r="C55" s="258">
        <f>5607+1915736</f>
        <v>1921343</v>
      </c>
      <c r="D55" s="258">
        <f>2411488+7612</f>
        <v>2419100</v>
      </c>
      <c r="E55" s="258">
        <f>2131394+5871</f>
        <v>2137265</v>
      </c>
      <c r="F55" s="258">
        <f>6760+2149674</f>
        <v>2156434</v>
      </c>
      <c r="G55" s="378">
        <f>2005360+6814</f>
        <v>2012174</v>
      </c>
      <c r="H55" s="378">
        <f>2057928+6833</f>
        <v>2064761</v>
      </c>
      <c r="I55" s="378">
        <f>6999+2100913</f>
        <v>2107912</v>
      </c>
      <c r="J55" s="378">
        <f>2050289+6348</f>
        <v>2056637</v>
      </c>
      <c r="K55" s="378">
        <f>2130921+7094</f>
        <v>2138015</v>
      </c>
      <c r="L55" s="258">
        <f>2078425+6559</f>
        <v>2084984</v>
      </c>
      <c r="M55" s="258">
        <v>2072463</v>
      </c>
      <c r="N55" s="258"/>
      <c r="O55" s="258"/>
      <c r="P55" s="258"/>
      <c r="Q55" s="258"/>
      <c r="R55" s="258"/>
    </row>
    <row r="56" spans="1:19" ht="15" customHeight="1" x14ac:dyDescent="0.25">
      <c r="A56" s="352" t="s">
        <v>152</v>
      </c>
      <c r="B56" s="378">
        <v>0</v>
      </c>
      <c r="C56" s="258"/>
      <c r="D56" s="258"/>
      <c r="E56" s="258"/>
      <c r="F56" s="258"/>
      <c r="G56" s="378"/>
      <c r="H56" s="378"/>
      <c r="I56" s="378"/>
      <c r="J56" s="378"/>
      <c r="K56" s="378"/>
      <c r="L56" s="258"/>
      <c r="M56" s="258"/>
      <c r="N56" s="258"/>
      <c r="O56" s="258"/>
      <c r="P56" s="258"/>
      <c r="Q56" s="258"/>
      <c r="R56" s="258"/>
    </row>
    <row r="57" spans="1:19" ht="15" customHeight="1" x14ac:dyDescent="0.25">
      <c r="A57" s="352" t="s">
        <v>153</v>
      </c>
      <c r="B57" s="378">
        <v>120067</v>
      </c>
      <c r="C57" s="258">
        <v>122385</v>
      </c>
      <c r="D57" s="258">
        <v>206056</v>
      </c>
      <c r="E57" s="258">
        <v>333233</v>
      </c>
      <c r="F57" s="258">
        <v>388142</v>
      </c>
      <c r="G57" s="378">
        <v>332198</v>
      </c>
      <c r="H57" s="378">
        <v>268070</v>
      </c>
      <c r="I57" s="378">
        <v>150748</v>
      </c>
      <c r="J57" s="378">
        <v>90210</v>
      </c>
      <c r="K57" s="378">
        <v>72526</v>
      </c>
      <c r="L57" s="258">
        <v>74008</v>
      </c>
      <c r="M57" s="258">
        <v>65259</v>
      </c>
      <c r="N57" s="258"/>
      <c r="O57" s="258"/>
      <c r="P57" s="258"/>
      <c r="Q57" s="258"/>
      <c r="R57" s="258"/>
    </row>
    <row r="58" spans="1:19" ht="15" customHeight="1" x14ac:dyDescent="0.25">
      <c r="A58" s="243"/>
      <c r="B58" s="378"/>
      <c r="C58" s="258"/>
      <c r="D58" s="258"/>
      <c r="E58" s="258"/>
      <c r="F58" s="258"/>
      <c r="G58" s="378"/>
      <c r="H58" s="378"/>
      <c r="I58" s="378"/>
      <c r="J58" s="378"/>
      <c r="K58" s="378"/>
      <c r="L58" s="258"/>
      <c r="M58" s="258"/>
      <c r="N58" s="258"/>
      <c r="O58" s="258"/>
      <c r="P58" s="258"/>
      <c r="Q58" s="258"/>
      <c r="R58" s="258"/>
    </row>
    <row r="59" spans="1:19" ht="15.75" x14ac:dyDescent="0.25">
      <c r="A59" s="260" t="s">
        <v>154</v>
      </c>
      <c r="B59" s="257">
        <f t="shared" ref="B59:M59" si="36">+B60+B61+B62</f>
        <v>4650691.0500000007</v>
      </c>
      <c r="C59" s="257">
        <f t="shared" si="36"/>
        <v>3657952.69</v>
      </c>
      <c r="D59" s="257">
        <f t="shared" si="36"/>
        <v>4990765.26</v>
      </c>
      <c r="E59" s="257">
        <f t="shared" si="36"/>
        <v>4858208.7000000011</v>
      </c>
      <c r="F59" s="257">
        <f t="shared" si="36"/>
        <v>5052521.4799999995</v>
      </c>
      <c r="G59" s="257">
        <f t="shared" si="36"/>
        <v>4641103.0600000005</v>
      </c>
      <c r="H59" s="257">
        <f t="shared" si="36"/>
        <v>4615426.82</v>
      </c>
      <c r="I59" s="257">
        <f t="shared" si="36"/>
        <v>4598354.7200000007</v>
      </c>
      <c r="J59" s="257">
        <f t="shared" si="36"/>
        <v>4372861.79</v>
      </c>
      <c r="K59" s="257">
        <f t="shared" si="36"/>
        <v>4484229.51</v>
      </c>
      <c r="L59" s="257">
        <f t="shared" si="36"/>
        <v>4483962.08</v>
      </c>
      <c r="M59" s="257">
        <f t="shared" si="36"/>
        <v>4419857.1399999997</v>
      </c>
      <c r="N59" s="540"/>
      <c r="O59" s="257"/>
      <c r="P59" s="257"/>
      <c r="Q59" s="257"/>
      <c r="R59" s="257"/>
      <c r="S59" s="333">
        <v>8</v>
      </c>
    </row>
    <row r="60" spans="1:19" x14ac:dyDescent="0.25">
      <c r="A60" s="352" t="s">
        <v>151</v>
      </c>
      <c r="B60" s="378">
        <f>4385692.73+21278.57</f>
        <v>4406971.3000000007</v>
      </c>
      <c r="C60" s="258">
        <f>12148.46+3424120.79</f>
        <v>3436269.25</v>
      </c>
      <c r="D60" s="258">
        <f>17636.45+4588507.76</f>
        <v>4606144.21</v>
      </c>
      <c r="E60" s="338">
        <f>4225618.78+13323.19</f>
        <v>4238941.9700000007</v>
      </c>
      <c r="F60" s="338">
        <f>17820.52+4320196.53</f>
        <v>4338017.05</v>
      </c>
      <c r="G60" s="378">
        <f>15145.74+4003614.96</f>
        <v>4018760.7</v>
      </c>
      <c r="H60" s="378">
        <f>4124664.5+16663.73</f>
        <v>4141328.23</v>
      </c>
      <c r="I60" s="378">
        <f>16787.87+4272059.82</f>
        <v>4288847.6900000004</v>
      </c>
      <c r="J60" s="378">
        <f>14966.38+4173600.98</f>
        <v>4188567.36</v>
      </c>
      <c r="K60" s="378">
        <f>4320469.71+17130.1</f>
        <v>4337599.8099999996</v>
      </c>
      <c r="L60" s="258">
        <f>4318059.37+18996.29</f>
        <v>4337055.66</v>
      </c>
      <c r="M60" s="258">
        <f>4272483.41+12252.56</f>
        <v>4284735.97</v>
      </c>
      <c r="N60" s="258"/>
      <c r="O60" s="258"/>
      <c r="P60" s="258"/>
      <c r="Q60" s="258"/>
      <c r="R60" s="258"/>
    </row>
    <row r="61" spans="1:19" x14ac:dyDescent="0.25">
      <c r="A61" s="352" t="s">
        <v>152</v>
      </c>
      <c r="B61" s="378"/>
      <c r="C61" s="258"/>
      <c r="D61" s="258"/>
      <c r="E61" s="338"/>
      <c r="F61" s="338"/>
      <c r="G61" s="378"/>
      <c r="H61" s="378"/>
      <c r="I61" s="378"/>
      <c r="J61" s="378"/>
      <c r="K61" s="378"/>
      <c r="L61" s="258"/>
      <c r="M61" s="258"/>
      <c r="N61" s="258"/>
      <c r="O61" s="258"/>
      <c r="P61" s="258"/>
      <c r="Q61" s="258"/>
      <c r="R61" s="258"/>
    </row>
    <row r="62" spans="1:19" x14ac:dyDescent="0.25">
      <c r="A62" s="352" t="s">
        <v>153</v>
      </c>
      <c r="B62" s="378">
        <v>243719.75</v>
      </c>
      <c r="C62" s="258">
        <v>221683.44</v>
      </c>
      <c r="D62" s="258">
        <v>384621.05</v>
      </c>
      <c r="E62" s="338">
        <v>619266.73</v>
      </c>
      <c r="F62" s="338">
        <v>714504.43</v>
      </c>
      <c r="G62" s="378">
        <v>622342.36</v>
      </c>
      <c r="H62" s="378">
        <v>474098.59</v>
      </c>
      <c r="I62" s="378">
        <v>309507.03000000003</v>
      </c>
      <c r="J62" s="378">
        <v>184294.43</v>
      </c>
      <c r="K62" s="378">
        <v>146629.70000000001</v>
      </c>
      <c r="L62" s="258">
        <v>146906.42000000001</v>
      </c>
      <c r="M62" s="258">
        <v>135121.17000000001</v>
      </c>
      <c r="N62" s="258"/>
      <c r="O62" s="258"/>
      <c r="P62" s="258"/>
      <c r="Q62" s="258"/>
      <c r="R62" s="258"/>
    </row>
    <row r="63" spans="1:19" x14ac:dyDescent="0.25">
      <c r="A63" s="261"/>
      <c r="B63" s="378"/>
      <c r="C63" s="258"/>
      <c r="D63" s="258"/>
      <c r="E63" s="338"/>
      <c r="F63" s="338"/>
      <c r="G63" s="378"/>
      <c r="H63" s="378"/>
      <c r="I63" s="378"/>
      <c r="J63" s="378"/>
      <c r="K63" s="378"/>
      <c r="L63" s="258"/>
      <c r="M63" s="258"/>
      <c r="N63" s="258"/>
      <c r="O63" s="258"/>
      <c r="P63" s="258"/>
      <c r="Q63" s="258"/>
      <c r="R63" s="258"/>
    </row>
    <row r="64" spans="1:19" x14ac:dyDescent="0.25">
      <c r="A64" s="360" t="s">
        <v>155</v>
      </c>
      <c r="B64" s="404">
        <v>0.98409999999999997</v>
      </c>
      <c r="C64" s="404">
        <v>0.98409999999999997</v>
      </c>
      <c r="D64" s="404">
        <v>0.98409999999999997</v>
      </c>
      <c r="E64" s="404">
        <v>0.98409999999999997</v>
      </c>
      <c r="F64" s="404">
        <v>0.98409999999999997</v>
      </c>
      <c r="G64" s="404">
        <v>0.98409999999999997</v>
      </c>
      <c r="H64" s="404">
        <v>0.98409999999999997</v>
      </c>
      <c r="I64" s="404">
        <v>0.98409999999999997</v>
      </c>
      <c r="J64" s="404">
        <v>0.98409999999999997</v>
      </c>
      <c r="K64" s="404">
        <v>0.98409999999999997</v>
      </c>
      <c r="L64" s="404">
        <v>0.98409999999999997</v>
      </c>
      <c r="M64" s="404">
        <v>0.98409999999999997</v>
      </c>
      <c r="N64" s="263"/>
      <c r="O64" s="263"/>
      <c r="P64" s="263"/>
      <c r="Q64" s="263"/>
      <c r="R64" s="263"/>
    </row>
    <row r="65" spans="1:19" x14ac:dyDescent="0.25">
      <c r="A65" s="360" t="s">
        <v>156</v>
      </c>
      <c r="B65" s="404">
        <v>0.03</v>
      </c>
      <c r="C65" s="404">
        <v>0.03</v>
      </c>
      <c r="D65" s="404">
        <v>0.03</v>
      </c>
      <c r="E65" s="404">
        <v>0.03</v>
      </c>
      <c r="F65" s="404">
        <v>0.03</v>
      </c>
      <c r="G65" s="404">
        <v>0.03</v>
      </c>
      <c r="H65" s="404">
        <v>0.03</v>
      </c>
      <c r="I65" s="404">
        <v>0.03</v>
      </c>
      <c r="J65" s="404">
        <v>0.03</v>
      </c>
      <c r="K65" s="404">
        <v>0.03</v>
      </c>
      <c r="L65" s="404">
        <v>0.03</v>
      </c>
      <c r="M65" s="404">
        <v>0.03</v>
      </c>
      <c r="N65" s="263"/>
      <c r="O65" s="263"/>
      <c r="P65" s="263"/>
      <c r="Q65" s="263"/>
      <c r="R65" s="263"/>
    </row>
    <row r="66" spans="1:19" x14ac:dyDescent="0.25">
      <c r="A66" s="262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</row>
    <row r="67" spans="1:19" x14ac:dyDescent="0.25">
      <c r="A67" s="253" t="s">
        <v>157</v>
      </c>
      <c r="B67" s="378"/>
      <c r="C67" s="258"/>
      <c r="D67" s="258"/>
      <c r="E67" s="258"/>
      <c r="F67" s="258"/>
      <c r="G67" s="378"/>
      <c r="H67" s="378"/>
      <c r="I67" s="378"/>
      <c r="J67" s="378"/>
      <c r="K67" s="378"/>
      <c r="L67" s="258"/>
      <c r="M67" s="258"/>
      <c r="N67" s="258"/>
      <c r="O67" s="258"/>
      <c r="P67" s="258"/>
      <c r="Q67" s="258"/>
      <c r="R67" s="258"/>
    </row>
    <row r="68" spans="1:19" ht="17.25" x14ac:dyDescent="0.25">
      <c r="A68" s="260" t="s">
        <v>158</v>
      </c>
      <c r="B68" s="264">
        <f t="shared" ref="B68:M68" si="37">+B69+B72</f>
        <v>1507627</v>
      </c>
      <c r="C68" s="264">
        <f t="shared" si="37"/>
        <v>1363119</v>
      </c>
      <c r="D68" s="264">
        <f t="shared" si="37"/>
        <v>1562491</v>
      </c>
      <c r="E68" s="264">
        <f t="shared" si="37"/>
        <v>1477036</v>
      </c>
      <c r="F68" s="264">
        <f t="shared" si="37"/>
        <v>1567077</v>
      </c>
      <c r="G68" s="264">
        <f t="shared" si="37"/>
        <v>1511443</v>
      </c>
      <c r="H68" s="264">
        <f t="shared" si="37"/>
        <v>1503514</v>
      </c>
      <c r="I68" s="264">
        <f t="shared" si="37"/>
        <v>1367498</v>
      </c>
      <c r="J68" s="264">
        <f t="shared" si="37"/>
        <v>1401893</v>
      </c>
      <c r="K68" s="264">
        <f t="shared" si="37"/>
        <v>1451193</v>
      </c>
      <c r="L68" s="264">
        <f t="shared" si="37"/>
        <v>1432994</v>
      </c>
      <c r="M68" s="264">
        <f t="shared" si="37"/>
        <v>1451118</v>
      </c>
      <c r="N68" s="252">
        <f>SUM(B68:M68)</f>
        <v>17597003</v>
      </c>
      <c r="O68" s="257"/>
      <c r="P68" s="257"/>
      <c r="Q68" s="257"/>
      <c r="R68" s="257"/>
      <c r="S68" s="333">
        <v>1</v>
      </c>
    </row>
    <row r="69" spans="1:19" x14ac:dyDescent="0.25">
      <c r="A69" s="367" t="s">
        <v>159</v>
      </c>
      <c r="B69" s="378">
        <v>1507627</v>
      </c>
      <c r="C69" s="258">
        <v>1363119</v>
      </c>
      <c r="D69" s="265">
        <v>1562491</v>
      </c>
      <c r="E69" s="265">
        <v>1477036</v>
      </c>
      <c r="F69" s="265">
        <v>1567077</v>
      </c>
      <c r="G69" s="385">
        <v>1511443</v>
      </c>
      <c r="H69" s="385">
        <v>1503514</v>
      </c>
      <c r="I69" s="385">
        <v>1367498</v>
      </c>
      <c r="J69" s="385">
        <v>1401893</v>
      </c>
      <c r="K69" s="385">
        <v>1451193</v>
      </c>
      <c r="L69" s="258">
        <v>1432994</v>
      </c>
      <c r="M69" s="534">
        <v>1451118</v>
      </c>
      <c r="N69" s="258"/>
      <c r="O69" s="258"/>
      <c r="P69" s="258"/>
      <c r="Q69" s="258"/>
      <c r="R69" s="258"/>
    </row>
    <row r="70" spans="1:19" x14ac:dyDescent="0.25">
      <c r="A70" s="367" t="s">
        <v>160</v>
      </c>
      <c r="B70" s="378">
        <v>0</v>
      </c>
      <c r="C70" s="258"/>
      <c r="D70" s="265"/>
      <c r="E70" s="258"/>
      <c r="F70" s="258"/>
      <c r="G70" s="378"/>
      <c r="H70" s="378"/>
      <c r="I70" s="378"/>
      <c r="J70" s="378"/>
      <c r="K70" s="378"/>
      <c r="L70" s="258"/>
      <c r="M70" s="258"/>
      <c r="N70" s="258"/>
      <c r="O70" s="258"/>
      <c r="P70" s="258"/>
      <c r="Q70" s="258"/>
      <c r="R70" s="258"/>
    </row>
    <row r="71" spans="1:19" x14ac:dyDescent="0.25">
      <c r="A71" s="367" t="s">
        <v>161</v>
      </c>
      <c r="B71" s="378">
        <v>0</v>
      </c>
      <c r="C71" s="258"/>
      <c r="D71" s="265"/>
      <c r="E71" s="263"/>
      <c r="F71" s="263"/>
      <c r="G71" s="263"/>
      <c r="H71" s="263"/>
      <c r="I71" s="263"/>
      <c r="J71" s="263"/>
      <c r="K71" s="263"/>
      <c r="L71" s="258"/>
      <c r="M71" s="258"/>
      <c r="N71" s="258"/>
      <c r="O71" s="258"/>
      <c r="P71" s="258"/>
      <c r="Q71" s="258"/>
      <c r="R71" s="258"/>
    </row>
    <row r="72" spans="1:19" x14ac:dyDescent="0.25">
      <c r="A72" s="368" t="s">
        <v>162</v>
      </c>
      <c r="B72" s="378">
        <v>0</v>
      </c>
      <c r="C72" s="258"/>
      <c r="D72" s="265"/>
      <c r="E72" s="265"/>
      <c r="F72" s="265"/>
      <c r="G72" s="385"/>
      <c r="H72" s="385"/>
      <c r="I72" s="385"/>
      <c r="J72" s="385"/>
      <c r="K72" s="385"/>
      <c r="L72" s="258"/>
      <c r="M72" s="258"/>
      <c r="N72" s="258"/>
      <c r="O72" s="258"/>
      <c r="P72" s="258"/>
      <c r="Q72" s="258"/>
      <c r="R72" s="258"/>
    </row>
    <row r="73" spans="1:19" x14ac:dyDescent="0.25">
      <c r="A73" s="267"/>
      <c r="B73" s="268"/>
      <c r="C73" s="268"/>
      <c r="D73" s="263"/>
      <c r="E73" s="263"/>
      <c r="F73" s="263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</row>
    <row r="74" spans="1:19" ht="15.75" x14ac:dyDescent="0.25">
      <c r="A74" s="269" t="s">
        <v>163</v>
      </c>
      <c r="B74" s="249">
        <f t="shared" ref="B74:M74" si="38">+B75+B76+B77+B78+B79</f>
        <v>611209</v>
      </c>
      <c r="C74" s="249">
        <f t="shared" si="38"/>
        <v>597605</v>
      </c>
      <c r="D74" s="249">
        <f t="shared" si="38"/>
        <v>575034</v>
      </c>
      <c r="E74" s="249">
        <f t="shared" si="38"/>
        <v>702471</v>
      </c>
      <c r="F74" s="249">
        <f t="shared" si="38"/>
        <v>732499</v>
      </c>
      <c r="G74" s="249">
        <f t="shared" si="38"/>
        <v>691733</v>
      </c>
      <c r="H74" s="249">
        <f t="shared" si="38"/>
        <v>644252</v>
      </c>
      <c r="I74" s="249">
        <f t="shared" si="38"/>
        <v>611798</v>
      </c>
      <c r="J74" s="249">
        <f t="shared" si="38"/>
        <v>615020</v>
      </c>
      <c r="K74" s="249">
        <f t="shared" si="38"/>
        <v>574964</v>
      </c>
      <c r="L74" s="249">
        <f t="shared" si="38"/>
        <v>597654</v>
      </c>
      <c r="M74" s="249">
        <f t="shared" si="38"/>
        <v>551191</v>
      </c>
      <c r="N74" s="252">
        <f>SUM(N75:N79)</f>
        <v>7505430</v>
      </c>
      <c r="O74" s="249"/>
      <c r="P74" s="249"/>
      <c r="Q74" s="249"/>
      <c r="R74" s="249"/>
      <c r="S74" s="333">
        <v>2</v>
      </c>
    </row>
    <row r="75" spans="1:19" x14ac:dyDescent="0.25">
      <c r="A75" s="358" t="s">
        <v>164</v>
      </c>
      <c r="B75" s="378">
        <v>460771</v>
      </c>
      <c r="C75" s="258">
        <v>449708</v>
      </c>
      <c r="D75" s="270">
        <v>418692</v>
      </c>
      <c r="E75" s="258">
        <v>513953</v>
      </c>
      <c r="F75" s="258">
        <v>500802</v>
      </c>
      <c r="G75" s="378">
        <v>480496</v>
      </c>
      <c r="H75" s="378">
        <v>486324</v>
      </c>
      <c r="I75" s="378">
        <v>479337</v>
      </c>
      <c r="J75" s="378">
        <v>481195</v>
      </c>
      <c r="K75" s="378">
        <v>457244</v>
      </c>
      <c r="L75" s="258">
        <v>465842</v>
      </c>
      <c r="M75" s="378">
        <v>433454</v>
      </c>
      <c r="N75" s="258">
        <f>SUM(B75:M75)</f>
        <v>5627818</v>
      </c>
      <c r="O75" s="258"/>
      <c r="P75" s="258"/>
      <c r="Q75" s="258"/>
      <c r="R75" s="258"/>
    </row>
    <row r="76" spans="1:19" x14ac:dyDescent="0.25">
      <c r="A76" s="358" t="s">
        <v>165</v>
      </c>
      <c r="B76" s="378">
        <v>84756</v>
      </c>
      <c r="C76" s="258">
        <v>80936</v>
      </c>
      <c r="D76" s="270">
        <v>88219</v>
      </c>
      <c r="E76" s="258">
        <v>102664</v>
      </c>
      <c r="F76" s="258">
        <v>142335</v>
      </c>
      <c r="G76" s="378">
        <v>120001</v>
      </c>
      <c r="H76" s="378">
        <v>83702</v>
      </c>
      <c r="I76" s="378">
        <v>58297</v>
      </c>
      <c r="J76" s="378">
        <v>56246</v>
      </c>
      <c r="K76" s="378">
        <v>52541</v>
      </c>
      <c r="L76" s="258">
        <v>68948</v>
      </c>
      <c r="M76" s="378">
        <v>55751</v>
      </c>
      <c r="N76" s="258">
        <f>SUM(B76:M76)</f>
        <v>994396</v>
      </c>
      <c r="O76" s="258"/>
      <c r="P76" s="258"/>
      <c r="Q76" s="258"/>
      <c r="R76" s="258"/>
    </row>
    <row r="77" spans="1:19" x14ac:dyDescent="0.25">
      <c r="A77" s="358" t="s">
        <v>166</v>
      </c>
      <c r="B77" s="378">
        <v>14897</v>
      </c>
      <c r="C77" s="258">
        <v>15307</v>
      </c>
      <c r="D77" s="270">
        <v>14262</v>
      </c>
      <c r="E77" s="258">
        <v>16814</v>
      </c>
      <c r="F77" s="258">
        <v>24706</v>
      </c>
      <c r="G77" s="378">
        <v>24399</v>
      </c>
      <c r="H77" s="378">
        <v>20149</v>
      </c>
      <c r="I77" s="378">
        <v>23395</v>
      </c>
      <c r="J77" s="378">
        <v>23138</v>
      </c>
      <c r="K77" s="378">
        <v>10122</v>
      </c>
      <c r="L77" s="258">
        <v>5526</v>
      </c>
      <c r="M77" s="378">
        <v>4531</v>
      </c>
      <c r="N77" s="258">
        <f>SUM(B77:M77)</f>
        <v>197246</v>
      </c>
      <c r="O77" s="258"/>
      <c r="P77" s="258"/>
      <c r="Q77" s="258"/>
      <c r="R77" s="258"/>
    </row>
    <row r="78" spans="1:19" x14ac:dyDescent="0.25">
      <c r="A78" s="358" t="s">
        <v>167</v>
      </c>
      <c r="B78" s="378">
        <v>4697</v>
      </c>
      <c r="C78" s="258">
        <v>5950</v>
      </c>
      <c r="D78" s="270">
        <v>8919</v>
      </c>
      <c r="E78" s="258">
        <v>16817</v>
      </c>
      <c r="F78" s="258">
        <v>11245</v>
      </c>
      <c r="G78" s="378">
        <v>12845</v>
      </c>
      <c r="H78" s="378">
        <v>9503</v>
      </c>
      <c r="I78" s="378">
        <v>5597</v>
      </c>
      <c r="J78" s="378">
        <v>8372</v>
      </c>
      <c r="K78" s="378">
        <v>10264</v>
      </c>
      <c r="L78" s="258">
        <v>9664</v>
      </c>
      <c r="M78" s="378">
        <v>9703</v>
      </c>
      <c r="N78" s="258">
        <f>SUM(B78:M78)</f>
        <v>113576</v>
      </c>
      <c r="O78" s="258"/>
      <c r="P78" s="258"/>
      <c r="Q78" s="258"/>
      <c r="R78" s="258"/>
      <c r="S78" s="333">
        <v>22</v>
      </c>
    </row>
    <row r="79" spans="1:19" x14ac:dyDescent="0.25">
      <c r="A79" s="358" t="s">
        <v>168</v>
      </c>
      <c r="B79" s="378">
        <v>46088</v>
      </c>
      <c r="C79" s="258">
        <v>45704</v>
      </c>
      <c r="D79" s="270">
        <v>44942</v>
      </c>
      <c r="E79" s="258">
        <v>52223</v>
      </c>
      <c r="F79" s="258">
        <v>53411</v>
      </c>
      <c r="G79" s="378">
        <v>53992</v>
      </c>
      <c r="H79" s="378">
        <v>44574</v>
      </c>
      <c r="I79" s="378">
        <v>45172</v>
      </c>
      <c r="J79" s="378">
        <v>46069</v>
      </c>
      <c r="K79" s="378">
        <v>44793</v>
      </c>
      <c r="L79" s="258">
        <v>47674</v>
      </c>
      <c r="M79" s="378">
        <v>47752</v>
      </c>
      <c r="N79" s="258">
        <f>SUM(B79:M79)</f>
        <v>572394</v>
      </c>
      <c r="O79" s="258"/>
      <c r="P79" s="258"/>
      <c r="Q79" s="258"/>
      <c r="R79" s="258"/>
      <c r="S79" s="333">
        <v>22</v>
      </c>
    </row>
    <row r="80" spans="1:19" x14ac:dyDescent="0.25">
      <c r="A80" s="243"/>
      <c r="B80" s="378"/>
      <c r="C80" s="258"/>
      <c r="D80" s="258"/>
      <c r="E80" s="258"/>
      <c r="F80" s="258"/>
      <c r="G80" s="378"/>
      <c r="H80" s="378"/>
      <c r="I80" s="378"/>
      <c r="J80" s="378"/>
      <c r="K80" s="378"/>
      <c r="L80" s="258"/>
      <c r="M80" s="378"/>
      <c r="N80" s="258"/>
      <c r="O80" s="258"/>
      <c r="P80" s="258"/>
      <c r="Q80" s="258"/>
      <c r="R80" s="258"/>
    </row>
    <row r="81" spans="1:19" x14ac:dyDescent="0.25">
      <c r="A81" s="271"/>
      <c r="B81" s="386"/>
      <c r="C81" s="272"/>
      <c r="D81" s="272"/>
      <c r="E81" s="272"/>
      <c r="F81" s="272"/>
      <c r="G81" s="386"/>
      <c r="H81" s="386"/>
      <c r="I81" s="386"/>
      <c r="J81" s="386"/>
      <c r="K81" s="386"/>
      <c r="L81" s="272"/>
      <c r="M81" s="272"/>
      <c r="N81" s="272"/>
      <c r="O81" s="272"/>
      <c r="P81" s="272"/>
      <c r="Q81" s="272"/>
      <c r="R81" s="272"/>
    </row>
    <row r="82" spans="1:19" ht="15.75" x14ac:dyDescent="0.25">
      <c r="A82" s="269" t="s">
        <v>169</v>
      </c>
      <c r="B82" s="249">
        <f>+B83+B84</f>
        <v>486091</v>
      </c>
      <c r="C82" s="249">
        <f t="shared" ref="C82:M82" si="39">+C83+C84</f>
        <v>461792</v>
      </c>
      <c r="D82" s="249">
        <f t="shared" si="39"/>
        <v>496390</v>
      </c>
      <c r="E82" s="249">
        <f t="shared" si="39"/>
        <v>467535</v>
      </c>
      <c r="F82" s="249">
        <f t="shared" si="39"/>
        <v>500280</v>
      </c>
      <c r="G82" s="249">
        <f t="shared" si="39"/>
        <v>496706</v>
      </c>
      <c r="H82" s="249">
        <f t="shared" si="39"/>
        <v>490084</v>
      </c>
      <c r="I82" s="249">
        <f t="shared" si="39"/>
        <v>476205</v>
      </c>
      <c r="J82" s="249">
        <f t="shared" si="39"/>
        <v>469163</v>
      </c>
      <c r="K82" s="249">
        <f t="shared" si="39"/>
        <v>454113</v>
      </c>
      <c r="L82" s="249">
        <f t="shared" si="39"/>
        <v>445288</v>
      </c>
      <c r="M82" s="249">
        <f t="shared" si="39"/>
        <v>464733</v>
      </c>
      <c r="N82" s="252">
        <f>SUM(B82:M82)</f>
        <v>5708380</v>
      </c>
      <c r="O82" s="249"/>
      <c r="P82" s="249"/>
      <c r="Q82" s="249"/>
      <c r="R82" s="249"/>
    </row>
    <row r="83" spans="1:19" x14ac:dyDescent="0.25">
      <c r="A83" s="358" t="s">
        <v>170</v>
      </c>
      <c r="B83" s="378">
        <v>431235</v>
      </c>
      <c r="C83" s="258">
        <v>408330</v>
      </c>
      <c r="D83" s="258">
        <v>442031</v>
      </c>
      <c r="E83" s="258">
        <v>426511</v>
      </c>
      <c r="F83" s="258">
        <v>450796</v>
      </c>
      <c r="G83" s="378">
        <v>438749</v>
      </c>
      <c r="H83" s="378">
        <v>436967</v>
      </c>
      <c r="I83" s="378">
        <v>427224</v>
      </c>
      <c r="J83" s="378">
        <v>422165</v>
      </c>
      <c r="K83" s="378">
        <v>403350</v>
      </c>
      <c r="L83" s="258">
        <v>397456</v>
      </c>
      <c r="M83" s="378">
        <v>407431</v>
      </c>
      <c r="N83" s="258">
        <f>SUM(B83:M83)</f>
        <v>5092245</v>
      </c>
      <c r="O83" s="258"/>
      <c r="P83" s="258"/>
      <c r="Q83" s="258"/>
      <c r="R83" s="258"/>
      <c r="S83" s="333">
        <v>3</v>
      </c>
    </row>
    <row r="84" spans="1:19" x14ac:dyDescent="0.25">
      <c r="A84" s="358" t="s">
        <v>171</v>
      </c>
      <c r="B84" s="378">
        <v>54856</v>
      </c>
      <c r="C84" s="274">
        <v>53462</v>
      </c>
      <c r="D84" s="258">
        <v>54359</v>
      </c>
      <c r="E84" s="258">
        <v>41024</v>
      </c>
      <c r="F84" s="258">
        <v>49484</v>
      </c>
      <c r="G84" s="378">
        <v>57957</v>
      </c>
      <c r="H84" s="378">
        <v>53117</v>
      </c>
      <c r="I84" s="378">
        <v>48981</v>
      </c>
      <c r="J84" s="378">
        <v>46998</v>
      </c>
      <c r="K84" s="378">
        <v>50763</v>
      </c>
      <c r="L84" s="258">
        <v>47832</v>
      </c>
      <c r="M84" s="378">
        <v>57302</v>
      </c>
      <c r="N84" s="258">
        <f>SUM(B84:M84)</f>
        <v>616135</v>
      </c>
      <c r="O84" s="258"/>
      <c r="P84" s="258"/>
      <c r="Q84" s="258"/>
      <c r="R84" s="258"/>
      <c r="S84" s="333">
        <v>4</v>
      </c>
    </row>
    <row r="85" spans="1:19" x14ac:dyDescent="0.25">
      <c r="A85" s="273"/>
      <c r="B85" s="387"/>
      <c r="C85" s="274"/>
      <c r="D85" s="274"/>
      <c r="E85" s="274"/>
      <c r="F85" s="274"/>
      <c r="G85" s="387"/>
      <c r="H85" s="387"/>
      <c r="I85" s="387"/>
      <c r="J85" s="387"/>
      <c r="K85" s="387"/>
      <c r="L85" s="274"/>
      <c r="M85" s="274"/>
      <c r="N85" s="274">
        <f t="shared" ref="N85:N92" si="40">SUM(B85:M85)</f>
        <v>0</v>
      </c>
      <c r="O85" s="274"/>
      <c r="P85" s="274"/>
      <c r="Q85" s="274"/>
      <c r="R85" s="274"/>
    </row>
    <row r="86" spans="1:19" x14ac:dyDescent="0.25">
      <c r="A86" s="253" t="s">
        <v>172</v>
      </c>
      <c r="B86" s="382"/>
      <c r="C86" s="239"/>
      <c r="D86" s="239"/>
      <c r="E86" s="239"/>
      <c r="F86" s="239"/>
      <c r="G86" s="382"/>
      <c r="H86" s="382"/>
      <c r="I86" s="382"/>
      <c r="J86" s="382"/>
      <c r="K86" s="382"/>
      <c r="L86" s="239"/>
      <c r="M86" s="239"/>
      <c r="N86" s="239">
        <f t="shared" si="40"/>
        <v>0</v>
      </c>
      <c r="O86" s="239"/>
      <c r="P86" s="239"/>
      <c r="Q86" s="239"/>
      <c r="R86" s="239"/>
    </row>
    <row r="87" spans="1:19" ht="15.75" x14ac:dyDescent="0.25">
      <c r="A87" s="275" t="s">
        <v>173</v>
      </c>
      <c r="B87" s="382"/>
      <c r="C87" s="239"/>
      <c r="D87" s="239"/>
      <c r="E87" s="239"/>
      <c r="F87" s="239"/>
      <c r="G87" s="382"/>
      <c r="H87" s="382"/>
      <c r="I87" s="382"/>
      <c r="J87" s="382"/>
      <c r="K87" s="382"/>
      <c r="L87" s="239"/>
      <c r="M87" s="239"/>
      <c r="N87" s="239">
        <f t="shared" si="40"/>
        <v>0</v>
      </c>
      <c r="O87" s="239"/>
      <c r="P87" s="239"/>
      <c r="Q87" s="239"/>
      <c r="R87" s="239"/>
    </row>
    <row r="88" spans="1:19" x14ac:dyDescent="0.25">
      <c r="A88" s="365" t="s">
        <v>174</v>
      </c>
      <c r="B88" s="388">
        <v>570000</v>
      </c>
      <c r="C88" s="276">
        <v>640000</v>
      </c>
      <c r="D88" s="276">
        <v>710000</v>
      </c>
      <c r="E88" s="276">
        <v>718000</v>
      </c>
      <c r="F88" s="276">
        <v>720000</v>
      </c>
      <c r="G88" s="388">
        <v>712000</v>
      </c>
      <c r="H88" s="388">
        <v>720000</v>
      </c>
      <c r="I88" s="388">
        <v>721000</v>
      </c>
      <c r="J88" s="388">
        <v>692000</v>
      </c>
      <c r="K88" s="388">
        <v>678000</v>
      </c>
      <c r="L88" s="276">
        <v>690000</v>
      </c>
      <c r="M88" s="276">
        <v>680000</v>
      </c>
      <c r="N88" s="541">
        <f t="shared" si="40"/>
        <v>8251000</v>
      </c>
      <c r="O88" s="276"/>
      <c r="P88" s="276"/>
      <c r="Q88" s="276"/>
      <c r="R88" s="276"/>
    </row>
    <row r="89" spans="1:19" x14ac:dyDescent="0.25">
      <c r="A89" s="365" t="s">
        <v>175</v>
      </c>
      <c r="B89" s="388">
        <f>B90+B91+B92</f>
        <v>560000</v>
      </c>
      <c r="C89" s="388">
        <f t="shared" ref="C89:M89" si="41">C90+C91+C92</f>
        <v>632000</v>
      </c>
      <c r="D89" s="388">
        <v>701000</v>
      </c>
      <c r="E89" s="388">
        <f t="shared" si="41"/>
        <v>711000</v>
      </c>
      <c r="F89" s="388">
        <f t="shared" ref="F89" si="42">F90+F91+F92</f>
        <v>713000</v>
      </c>
      <c r="G89" s="388">
        <f t="shared" si="41"/>
        <v>707000</v>
      </c>
      <c r="H89" s="388">
        <f>H90+H91+H92</f>
        <v>713000</v>
      </c>
      <c r="I89" s="388">
        <v>596000</v>
      </c>
      <c r="J89" s="388">
        <v>671000</v>
      </c>
      <c r="K89" s="388">
        <f t="shared" si="41"/>
        <v>662000</v>
      </c>
      <c r="L89" s="388">
        <v>682000</v>
      </c>
      <c r="M89" s="388">
        <f t="shared" si="41"/>
        <v>672000</v>
      </c>
      <c r="N89" s="541">
        <f t="shared" si="40"/>
        <v>8020000</v>
      </c>
      <c r="O89" s="276"/>
      <c r="P89" s="276"/>
      <c r="Q89" s="276"/>
      <c r="R89" s="276"/>
    </row>
    <row r="90" spans="1:19" x14ac:dyDescent="0.25">
      <c r="A90" s="365" t="s">
        <v>176</v>
      </c>
      <c r="B90" s="378">
        <v>25000</v>
      </c>
      <c r="C90" s="258">
        <v>30000</v>
      </c>
      <c r="D90" s="258">
        <v>35000</v>
      </c>
      <c r="E90" s="258">
        <v>35000</v>
      </c>
      <c r="F90" s="258">
        <v>35000</v>
      </c>
      <c r="G90" s="378">
        <v>35000</v>
      </c>
      <c r="H90" s="378">
        <v>20000</v>
      </c>
      <c r="I90" s="378">
        <v>25000</v>
      </c>
      <c r="J90" s="378">
        <v>12000</v>
      </c>
      <c r="K90" s="378">
        <v>15000</v>
      </c>
      <c r="L90" s="258">
        <v>35000</v>
      </c>
      <c r="M90" s="259">
        <v>21000</v>
      </c>
      <c r="N90" s="258">
        <f t="shared" si="40"/>
        <v>323000</v>
      </c>
      <c r="O90" s="258"/>
      <c r="P90" s="258"/>
      <c r="Q90" s="258"/>
      <c r="R90" s="258"/>
    </row>
    <row r="91" spans="1:19" x14ac:dyDescent="0.25">
      <c r="A91" s="365" t="s">
        <v>177</v>
      </c>
      <c r="B91" s="378">
        <v>90000</v>
      </c>
      <c r="C91" s="258">
        <v>90000</v>
      </c>
      <c r="D91" s="258">
        <v>90000</v>
      </c>
      <c r="E91" s="258">
        <v>90000</v>
      </c>
      <c r="F91" s="258">
        <v>90000</v>
      </c>
      <c r="G91" s="378">
        <v>90000</v>
      </c>
      <c r="H91" s="378">
        <v>90000</v>
      </c>
      <c r="I91" s="378">
        <v>90000</v>
      </c>
      <c r="J91" s="378">
        <v>90000</v>
      </c>
      <c r="K91" s="378">
        <v>90000</v>
      </c>
      <c r="L91" s="258">
        <v>90000</v>
      </c>
      <c r="M91" s="259">
        <v>90000</v>
      </c>
      <c r="N91" s="258">
        <f t="shared" si="40"/>
        <v>1080000</v>
      </c>
      <c r="O91" s="258"/>
      <c r="P91" s="258"/>
      <c r="Q91" s="258"/>
      <c r="R91" s="258"/>
    </row>
    <row r="92" spans="1:19" x14ac:dyDescent="0.25">
      <c r="A92" s="366" t="s">
        <v>178</v>
      </c>
      <c r="B92" s="378">
        <v>445000</v>
      </c>
      <c r="C92" s="258">
        <v>512000</v>
      </c>
      <c r="D92" s="258">
        <v>576000</v>
      </c>
      <c r="E92" s="258">
        <v>586000</v>
      </c>
      <c r="F92" s="258">
        <v>588000</v>
      </c>
      <c r="G92" s="378">
        <v>582000</v>
      </c>
      <c r="H92" s="378">
        <v>603000</v>
      </c>
      <c r="I92" s="378">
        <v>481000</v>
      </c>
      <c r="J92" s="378">
        <v>569000</v>
      </c>
      <c r="K92" s="378">
        <v>557000</v>
      </c>
      <c r="L92" s="258">
        <v>557000</v>
      </c>
      <c r="M92" s="259">
        <v>561000</v>
      </c>
      <c r="N92" s="258">
        <f t="shared" si="40"/>
        <v>6617000</v>
      </c>
      <c r="O92" s="258"/>
      <c r="P92" s="258"/>
      <c r="Q92" s="258"/>
      <c r="R92" s="258"/>
    </row>
    <row r="93" spans="1:19" x14ac:dyDescent="0.25">
      <c r="A93" s="277"/>
      <c r="B93" s="378"/>
      <c r="C93" s="258"/>
      <c r="D93" s="258"/>
      <c r="E93" s="258"/>
      <c r="F93" s="258"/>
      <c r="G93" s="378"/>
      <c r="H93" s="378"/>
      <c r="I93" s="378"/>
      <c r="J93" s="378"/>
      <c r="K93" s="378"/>
      <c r="L93" s="258"/>
      <c r="M93" s="258"/>
      <c r="N93" s="258"/>
      <c r="O93" s="258"/>
      <c r="P93" s="258"/>
      <c r="Q93" s="258"/>
      <c r="R93" s="258"/>
    </row>
    <row r="94" spans="1:19" x14ac:dyDescent="0.25">
      <c r="A94" s="253" t="s">
        <v>89</v>
      </c>
      <c r="B94" s="389"/>
      <c r="C94" s="278"/>
      <c r="D94" s="278"/>
      <c r="E94" s="278"/>
      <c r="F94" s="278"/>
      <c r="G94" s="389"/>
      <c r="H94" s="389"/>
      <c r="I94" s="389"/>
      <c r="J94" s="389"/>
      <c r="K94" s="389"/>
      <c r="L94" s="278"/>
      <c r="M94" s="278"/>
      <c r="N94" s="541"/>
      <c r="O94" s="278"/>
      <c r="P94" s="278"/>
      <c r="Q94" s="278"/>
      <c r="R94" s="278"/>
    </row>
    <row r="95" spans="1:19" ht="15.75" x14ac:dyDescent="0.25">
      <c r="A95" s="269" t="s">
        <v>179</v>
      </c>
      <c r="B95" s="249">
        <f t="shared" ref="B95:M95" si="43">SUM(B96:B100)</f>
        <v>16211581.009999998</v>
      </c>
      <c r="C95" s="249">
        <f t="shared" si="43"/>
        <v>15827948.189999998</v>
      </c>
      <c r="D95" s="249">
        <f t="shared" si="43"/>
        <v>14893034.25</v>
      </c>
      <c r="E95" s="249">
        <f t="shared" si="43"/>
        <v>19811413.84</v>
      </c>
      <c r="F95" s="249">
        <f t="shared" si="43"/>
        <v>21020929.509999994</v>
      </c>
      <c r="G95" s="249">
        <f t="shared" si="43"/>
        <v>18084637.23</v>
      </c>
      <c r="H95" s="249">
        <f t="shared" si="43"/>
        <v>17966856.449999999</v>
      </c>
      <c r="I95" s="249">
        <f t="shared" si="43"/>
        <v>18167941.170000002</v>
      </c>
      <c r="J95" s="249">
        <f t="shared" si="43"/>
        <v>18366223.09</v>
      </c>
      <c r="K95" s="249">
        <f t="shared" si="43"/>
        <v>16587911.959999997</v>
      </c>
      <c r="L95" s="249">
        <f t="shared" si="43"/>
        <v>16440708.580000002</v>
      </c>
      <c r="M95" s="249">
        <f t="shared" si="43"/>
        <v>15606395.789999999</v>
      </c>
      <c r="N95" s="542">
        <f>N96+N97+N98+N99+N100</f>
        <v>208985581.06999999</v>
      </c>
      <c r="O95" s="249"/>
      <c r="P95" s="249"/>
      <c r="Q95" s="249"/>
      <c r="R95" s="249"/>
    </row>
    <row r="96" spans="1:19" x14ac:dyDescent="0.25">
      <c r="A96" s="359" t="s">
        <v>164</v>
      </c>
      <c r="B96" s="378">
        <v>11611527.91</v>
      </c>
      <c r="C96" s="258">
        <v>11395127.289999999</v>
      </c>
      <c r="D96" s="258">
        <v>10651121.49</v>
      </c>
      <c r="E96" s="258">
        <v>12936578</v>
      </c>
      <c r="F96" s="258">
        <v>12697230.18</v>
      </c>
      <c r="G96" s="378">
        <v>12207479.859999999</v>
      </c>
      <c r="H96" s="378">
        <v>12526305.26</v>
      </c>
      <c r="I96" s="378">
        <v>12451588.26</v>
      </c>
      <c r="J96" s="378">
        <v>12568636.859999999</v>
      </c>
      <c r="K96" s="378">
        <v>12067857.34</v>
      </c>
      <c r="L96" s="258">
        <v>12368892.720000001</v>
      </c>
      <c r="M96" s="258">
        <v>11621241.869999999</v>
      </c>
      <c r="N96" s="543">
        <f t="shared" ref="N96:N100" si="44">SUM(B96:M96)</f>
        <v>145103587.03999999</v>
      </c>
      <c r="O96" s="258"/>
      <c r="P96" s="258"/>
      <c r="Q96" s="258"/>
      <c r="R96" s="258"/>
      <c r="S96" s="333">
        <v>5</v>
      </c>
    </row>
    <row r="97" spans="1:19" x14ac:dyDescent="0.25">
      <c r="A97" s="359" t="s">
        <v>165</v>
      </c>
      <c r="B97" s="378">
        <v>2863257.34</v>
      </c>
      <c r="C97" s="258">
        <v>2635769.38</v>
      </c>
      <c r="D97" s="258">
        <v>2516967.84</v>
      </c>
      <c r="E97" s="258">
        <v>4724852.4800000004</v>
      </c>
      <c r="F97" s="258">
        <v>5504744.2199999997</v>
      </c>
      <c r="G97" s="378">
        <v>3046793.72</v>
      </c>
      <c r="H97" s="378">
        <v>3094785.49</v>
      </c>
      <c r="I97" s="378">
        <v>3084496.38</v>
      </c>
      <c r="J97" s="378">
        <v>3120982.47</v>
      </c>
      <c r="K97" s="378">
        <v>3109577.88</v>
      </c>
      <c r="L97" s="258">
        <v>3099154.28</v>
      </c>
      <c r="M97" s="258">
        <v>3100419.39</v>
      </c>
      <c r="N97" s="543">
        <f t="shared" si="44"/>
        <v>39901800.869999997</v>
      </c>
      <c r="O97" s="258"/>
      <c r="P97" s="258"/>
      <c r="Q97" s="258"/>
      <c r="R97" s="258"/>
      <c r="S97" s="333">
        <v>5</v>
      </c>
    </row>
    <row r="98" spans="1:19" x14ac:dyDescent="0.25">
      <c r="A98" s="359" t="s">
        <v>166</v>
      </c>
      <c r="B98" s="378">
        <v>1342764.03</v>
      </c>
      <c r="C98" s="258">
        <v>1391857</v>
      </c>
      <c r="D98" s="258">
        <v>1297039.92</v>
      </c>
      <c r="E98" s="258">
        <v>1600410.17</v>
      </c>
      <c r="F98" s="258">
        <v>2314494.9700000002</v>
      </c>
      <c r="G98" s="378">
        <v>2304017.14</v>
      </c>
      <c r="H98" s="378">
        <v>1906530.12</v>
      </c>
      <c r="I98" s="378">
        <v>2218106.52</v>
      </c>
      <c r="J98" s="378">
        <v>2230084.2999999998</v>
      </c>
      <c r="K98" s="378">
        <v>950554.61</v>
      </c>
      <c r="L98" s="258">
        <v>498621.38</v>
      </c>
      <c r="M98" s="258">
        <v>406568.32</v>
      </c>
      <c r="N98" s="543">
        <f t="shared" si="44"/>
        <v>18461048.48</v>
      </c>
      <c r="O98" s="258"/>
      <c r="P98" s="258"/>
      <c r="Q98" s="258"/>
      <c r="R98" s="258"/>
      <c r="S98" s="333">
        <v>5</v>
      </c>
    </row>
    <row r="99" spans="1:19" x14ac:dyDescent="0.25">
      <c r="A99" s="359" t="s">
        <v>167</v>
      </c>
      <c r="B99" s="378">
        <v>69184.539999999994</v>
      </c>
      <c r="C99" s="258">
        <v>81285.23</v>
      </c>
      <c r="D99" s="258">
        <v>108107.06</v>
      </c>
      <c r="E99" s="258">
        <v>185725.19</v>
      </c>
      <c r="F99" s="258">
        <v>131889.31</v>
      </c>
      <c r="G99" s="378">
        <v>147905.25</v>
      </c>
      <c r="H99" s="378">
        <v>116260.33</v>
      </c>
      <c r="I99" s="378">
        <v>82553.64</v>
      </c>
      <c r="J99" s="378">
        <v>106777.36</v>
      </c>
      <c r="K99" s="378">
        <v>125640.03</v>
      </c>
      <c r="L99" s="258">
        <v>120445.97</v>
      </c>
      <c r="M99" s="258">
        <v>121828.95</v>
      </c>
      <c r="N99" s="543">
        <f t="shared" si="44"/>
        <v>1397602.8599999999</v>
      </c>
      <c r="O99" s="258"/>
      <c r="P99" s="258"/>
      <c r="Q99" s="258"/>
      <c r="R99" s="258"/>
      <c r="S99" s="333">
        <v>6</v>
      </c>
    </row>
    <row r="100" spans="1:19" x14ac:dyDescent="0.25">
      <c r="A100" s="359" t="s">
        <v>168</v>
      </c>
      <c r="B100" s="378">
        <v>324847.19</v>
      </c>
      <c r="C100" s="258">
        <v>323909.28999999998</v>
      </c>
      <c r="D100" s="258">
        <v>319797.94</v>
      </c>
      <c r="E100" s="258">
        <v>363848</v>
      </c>
      <c r="F100" s="258">
        <v>372570.83</v>
      </c>
      <c r="G100" s="378">
        <v>378441.26</v>
      </c>
      <c r="H100" s="378">
        <v>322975.25</v>
      </c>
      <c r="I100" s="378">
        <v>331196.37</v>
      </c>
      <c r="J100" s="378">
        <v>339742.1</v>
      </c>
      <c r="K100" s="378">
        <v>334282.09999999998</v>
      </c>
      <c r="L100" s="258">
        <v>353594.23</v>
      </c>
      <c r="M100" s="258">
        <v>356337.26</v>
      </c>
      <c r="N100" s="543">
        <f t="shared" si="44"/>
        <v>4121541.8200000003</v>
      </c>
      <c r="O100" s="258"/>
      <c r="P100" s="258"/>
      <c r="Q100" s="258"/>
      <c r="R100" s="258"/>
      <c r="S100" s="333">
        <v>6</v>
      </c>
    </row>
    <row r="101" spans="1:19" x14ac:dyDescent="0.25">
      <c r="A101" s="279"/>
      <c r="B101" s="280"/>
      <c r="C101" s="280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</row>
    <row r="102" spans="1:19" ht="15.75" x14ac:dyDescent="0.25">
      <c r="A102" s="269" t="s">
        <v>180</v>
      </c>
      <c r="B102" s="249">
        <f t="shared" ref="B102:M102" si="45">+B103+B104+B105+B106+B107</f>
        <v>12357193.810000001</v>
      </c>
      <c r="C102" s="249">
        <f t="shared" si="45"/>
        <v>13196229.919999998</v>
      </c>
      <c r="D102" s="249">
        <f t="shared" si="45"/>
        <v>13324901.43</v>
      </c>
      <c r="E102" s="249">
        <f>+E103+E104+E105+E106+E107</f>
        <v>12072185.99</v>
      </c>
      <c r="F102" s="249">
        <f>+F103+F104+F105+F106+F107</f>
        <v>14188139.57</v>
      </c>
      <c r="G102" s="497">
        <f>+G103+G104+G105+G106+G107</f>
        <v>15836678.510000002</v>
      </c>
      <c r="H102" s="497">
        <f>+H103+H104+H105+H106+H107</f>
        <v>14606678.210000001</v>
      </c>
      <c r="I102" s="249">
        <f t="shared" si="45"/>
        <v>13874551.529999999</v>
      </c>
      <c r="J102" s="249">
        <f t="shared" si="45"/>
        <v>14038373.17</v>
      </c>
      <c r="K102" s="249">
        <f t="shared" si="45"/>
        <v>13855021.41</v>
      </c>
      <c r="L102" s="249">
        <f t="shared" si="45"/>
        <v>12387722.1</v>
      </c>
      <c r="M102" s="249">
        <f t="shared" si="45"/>
        <v>14555216.110000001</v>
      </c>
      <c r="N102" s="542">
        <f>N103+N104+N105+N106+N107</f>
        <v>164292891.76000002</v>
      </c>
      <c r="O102" s="249"/>
      <c r="P102" s="249"/>
      <c r="Q102" s="249"/>
      <c r="R102" s="249"/>
    </row>
    <row r="103" spans="1:19" ht="14.25" customHeight="1" x14ac:dyDescent="0.25">
      <c r="A103" s="352" t="s">
        <v>164</v>
      </c>
      <c r="B103" s="390">
        <v>9788732.8900000006</v>
      </c>
      <c r="C103" s="258">
        <v>9020883.5099999998</v>
      </c>
      <c r="D103" s="258">
        <v>9902871.4299999997</v>
      </c>
      <c r="E103" s="258">
        <v>8565364.9299999997</v>
      </c>
      <c r="F103" s="258">
        <v>10377472.32</v>
      </c>
      <c r="G103" s="390">
        <v>10240568.699999999</v>
      </c>
      <c r="H103" s="390">
        <v>9939249.9700000007</v>
      </c>
      <c r="I103" s="390">
        <v>9534729.0299999993</v>
      </c>
      <c r="J103" s="390">
        <v>9304970.0899999999</v>
      </c>
      <c r="K103" s="390">
        <v>9408481.4499999993</v>
      </c>
      <c r="L103" s="258">
        <v>9350489.3499999996</v>
      </c>
      <c r="M103" s="258">
        <v>10692207.310000002</v>
      </c>
      <c r="N103" s="543">
        <f>SUM(B103:M103)</f>
        <v>116126020.98</v>
      </c>
      <c r="O103" s="258"/>
      <c r="P103" s="258"/>
      <c r="Q103" s="258"/>
      <c r="R103" s="258"/>
    </row>
    <row r="104" spans="1:19" x14ac:dyDescent="0.25">
      <c r="A104" s="352" t="s">
        <v>165</v>
      </c>
      <c r="B104" s="390">
        <v>2265309.44</v>
      </c>
      <c r="C104" s="258">
        <v>2607492.67</v>
      </c>
      <c r="D104" s="258">
        <v>2131223.77</v>
      </c>
      <c r="E104" s="258">
        <v>2063057.02</v>
      </c>
      <c r="F104" s="258">
        <v>2378741.5299999993</v>
      </c>
      <c r="G104" s="390">
        <v>3032827.05</v>
      </c>
      <c r="H104" s="390">
        <v>2434036.7799999998</v>
      </c>
      <c r="I104" s="390">
        <v>2483285.09</v>
      </c>
      <c r="J104" s="390">
        <v>2530087.5699999998</v>
      </c>
      <c r="K104" s="390">
        <v>2450845.96</v>
      </c>
      <c r="L104" s="258">
        <v>2321050.4900000002</v>
      </c>
      <c r="M104" s="258">
        <v>2920874.3</v>
      </c>
      <c r="N104" s="258">
        <f>SUM(B104:M104)</f>
        <v>29618831.669999998</v>
      </c>
      <c r="O104" s="258"/>
      <c r="P104" s="258"/>
      <c r="Q104" s="258"/>
      <c r="R104" s="258"/>
    </row>
    <row r="105" spans="1:19" x14ac:dyDescent="0.25">
      <c r="A105" s="352" t="s">
        <v>166</v>
      </c>
      <c r="B105" s="390">
        <v>252079.18</v>
      </c>
      <c r="C105" s="258">
        <v>1528139.91</v>
      </c>
      <c r="D105" s="258">
        <v>1202247.05</v>
      </c>
      <c r="E105" s="258">
        <v>1274238.42</v>
      </c>
      <c r="F105" s="258">
        <v>1387457.77</v>
      </c>
      <c r="G105" s="390">
        <v>2427755.9700000002</v>
      </c>
      <c r="H105" s="390">
        <v>2183194.2599999998</v>
      </c>
      <c r="I105" s="390">
        <v>1775755.75</v>
      </c>
      <c r="J105" s="390">
        <v>2153825.98</v>
      </c>
      <c r="K105" s="390">
        <v>1933907.23</v>
      </c>
      <c r="L105" s="258">
        <v>646059.42000000004</v>
      </c>
      <c r="M105" s="258">
        <v>869679.11999999988</v>
      </c>
      <c r="N105" s="258">
        <f>SUM(B105:M105)</f>
        <v>17634340.060000002</v>
      </c>
      <c r="O105" s="258"/>
      <c r="P105" s="258"/>
      <c r="Q105" s="258"/>
      <c r="R105" s="258"/>
    </row>
    <row r="106" spans="1:19" x14ac:dyDescent="0.25">
      <c r="A106" s="352" t="s">
        <v>167</v>
      </c>
      <c r="B106" s="390">
        <v>17196.900000000001</v>
      </c>
      <c r="C106" s="258">
        <v>12094.04</v>
      </c>
      <c r="D106" s="258">
        <v>7535.12</v>
      </c>
      <c r="E106" s="258">
        <v>8876.82</v>
      </c>
      <c r="F106" s="390">
        <v>4975.38</v>
      </c>
      <c r="G106" s="390">
        <v>14095.88</v>
      </c>
      <c r="H106" s="390">
        <v>4454.22</v>
      </c>
      <c r="I106" s="390">
        <v>39216.47</v>
      </c>
      <c r="J106" s="390">
        <v>4493.18</v>
      </c>
      <c r="K106" s="390">
        <v>5480.2</v>
      </c>
      <c r="L106" s="258">
        <v>3076.89</v>
      </c>
      <c r="M106" s="258">
        <v>46147.519999999997</v>
      </c>
      <c r="N106" s="258">
        <f>SUM(B106:M106)</f>
        <v>167642.62</v>
      </c>
      <c r="O106" s="258"/>
      <c r="P106" s="258"/>
      <c r="Q106" s="258"/>
      <c r="R106" s="258"/>
      <c r="S106" s="333">
        <v>7</v>
      </c>
    </row>
    <row r="107" spans="1:19" x14ac:dyDescent="0.25">
      <c r="A107" s="352" t="s">
        <v>168</v>
      </c>
      <c r="B107" s="390">
        <v>33875.4</v>
      </c>
      <c r="C107" s="258">
        <v>27619.79</v>
      </c>
      <c r="D107" s="258">
        <v>81024.06</v>
      </c>
      <c r="E107" s="258">
        <v>160648.79999999999</v>
      </c>
      <c r="F107" s="258">
        <v>39492.57</v>
      </c>
      <c r="G107" s="390">
        <v>121430.91</v>
      </c>
      <c r="H107" s="390">
        <v>45742.98</v>
      </c>
      <c r="I107" s="390">
        <v>41565.19</v>
      </c>
      <c r="J107" s="390">
        <v>44996.35</v>
      </c>
      <c r="K107" s="390">
        <v>56306.57</v>
      </c>
      <c r="L107" s="258">
        <v>67045.95</v>
      </c>
      <c r="M107" s="258">
        <v>26307.86</v>
      </c>
      <c r="N107" s="258">
        <f>SUM(B107:M107)</f>
        <v>746056.42999999982</v>
      </c>
      <c r="O107" s="258"/>
      <c r="P107" s="258"/>
      <c r="Q107" s="258"/>
      <c r="R107" s="258"/>
      <c r="S107" s="333">
        <v>7</v>
      </c>
    </row>
    <row r="108" spans="1:19" x14ac:dyDescent="0.25">
      <c r="A108" s="281"/>
      <c r="B108" s="391"/>
      <c r="C108" s="259"/>
      <c r="D108" s="259"/>
      <c r="E108" s="259"/>
      <c r="F108" s="259"/>
      <c r="G108" s="391"/>
      <c r="H108" s="391"/>
      <c r="I108" s="391"/>
      <c r="J108" s="391"/>
      <c r="K108" s="391"/>
      <c r="L108" s="259"/>
      <c r="M108" s="259"/>
      <c r="N108" s="258">
        <f t="shared" ref="N108:N111" si="46">SUM(B108:M108)</f>
        <v>0</v>
      </c>
      <c r="O108" s="259"/>
      <c r="P108" s="259"/>
      <c r="Q108" s="259"/>
      <c r="R108" s="259"/>
    </row>
    <row r="109" spans="1:19" x14ac:dyDescent="0.25">
      <c r="A109" s="369" t="s">
        <v>265</v>
      </c>
      <c r="B109" s="378">
        <v>4965</v>
      </c>
      <c r="C109" s="258">
        <v>4502</v>
      </c>
      <c r="D109" s="258">
        <v>5703</v>
      </c>
      <c r="E109" s="258">
        <v>2859</v>
      </c>
      <c r="F109" s="258">
        <v>2732</v>
      </c>
      <c r="G109" s="378">
        <v>4293</v>
      </c>
      <c r="H109" s="378">
        <v>0</v>
      </c>
      <c r="I109" s="378">
        <v>5728</v>
      </c>
      <c r="J109" s="378">
        <v>3596</v>
      </c>
      <c r="K109" s="378">
        <v>5407</v>
      </c>
      <c r="L109" s="258">
        <v>5164</v>
      </c>
      <c r="M109" s="258">
        <v>1734</v>
      </c>
      <c r="N109" s="258">
        <f t="shared" si="46"/>
        <v>46683</v>
      </c>
      <c r="O109" s="258"/>
      <c r="P109" s="258"/>
      <c r="Q109" s="258"/>
      <c r="R109" s="258"/>
      <c r="S109" s="333">
        <v>10</v>
      </c>
    </row>
    <row r="110" spans="1:19" x14ac:dyDescent="0.25">
      <c r="A110" s="369" t="s">
        <v>181</v>
      </c>
      <c r="B110" s="378">
        <v>1439</v>
      </c>
      <c r="C110" s="258">
        <v>1372</v>
      </c>
      <c r="D110" s="258">
        <v>1298</v>
      </c>
      <c r="E110" s="258">
        <v>970</v>
      </c>
      <c r="F110" s="258">
        <v>1134</v>
      </c>
      <c r="G110" s="378">
        <v>765</v>
      </c>
      <c r="H110" s="378">
        <v>0</v>
      </c>
      <c r="I110" s="378">
        <v>1297</v>
      </c>
      <c r="J110" s="378">
        <v>1204</v>
      </c>
      <c r="K110" s="378">
        <v>1291</v>
      </c>
      <c r="L110" s="258">
        <v>1202</v>
      </c>
      <c r="M110" s="258">
        <v>1568</v>
      </c>
      <c r="N110" s="258">
        <f t="shared" si="46"/>
        <v>13540</v>
      </c>
      <c r="O110" s="258"/>
      <c r="P110" s="258"/>
      <c r="Q110" s="258"/>
      <c r="R110" s="258"/>
      <c r="S110" s="333">
        <v>11</v>
      </c>
    </row>
    <row r="111" spans="1:19" x14ac:dyDescent="0.25">
      <c r="A111" s="369" t="s">
        <v>182</v>
      </c>
      <c r="B111" s="378">
        <v>3620.17</v>
      </c>
      <c r="C111" s="258">
        <v>3921.52</v>
      </c>
      <c r="D111" s="378">
        <v>1424.35</v>
      </c>
      <c r="E111" s="258">
        <v>1267.3499999999999</v>
      </c>
      <c r="F111" s="258">
        <v>3837.46</v>
      </c>
      <c r="G111" s="378">
        <v>862.93</v>
      </c>
      <c r="H111" s="378">
        <v>1000</v>
      </c>
      <c r="I111" s="378">
        <v>0</v>
      </c>
      <c r="J111" s="378"/>
      <c r="K111" s="378">
        <v>49377.35</v>
      </c>
      <c r="L111" s="258">
        <v>1000</v>
      </c>
      <c r="M111" s="258">
        <v>4141.32</v>
      </c>
      <c r="N111" s="258">
        <f t="shared" si="46"/>
        <v>70452.450000000012</v>
      </c>
      <c r="O111" s="258"/>
      <c r="P111" s="258"/>
      <c r="Q111" s="258"/>
      <c r="R111" s="258"/>
      <c r="S111" s="333">
        <v>12</v>
      </c>
    </row>
    <row r="112" spans="1:19" x14ac:dyDescent="0.25">
      <c r="A112" s="282" t="s">
        <v>183</v>
      </c>
      <c r="B112" s="392"/>
      <c r="C112" s="283"/>
      <c r="D112" s="283"/>
      <c r="E112" s="283"/>
      <c r="F112" s="283"/>
      <c r="G112" s="392"/>
      <c r="H112" s="392"/>
      <c r="I112" s="392"/>
      <c r="J112" s="392"/>
      <c r="K112" s="392"/>
      <c r="L112" s="283"/>
      <c r="M112" s="283"/>
      <c r="N112" s="283"/>
      <c r="O112" s="283"/>
      <c r="P112" s="283"/>
      <c r="Q112" s="283"/>
      <c r="R112" s="283"/>
    </row>
    <row r="113" spans="1:19" x14ac:dyDescent="0.25">
      <c r="A113" s="253" t="s">
        <v>184</v>
      </c>
      <c r="B113" s="393"/>
      <c r="C113" s="266"/>
      <c r="D113" s="266"/>
      <c r="E113" s="266"/>
      <c r="F113" s="266"/>
      <c r="G113" s="393"/>
      <c r="H113" s="393"/>
      <c r="I113" s="393"/>
      <c r="J113" s="393"/>
      <c r="K113" s="393"/>
      <c r="L113" s="266"/>
      <c r="M113" s="266"/>
      <c r="N113" s="266"/>
      <c r="O113" s="266"/>
      <c r="P113" s="266"/>
      <c r="Q113" s="266"/>
      <c r="R113" s="266"/>
    </row>
    <row r="114" spans="1:19" ht="15.75" x14ac:dyDescent="0.25">
      <c r="A114" s="246" t="s">
        <v>185</v>
      </c>
      <c r="B114" s="284">
        <f t="shared" ref="B114:M114" si="47">+B115+B121</f>
        <v>54776</v>
      </c>
      <c r="C114" s="284">
        <f t="shared" si="47"/>
        <v>54848</v>
      </c>
      <c r="D114" s="284">
        <f t="shared" ref="D114" si="48">+D115+D121</f>
        <v>54959</v>
      </c>
      <c r="E114" s="284">
        <f t="shared" si="47"/>
        <v>56212</v>
      </c>
      <c r="F114" s="284">
        <f t="shared" ref="F114" si="49">+F115+F121</f>
        <v>56359</v>
      </c>
      <c r="G114" s="284">
        <f t="shared" si="47"/>
        <v>56509</v>
      </c>
      <c r="H114" s="284">
        <f t="shared" si="47"/>
        <v>56636</v>
      </c>
      <c r="I114" s="284">
        <f t="shared" si="47"/>
        <v>55542</v>
      </c>
      <c r="J114" s="284">
        <f t="shared" si="47"/>
        <v>56808</v>
      </c>
      <c r="K114" s="284">
        <f t="shared" si="47"/>
        <v>56689</v>
      </c>
      <c r="L114" s="284">
        <v>56996</v>
      </c>
      <c r="M114" s="284">
        <f t="shared" si="47"/>
        <v>57102</v>
      </c>
      <c r="N114" s="306"/>
      <c r="O114" s="284"/>
      <c r="P114" s="284"/>
      <c r="Q114" s="284"/>
      <c r="R114" s="284"/>
      <c r="S114" s="333">
        <v>14</v>
      </c>
    </row>
    <row r="115" spans="1:19" x14ac:dyDescent="0.25">
      <c r="A115" s="285" t="s">
        <v>186</v>
      </c>
      <c r="B115" s="286">
        <f t="shared" ref="B115:M115" si="50">+B116+B117+B118+B119+B120</f>
        <v>54776</v>
      </c>
      <c r="C115" s="286">
        <f t="shared" si="50"/>
        <v>54848</v>
      </c>
      <c r="D115" s="286">
        <f t="shared" ref="D115" si="51">+D116+D117+D118+D119+D120</f>
        <v>54959</v>
      </c>
      <c r="E115" s="286">
        <f t="shared" si="50"/>
        <v>56212</v>
      </c>
      <c r="F115" s="286">
        <f t="shared" ref="F115" si="52">+F116+F117+F118+F119+F120</f>
        <v>56359</v>
      </c>
      <c r="G115" s="286">
        <f t="shared" si="50"/>
        <v>56509</v>
      </c>
      <c r="H115" s="286">
        <f t="shared" si="50"/>
        <v>56636</v>
      </c>
      <c r="I115" s="286">
        <f t="shared" si="50"/>
        <v>55542</v>
      </c>
      <c r="J115" s="286">
        <f t="shared" si="50"/>
        <v>56808</v>
      </c>
      <c r="K115" s="286">
        <f t="shared" si="50"/>
        <v>56689</v>
      </c>
      <c r="L115" s="286">
        <v>56996</v>
      </c>
      <c r="M115" s="286">
        <f t="shared" si="50"/>
        <v>57102</v>
      </c>
      <c r="N115" s="306"/>
      <c r="O115" s="286"/>
      <c r="P115" s="286"/>
      <c r="Q115" s="286"/>
      <c r="R115" s="286"/>
    </row>
    <row r="116" spans="1:19" x14ac:dyDescent="0.25">
      <c r="A116" s="370" t="s">
        <v>187</v>
      </c>
      <c r="B116" s="385">
        <v>50617</v>
      </c>
      <c r="C116" s="265">
        <v>50679</v>
      </c>
      <c r="D116" s="265">
        <v>50781</v>
      </c>
      <c r="E116" s="265">
        <v>51817</v>
      </c>
      <c r="F116" s="265">
        <v>51956</v>
      </c>
      <c r="G116" s="385">
        <v>52095</v>
      </c>
      <c r="H116" s="385">
        <v>52220</v>
      </c>
      <c r="I116" s="385">
        <v>51344</v>
      </c>
      <c r="J116" s="385">
        <v>52380</v>
      </c>
      <c r="K116" s="385">
        <v>52492</v>
      </c>
      <c r="L116" s="265">
        <v>52564</v>
      </c>
      <c r="M116" s="385">
        <v>52668</v>
      </c>
      <c r="N116" s="265"/>
      <c r="O116" s="265"/>
      <c r="P116" s="265"/>
      <c r="Q116" s="265"/>
      <c r="R116" s="265"/>
    </row>
    <row r="117" spans="1:19" x14ac:dyDescent="0.25">
      <c r="A117" s="370" t="s">
        <v>188</v>
      </c>
      <c r="B117" s="385">
        <v>3578</v>
      </c>
      <c r="C117" s="265">
        <v>3583</v>
      </c>
      <c r="D117" s="265">
        <v>3585</v>
      </c>
      <c r="E117" s="265">
        <v>3795</v>
      </c>
      <c r="F117" s="265">
        <v>3802</v>
      </c>
      <c r="G117" s="385">
        <v>3811</v>
      </c>
      <c r="H117" s="385">
        <v>3814</v>
      </c>
      <c r="I117" s="385">
        <v>3603</v>
      </c>
      <c r="J117" s="385">
        <v>3824</v>
      </c>
      <c r="K117" s="385">
        <v>3603</v>
      </c>
      <c r="L117" s="265">
        <v>3828</v>
      </c>
      <c r="M117" s="385">
        <v>3832</v>
      </c>
      <c r="N117" s="265"/>
      <c r="O117" s="265"/>
      <c r="P117" s="265"/>
      <c r="Q117" s="265"/>
      <c r="R117" s="265"/>
    </row>
    <row r="118" spans="1:19" x14ac:dyDescent="0.25">
      <c r="A118" s="370" t="s">
        <v>189</v>
      </c>
      <c r="B118" s="385">
        <v>81</v>
      </c>
      <c r="C118" s="265">
        <v>84</v>
      </c>
      <c r="D118" s="265">
        <v>88</v>
      </c>
      <c r="E118" s="265">
        <v>94</v>
      </c>
      <c r="F118" s="265">
        <v>93</v>
      </c>
      <c r="G118" s="385">
        <v>93</v>
      </c>
      <c r="H118" s="385">
        <v>92</v>
      </c>
      <c r="I118" s="385">
        <v>87</v>
      </c>
      <c r="J118" s="385">
        <v>93</v>
      </c>
      <c r="K118" s="385">
        <v>86</v>
      </c>
      <c r="L118" s="265">
        <v>92</v>
      </c>
      <c r="M118" s="385">
        <v>89</v>
      </c>
      <c r="N118" s="265"/>
      <c r="O118" s="265"/>
      <c r="P118" s="265"/>
      <c r="Q118" s="265"/>
      <c r="R118" s="265"/>
    </row>
    <row r="119" spans="1:19" x14ac:dyDescent="0.25">
      <c r="A119" s="370" t="s">
        <v>190</v>
      </c>
      <c r="B119" s="385">
        <v>131</v>
      </c>
      <c r="C119" s="265">
        <v>131</v>
      </c>
      <c r="D119" s="265">
        <v>131</v>
      </c>
      <c r="E119" s="265">
        <v>131</v>
      </c>
      <c r="F119" s="265">
        <v>131</v>
      </c>
      <c r="G119" s="385">
        <v>131</v>
      </c>
      <c r="H119" s="385">
        <v>131</v>
      </c>
      <c r="I119" s="385">
        <v>131</v>
      </c>
      <c r="J119" s="385">
        <v>131</v>
      </c>
      <c r="K119" s="385">
        <v>131</v>
      </c>
      <c r="L119" s="265">
        <v>131</v>
      </c>
      <c r="M119" s="385">
        <v>131</v>
      </c>
      <c r="N119" s="265"/>
      <c r="O119" s="265"/>
      <c r="P119" s="265"/>
      <c r="Q119" s="265"/>
      <c r="R119" s="265"/>
    </row>
    <row r="120" spans="1:19" x14ac:dyDescent="0.25">
      <c r="A120" s="370" t="s">
        <v>191</v>
      </c>
      <c r="B120" s="385">
        <v>369</v>
      </c>
      <c r="C120" s="265">
        <v>371</v>
      </c>
      <c r="D120" s="265">
        <v>374</v>
      </c>
      <c r="E120" s="265">
        <v>375</v>
      </c>
      <c r="F120" s="265">
        <v>377</v>
      </c>
      <c r="G120" s="385">
        <v>379</v>
      </c>
      <c r="H120" s="385">
        <v>379</v>
      </c>
      <c r="I120" s="385">
        <v>377</v>
      </c>
      <c r="J120" s="385">
        <v>380</v>
      </c>
      <c r="K120" s="385">
        <v>377</v>
      </c>
      <c r="L120" s="265">
        <v>381</v>
      </c>
      <c r="M120" s="385">
        <v>382</v>
      </c>
      <c r="N120" s="265"/>
      <c r="O120" s="265"/>
      <c r="P120" s="265"/>
      <c r="Q120" s="265"/>
      <c r="R120" s="265"/>
    </row>
    <row r="121" spans="1:19" x14ac:dyDescent="0.25">
      <c r="A121" s="371" t="s">
        <v>192</v>
      </c>
      <c r="B121" s="286">
        <f t="shared" ref="B121" si="53">+B122+B123+B124+B125+B126</f>
        <v>0</v>
      </c>
      <c r="C121" s="286"/>
      <c r="D121" s="286"/>
      <c r="E121" s="286"/>
      <c r="F121" s="286"/>
      <c r="G121" s="394"/>
      <c r="H121" s="394"/>
      <c r="I121" s="394"/>
      <c r="J121" s="394"/>
      <c r="K121" s="394"/>
      <c r="L121" s="286"/>
      <c r="M121" s="286"/>
      <c r="N121" s="306"/>
      <c r="O121" s="286"/>
      <c r="P121" s="286"/>
      <c r="Q121" s="286"/>
      <c r="R121" s="286"/>
    </row>
    <row r="122" spans="1:19" x14ac:dyDescent="0.25">
      <c r="A122" s="370" t="s">
        <v>187</v>
      </c>
      <c r="B122" s="385">
        <v>0</v>
      </c>
      <c r="C122" s="385">
        <v>0</v>
      </c>
      <c r="D122" s="385">
        <v>0</v>
      </c>
      <c r="E122" s="385">
        <v>0</v>
      </c>
      <c r="F122" s="385">
        <v>0</v>
      </c>
      <c r="G122" s="385">
        <v>0</v>
      </c>
      <c r="H122" s="385">
        <v>0</v>
      </c>
      <c r="I122" s="385">
        <v>0</v>
      </c>
      <c r="J122" s="385">
        <v>0</v>
      </c>
      <c r="K122" s="385">
        <v>0</v>
      </c>
      <c r="L122" s="385">
        <v>0</v>
      </c>
      <c r="M122" s="265"/>
      <c r="N122" s="265"/>
      <c r="O122" s="265"/>
      <c r="P122" s="265"/>
      <c r="Q122" s="265"/>
      <c r="R122" s="265"/>
    </row>
    <row r="123" spans="1:19" x14ac:dyDescent="0.25">
      <c r="A123" s="372" t="s">
        <v>188</v>
      </c>
      <c r="B123" s="385">
        <v>0</v>
      </c>
      <c r="C123" s="385">
        <v>0</v>
      </c>
      <c r="D123" s="385">
        <v>0</v>
      </c>
      <c r="E123" s="385">
        <v>0</v>
      </c>
      <c r="F123" s="385">
        <v>0</v>
      </c>
      <c r="G123" s="385">
        <v>0</v>
      </c>
      <c r="H123" s="385">
        <v>0</v>
      </c>
      <c r="I123" s="385">
        <v>0</v>
      </c>
      <c r="J123" s="385">
        <v>0</v>
      </c>
      <c r="K123" s="385">
        <v>0</v>
      </c>
      <c r="L123" s="385">
        <v>0</v>
      </c>
      <c r="M123" s="265"/>
      <c r="N123" s="265"/>
      <c r="O123" s="265"/>
      <c r="P123" s="265"/>
      <c r="Q123" s="265"/>
      <c r="R123" s="265"/>
    </row>
    <row r="124" spans="1:19" x14ac:dyDescent="0.25">
      <c r="A124" s="370" t="s">
        <v>189</v>
      </c>
      <c r="B124" s="385">
        <v>0</v>
      </c>
      <c r="C124" s="385">
        <v>0</v>
      </c>
      <c r="D124" s="385">
        <v>0</v>
      </c>
      <c r="E124" s="385">
        <v>0</v>
      </c>
      <c r="F124" s="385">
        <v>0</v>
      </c>
      <c r="G124" s="385">
        <v>0</v>
      </c>
      <c r="H124" s="385">
        <v>0</v>
      </c>
      <c r="I124" s="385">
        <v>0</v>
      </c>
      <c r="J124" s="385">
        <v>0</v>
      </c>
      <c r="K124" s="385">
        <v>0</v>
      </c>
      <c r="L124" s="385">
        <v>0</v>
      </c>
      <c r="M124" s="265"/>
      <c r="N124" s="265"/>
      <c r="O124" s="265"/>
      <c r="P124" s="265"/>
      <c r="Q124" s="265"/>
      <c r="R124" s="265"/>
    </row>
    <row r="125" spans="1:19" x14ac:dyDescent="0.25">
      <c r="A125" s="370" t="s">
        <v>190</v>
      </c>
      <c r="B125" s="385">
        <v>0</v>
      </c>
      <c r="C125" s="385">
        <v>0</v>
      </c>
      <c r="D125" s="385">
        <v>0</v>
      </c>
      <c r="E125" s="385">
        <v>0</v>
      </c>
      <c r="F125" s="385">
        <v>0</v>
      </c>
      <c r="G125" s="385">
        <v>0</v>
      </c>
      <c r="H125" s="385">
        <v>0</v>
      </c>
      <c r="I125" s="385">
        <v>0</v>
      </c>
      <c r="J125" s="385">
        <v>0</v>
      </c>
      <c r="K125" s="385">
        <v>0</v>
      </c>
      <c r="L125" s="385">
        <v>0</v>
      </c>
      <c r="M125" s="265"/>
      <c r="N125" s="265"/>
      <c r="O125" s="265"/>
      <c r="P125" s="265"/>
      <c r="Q125" s="265"/>
      <c r="R125" s="265"/>
    </row>
    <row r="126" spans="1:19" x14ac:dyDescent="0.25">
      <c r="A126" s="370" t="s">
        <v>191</v>
      </c>
      <c r="B126" s="385">
        <v>0</v>
      </c>
      <c r="C126" s="385">
        <v>0</v>
      </c>
      <c r="D126" s="385">
        <v>0</v>
      </c>
      <c r="E126" s="385">
        <v>0</v>
      </c>
      <c r="F126" s="385">
        <v>0</v>
      </c>
      <c r="G126" s="385">
        <v>0</v>
      </c>
      <c r="H126" s="385">
        <v>0</v>
      </c>
      <c r="I126" s="385">
        <v>0</v>
      </c>
      <c r="J126" s="385">
        <v>0</v>
      </c>
      <c r="K126" s="385">
        <v>0</v>
      </c>
      <c r="L126" s="385">
        <v>0</v>
      </c>
      <c r="M126" s="265"/>
      <c r="N126" s="265"/>
      <c r="O126" s="265"/>
      <c r="P126" s="265"/>
      <c r="Q126" s="265"/>
      <c r="R126" s="265"/>
    </row>
    <row r="127" spans="1:19" ht="23.25" customHeight="1" x14ac:dyDescent="0.25">
      <c r="A127" s="373" t="s">
        <v>193</v>
      </c>
      <c r="B127" s="395">
        <v>0</v>
      </c>
      <c r="C127" s="395">
        <v>0</v>
      </c>
      <c r="D127" s="395">
        <v>0</v>
      </c>
      <c r="E127" s="395">
        <v>0</v>
      </c>
      <c r="F127" s="395">
        <v>0</v>
      </c>
      <c r="G127" s="395">
        <v>0</v>
      </c>
      <c r="H127" s="395">
        <v>0</v>
      </c>
      <c r="I127" s="395">
        <v>0</v>
      </c>
      <c r="J127" s="395">
        <v>0</v>
      </c>
      <c r="K127" s="395">
        <v>0</v>
      </c>
      <c r="L127" s="395">
        <v>0</v>
      </c>
      <c r="M127" s="332"/>
      <c r="N127" s="332"/>
      <c r="O127" s="265"/>
      <c r="P127" s="265"/>
      <c r="Q127" s="265"/>
      <c r="R127" s="265"/>
    </row>
    <row r="128" spans="1:19" ht="15.75" customHeight="1" x14ac:dyDescent="0.25">
      <c r="A128" s="287"/>
      <c r="B128" s="396"/>
      <c r="C128" s="288"/>
      <c r="D128" s="288"/>
      <c r="E128" s="288"/>
      <c r="F128" s="288"/>
      <c r="G128" s="396"/>
      <c r="H128" s="396"/>
      <c r="I128" s="396"/>
      <c r="J128" s="396"/>
      <c r="K128" s="396"/>
      <c r="L128" s="288"/>
      <c r="M128" s="288"/>
      <c r="N128" s="265"/>
      <c r="O128" s="288"/>
      <c r="P128" s="288"/>
      <c r="Q128" s="288"/>
      <c r="R128" s="288"/>
    </row>
    <row r="129" spans="1:18" ht="19.5" customHeight="1" x14ac:dyDescent="0.25">
      <c r="A129" s="374" t="s">
        <v>194</v>
      </c>
      <c r="B129" s="397">
        <v>55407</v>
      </c>
      <c r="C129" s="289">
        <v>55480</v>
      </c>
      <c r="D129" s="289">
        <v>55480</v>
      </c>
      <c r="E129" s="289">
        <v>55681</v>
      </c>
      <c r="F129" s="289">
        <v>55681</v>
      </c>
      <c r="G129" s="289">
        <v>55681</v>
      </c>
      <c r="H129" s="289">
        <v>55681</v>
      </c>
      <c r="I129" s="289">
        <v>55828</v>
      </c>
      <c r="J129" s="397">
        <v>56277</v>
      </c>
      <c r="K129" s="397">
        <v>56277</v>
      </c>
      <c r="L129" s="289">
        <v>56465</v>
      </c>
      <c r="M129" s="289">
        <v>56571</v>
      </c>
      <c r="N129" s="291"/>
      <c r="O129" s="289"/>
      <c r="P129" s="289"/>
      <c r="Q129" s="289"/>
      <c r="R129" s="289"/>
    </row>
    <row r="130" spans="1:18" ht="19.5" customHeight="1" x14ac:dyDescent="0.25">
      <c r="A130" s="269" t="s">
        <v>283</v>
      </c>
      <c r="B130" s="346">
        <f>+B129/B114</f>
        <v>1.0115196436395502</v>
      </c>
      <c r="C130" s="346">
        <f>+C129/C114</f>
        <v>1.0115227537922986</v>
      </c>
      <c r="D130" s="346">
        <f>+D129/D114</f>
        <v>1.0094797940282756</v>
      </c>
      <c r="E130" s="346">
        <f t="shared" ref="E130:M130" si="54">+E129/E114</f>
        <v>0.99055361844446022</v>
      </c>
      <c r="F130" s="346">
        <f t="shared" ref="F130" si="55">+F129/F114</f>
        <v>0.98796997817562415</v>
      </c>
      <c r="G130" s="346">
        <f t="shared" si="54"/>
        <v>0.98534746677520391</v>
      </c>
      <c r="H130" s="346">
        <f t="shared" si="54"/>
        <v>0.98313793346987777</v>
      </c>
      <c r="I130" s="346">
        <f t="shared" si="54"/>
        <v>1.0051492564185662</v>
      </c>
      <c r="J130" s="346">
        <f t="shared" si="54"/>
        <v>0.99065272496831436</v>
      </c>
      <c r="K130" s="346">
        <f t="shared" si="54"/>
        <v>0.99273227610294767</v>
      </c>
      <c r="L130" s="346">
        <f t="shared" si="54"/>
        <v>0.99068355674082387</v>
      </c>
      <c r="M130" s="346">
        <f t="shared" si="54"/>
        <v>0.99070085110854256</v>
      </c>
      <c r="N130" s="291"/>
      <c r="O130" s="289"/>
      <c r="P130" s="289"/>
      <c r="Q130" s="289"/>
      <c r="R130" s="289"/>
    </row>
    <row r="131" spans="1:18" ht="19.5" customHeight="1" x14ac:dyDescent="0.25">
      <c r="A131" s="290"/>
      <c r="B131" s="398"/>
      <c r="C131" s="291"/>
      <c r="D131" s="313"/>
      <c r="E131" s="291"/>
      <c r="F131" s="291"/>
      <c r="G131" s="398"/>
      <c r="H131" s="398"/>
      <c r="I131" s="398"/>
      <c r="J131" s="398"/>
      <c r="K131" s="398"/>
      <c r="L131" s="291"/>
      <c r="M131" s="291"/>
      <c r="N131" s="291"/>
      <c r="O131" s="291"/>
      <c r="P131" s="291"/>
      <c r="Q131" s="291"/>
      <c r="R131" s="291"/>
    </row>
    <row r="132" spans="1:18" ht="15" customHeight="1" x14ac:dyDescent="0.25">
      <c r="A132" s="253" t="s">
        <v>195</v>
      </c>
      <c r="B132" s="393"/>
      <c r="C132" s="266"/>
      <c r="D132" s="266"/>
      <c r="E132" s="266"/>
      <c r="F132" s="266"/>
      <c r="G132" s="393"/>
      <c r="H132" s="393"/>
      <c r="I132" s="393"/>
      <c r="J132" s="393"/>
      <c r="K132" s="393"/>
      <c r="L132" s="266"/>
      <c r="M132" s="266"/>
      <c r="N132" s="266"/>
      <c r="O132" s="266"/>
      <c r="P132" s="266"/>
      <c r="Q132" s="266"/>
      <c r="R132" s="266"/>
    </row>
    <row r="133" spans="1:18" ht="15.75" x14ac:dyDescent="0.25">
      <c r="A133" s="246" t="s">
        <v>196</v>
      </c>
      <c r="B133" s="247">
        <f t="shared" ref="B133:M133" si="56">+B134+B138+B139</f>
        <v>149897735.09</v>
      </c>
      <c r="C133" s="247">
        <f t="shared" si="56"/>
        <v>146828401.08000001</v>
      </c>
      <c r="D133" s="247">
        <f t="shared" ref="D133" si="57">+D134+D138+D139</f>
        <v>147549195.02000001</v>
      </c>
      <c r="E133" s="247">
        <f t="shared" si="56"/>
        <v>148362066.54000002</v>
      </c>
      <c r="F133" s="247">
        <f t="shared" ref="F133" si="58">+F134+F138+F139</f>
        <v>151768291.19</v>
      </c>
      <c r="G133" s="247">
        <f t="shared" si="56"/>
        <v>152549246.81</v>
      </c>
      <c r="H133" s="247">
        <f t="shared" si="56"/>
        <v>150488752.84999999</v>
      </c>
      <c r="I133" s="247">
        <f t="shared" si="56"/>
        <v>151699723.81</v>
      </c>
      <c r="J133" s="247">
        <f t="shared" si="56"/>
        <v>153239327.37</v>
      </c>
      <c r="K133" s="247">
        <f t="shared" si="56"/>
        <v>155065772.69999999</v>
      </c>
      <c r="L133" s="247">
        <f t="shared" si="56"/>
        <v>157272816.95999998</v>
      </c>
      <c r="M133" s="247">
        <f t="shared" si="56"/>
        <v>154086409.84</v>
      </c>
      <c r="N133" s="252"/>
      <c r="O133" s="247"/>
      <c r="P133" s="247"/>
      <c r="Q133" s="247"/>
      <c r="R133" s="247"/>
    </row>
    <row r="134" spans="1:18" x14ac:dyDescent="0.25">
      <c r="A134" s="285" t="s">
        <v>197</v>
      </c>
      <c r="B134" s="249">
        <f t="shared" ref="B134:M134" si="59">+B135+B136+B137</f>
        <v>73026844.030000001</v>
      </c>
      <c r="C134" s="249">
        <f t="shared" si="59"/>
        <v>69647507.530000001</v>
      </c>
      <c r="D134" s="249">
        <f t="shared" ref="D134" si="60">+D135+D136+D137</f>
        <v>68836812.950000003</v>
      </c>
      <c r="E134" s="249">
        <f t="shared" si="59"/>
        <v>69445644.150000006</v>
      </c>
      <c r="F134" s="249">
        <f t="shared" ref="F134" si="61">+F135+F136+F137</f>
        <v>72365860.239999995</v>
      </c>
      <c r="G134" s="249">
        <f t="shared" si="59"/>
        <v>72751140.239999995</v>
      </c>
      <c r="H134" s="249">
        <f t="shared" si="59"/>
        <v>70249466.359999999</v>
      </c>
      <c r="I134" s="249">
        <f t="shared" si="59"/>
        <v>71099460.359999999</v>
      </c>
      <c r="J134" s="249">
        <f t="shared" si="59"/>
        <v>72289167.689999998</v>
      </c>
      <c r="K134" s="249">
        <f t="shared" si="59"/>
        <v>73733682.799999997</v>
      </c>
      <c r="L134" s="249">
        <f t="shared" si="59"/>
        <v>75545725.189999998</v>
      </c>
      <c r="M134" s="249">
        <f t="shared" si="59"/>
        <v>72027506.570000008</v>
      </c>
      <c r="N134" s="252">
        <f t="shared" ref="N134:R134" si="62">N135+N139+N140</f>
        <v>0</v>
      </c>
      <c r="O134" s="249">
        <f t="shared" si="62"/>
        <v>0</v>
      </c>
      <c r="P134" s="249">
        <f t="shared" si="62"/>
        <v>0</v>
      </c>
      <c r="Q134" s="249">
        <f t="shared" si="62"/>
        <v>0</v>
      </c>
      <c r="R134" s="249">
        <f t="shared" si="62"/>
        <v>0</v>
      </c>
    </row>
    <row r="135" spans="1:18" x14ac:dyDescent="0.25">
      <c r="A135" s="370" t="s">
        <v>187</v>
      </c>
      <c r="B135" s="378">
        <v>51886524.100000001</v>
      </c>
      <c r="C135" s="258">
        <v>50370712.390000001</v>
      </c>
      <c r="D135" s="258">
        <v>50406309.439999998</v>
      </c>
      <c r="E135" s="258">
        <v>50739270.18</v>
      </c>
      <c r="F135" s="258">
        <v>51413152.240000002</v>
      </c>
      <c r="G135" s="378">
        <v>50692396.719999999</v>
      </c>
      <c r="H135" s="378">
        <v>51588553.689999998</v>
      </c>
      <c r="I135" s="378">
        <v>52066970.210000001</v>
      </c>
      <c r="J135" s="378">
        <v>53038656.18</v>
      </c>
      <c r="K135" s="378">
        <v>54079637.369999997</v>
      </c>
      <c r="L135" s="258">
        <v>55076079.289999999</v>
      </c>
      <c r="M135" s="378">
        <v>53235741.68</v>
      </c>
      <c r="N135" s="258">
        <f t="shared" ref="N135:R135" si="63">N136+N137+N138</f>
        <v>0</v>
      </c>
      <c r="O135" s="258">
        <f t="shared" si="63"/>
        <v>0</v>
      </c>
      <c r="P135" s="258">
        <f t="shared" si="63"/>
        <v>0</v>
      </c>
      <c r="Q135" s="258">
        <f t="shared" si="63"/>
        <v>0</v>
      </c>
      <c r="R135" s="258">
        <f t="shared" si="63"/>
        <v>0</v>
      </c>
    </row>
    <row r="136" spans="1:18" x14ac:dyDescent="0.25">
      <c r="A136" s="370" t="s">
        <v>188</v>
      </c>
      <c r="B136" s="378">
        <v>18239281.210000001</v>
      </c>
      <c r="C136" s="258">
        <v>17413599.309999999</v>
      </c>
      <c r="D136" s="258">
        <v>16267099.470000001</v>
      </c>
      <c r="E136" s="258">
        <v>16597277.460000001</v>
      </c>
      <c r="F136" s="258">
        <v>18774518.559999999</v>
      </c>
      <c r="G136" s="378">
        <v>20143426.440000001</v>
      </c>
      <c r="H136" s="378">
        <v>16850148.149999999</v>
      </c>
      <c r="I136" s="378">
        <v>17179812.879999999</v>
      </c>
      <c r="J136" s="378">
        <v>17352881.690000001</v>
      </c>
      <c r="K136" s="378">
        <v>17500662.170000002</v>
      </c>
      <c r="L136" s="258">
        <v>18011218.210000001</v>
      </c>
      <c r="M136" s="378">
        <v>17535370.969999999</v>
      </c>
      <c r="N136" s="258"/>
      <c r="O136" s="258"/>
      <c r="P136" s="258"/>
      <c r="Q136" s="258"/>
      <c r="R136" s="258"/>
    </row>
    <row r="137" spans="1:18" x14ac:dyDescent="0.25">
      <c r="A137" s="370" t="s">
        <v>189</v>
      </c>
      <c r="B137" s="378">
        <v>2901038.72</v>
      </c>
      <c r="C137" s="258">
        <v>1863195.83</v>
      </c>
      <c r="D137" s="258">
        <v>2163404.04</v>
      </c>
      <c r="E137" s="258">
        <v>2109096.5099999998</v>
      </c>
      <c r="F137" s="258">
        <v>2178189.44</v>
      </c>
      <c r="G137" s="378">
        <v>1915317.08</v>
      </c>
      <c r="H137" s="378">
        <v>1810764.52</v>
      </c>
      <c r="I137" s="378">
        <v>1852677.27</v>
      </c>
      <c r="J137" s="378">
        <v>1897629.82</v>
      </c>
      <c r="K137" s="378">
        <v>2153383.2599999998</v>
      </c>
      <c r="L137" s="258">
        <v>2458427.69</v>
      </c>
      <c r="M137" s="378">
        <v>1256393.92</v>
      </c>
      <c r="N137" s="258"/>
      <c r="O137" s="258"/>
      <c r="P137" s="258"/>
      <c r="Q137" s="258"/>
      <c r="R137" s="258"/>
    </row>
    <row r="138" spans="1:18" x14ac:dyDescent="0.25">
      <c r="A138" s="369" t="s">
        <v>198</v>
      </c>
      <c r="B138" s="378">
        <v>49508550.780000001</v>
      </c>
      <c r="C138" s="258">
        <v>49525650.25</v>
      </c>
      <c r="D138" s="258">
        <v>49603684.439999998</v>
      </c>
      <c r="E138" s="258">
        <v>49703248.200000003</v>
      </c>
      <c r="F138" s="258">
        <v>49880801.039999999</v>
      </c>
      <c r="G138" s="378">
        <v>50002501.810000002</v>
      </c>
      <c r="H138" s="378">
        <v>50142433.049999997</v>
      </c>
      <c r="I138" s="378">
        <v>50219791.960000001</v>
      </c>
      <c r="J138" s="378">
        <v>50296557.32</v>
      </c>
      <c r="K138" s="378">
        <v>50379865.090000004</v>
      </c>
      <c r="L138" s="258">
        <v>50502793.32</v>
      </c>
      <c r="M138" s="378">
        <v>50553310.079999998</v>
      </c>
      <c r="N138" s="258"/>
      <c r="O138" s="258"/>
      <c r="P138" s="258"/>
      <c r="Q138" s="258"/>
      <c r="R138" s="258"/>
    </row>
    <row r="139" spans="1:18" x14ac:dyDescent="0.25">
      <c r="A139" s="369" t="s">
        <v>199</v>
      </c>
      <c r="B139" s="378">
        <v>27362340.280000001</v>
      </c>
      <c r="C139" s="258">
        <v>27655243.300000001</v>
      </c>
      <c r="D139" s="258">
        <v>29108697.629999999</v>
      </c>
      <c r="E139" s="258">
        <v>29213174.190000001</v>
      </c>
      <c r="F139" s="258">
        <v>29521629.91</v>
      </c>
      <c r="G139" s="378">
        <v>29795604.760000002</v>
      </c>
      <c r="H139" s="378">
        <v>30096853.440000001</v>
      </c>
      <c r="I139" s="378">
        <v>30380471.489999998</v>
      </c>
      <c r="J139" s="378">
        <v>30653602.359999999</v>
      </c>
      <c r="K139" s="378">
        <v>30952224.809999999</v>
      </c>
      <c r="L139" s="258">
        <v>31224298.449999999</v>
      </c>
      <c r="M139" s="378">
        <v>31505593.190000001</v>
      </c>
      <c r="N139" s="258"/>
      <c r="O139" s="258"/>
      <c r="P139" s="258"/>
      <c r="Q139" s="258"/>
      <c r="R139" s="258"/>
    </row>
    <row r="140" spans="1:18" x14ac:dyDescent="0.25">
      <c r="A140" s="375"/>
      <c r="B140" s="382"/>
      <c r="C140" s="239"/>
      <c r="D140" s="239"/>
      <c r="E140" s="239"/>
      <c r="F140" s="239"/>
      <c r="G140" s="382"/>
      <c r="H140" s="382"/>
      <c r="I140" s="382"/>
      <c r="J140" s="382"/>
      <c r="K140" s="382"/>
      <c r="L140" s="239"/>
      <c r="M140" s="239"/>
      <c r="N140" s="239"/>
      <c r="O140" s="239"/>
      <c r="P140" s="239"/>
      <c r="Q140" s="239"/>
      <c r="R140" s="239"/>
    </row>
    <row r="141" spans="1:18" x14ac:dyDescent="0.25">
      <c r="A141" s="371" t="s">
        <v>200</v>
      </c>
      <c r="B141" s="286">
        <f t="shared" ref="B141:M141" si="64">+B142+B143+B144+B145</f>
        <v>15496</v>
      </c>
      <c r="C141" s="286">
        <f t="shared" si="64"/>
        <v>16061</v>
      </c>
      <c r="D141" s="286">
        <f t="shared" si="64"/>
        <v>15537</v>
      </c>
      <c r="E141" s="286">
        <f t="shared" si="64"/>
        <v>15981</v>
      </c>
      <c r="F141" s="286">
        <f t="shared" si="64"/>
        <v>15792</v>
      </c>
      <c r="G141" s="286">
        <f t="shared" si="64"/>
        <v>16872</v>
      </c>
      <c r="H141" s="286">
        <f t="shared" si="64"/>
        <v>17053</v>
      </c>
      <c r="I141" s="286">
        <f t="shared" si="64"/>
        <v>17033</v>
      </c>
      <c r="J141" s="286">
        <f t="shared" si="64"/>
        <v>17855</v>
      </c>
      <c r="K141" s="286">
        <f t="shared" si="64"/>
        <v>16892</v>
      </c>
      <c r="L141" s="286">
        <f t="shared" si="64"/>
        <v>18195</v>
      </c>
      <c r="M141" s="286">
        <f t="shared" si="64"/>
        <v>17334</v>
      </c>
      <c r="N141" s="252"/>
      <c r="O141" s="249"/>
      <c r="P141" s="249"/>
      <c r="Q141" s="249"/>
      <c r="R141" s="249"/>
    </row>
    <row r="142" spans="1:18" ht="14.25" customHeight="1" x14ac:dyDescent="0.25">
      <c r="A142" s="369" t="s">
        <v>201</v>
      </c>
      <c r="B142" s="385">
        <v>6483</v>
      </c>
      <c r="C142" s="265">
        <v>7253</v>
      </c>
      <c r="D142" s="265">
        <v>7029</v>
      </c>
      <c r="E142" s="265">
        <v>7433</v>
      </c>
      <c r="F142" s="265">
        <v>8067</v>
      </c>
      <c r="G142" s="385">
        <v>8388</v>
      </c>
      <c r="H142" s="385">
        <v>8245</v>
      </c>
      <c r="I142" s="385">
        <v>8116</v>
      </c>
      <c r="J142" s="385">
        <v>8740</v>
      </c>
      <c r="K142" s="385">
        <v>8337</v>
      </c>
      <c r="L142" s="265">
        <v>8634</v>
      </c>
      <c r="M142" s="265">
        <v>7935</v>
      </c>
      <c r="N142" s="265"/>
      <c r="O142" s="265"/>
      <c r="P142" s="265"/>
      <c r="Q142" s="265"/>
      <c r="R142" s="265"/>
    </row>
    <row r="143" spans="1:18" ht="15" customHeight="1" x14ac:dyDescent="0.25">
      <c r="A143" s="369" t="s">
        <v>202</v>
      </c>
      <c r="B143" s="385">
        <v>1614</v>
      </c>
      <c r="C143" s="265">
        <v>1563</v>
      </c>
      <c r="D143" s="265">
        <v>1391</v>
      </c>
      <c r="E143" s="265">
        <v>1474</v>
      </c>
      <c r="F143" s="265">
        <v>1626</v>
      </c>
      <c r="G143" s="385">
        <v>1650</v>
      </c>
      <c r="H143" s="385">
        <v>1946</v>
      </c>
      <c r="I143" s="385">
        <v>1959</v>
      </c>
      <c r="J143" s="385">
        <v>1945</v>
      </c>
      <c r="K143" s="385">
        <v>2073</v>
      </c>
      <c r="L143" s="265">
        <v>2117</v>
      </c>
      <c r="M143" s="265">
        <v>2143</v>
      </c>
      <c r="N143" s="265"/>
      <c r="O143" s="265"/>
      <c r="P143" s="265"/>
      <c r="Q143" s="265"/>
      <c r="R143" s="265"/>
    </row>
    <row r="144" spans="1:18" x14ac:dyDescent="0.25">
      <c r="A144" s="369" t="s">
        <v>203</v>
      </c>
      <c r="B144" s="385">
        <v>2486</v>
      </c>
      <c r="C144" s="265">
        <v>2554</v>
      </c>
      <c r="D144" s="265">
        <v>2504</v>
      </c>
      <c r="E144" s="265">
        <v>2516</v>
      </c>
      <c r="F144" s="265">
        <v>1547</v>
      </c>
      <c r="G144" s="385">
        <v>2437</v>
      </c>
      <c r="H144" s="385">
        <v>2459</v>
      </c>
      <c r="I144" s="385">
        <v>1634</v>
      </c>
      <c r="J144" s="385">
        <v>2761</v>
      </c>
      <c r="K144" s="385">
        <v>2006</v>
      </c>
      <c r="L144" s="265">
        <v>2945</v>
      </c>
      <c r="M144" s="265">
        <v>2959</v>
      </c>
      <c r="N144" s="265"/>
      <c r="O144" s="265"/>
      <c r="P144" s="265"/>
      <c r="Q144" s="265"/>
      <c r="R144" s="265"/>
    </row>
    <row r="145" spans="1:18" ht="15" customHeight="1" x14ac:dyDescent="0.25">
      <c r="A145" s="369" t="s">
        <v>204</v>
      </c>
      <c r="B145" s="385">
        <v>4913</v>
      </c>
      <c r="C145" s="265">
        <v>4691</v>
      </c>
      <c r="D145" s="265">
        <v>4613</v>
      </c>
      <c r="E145" s="265">
        <v>4558</v>
      </c>
      <c r="F145" s="265">
        <v>4552</v>
      </c>
      <c r="G145" s="385">
        <v>4397</v>
      </c>
      <c r="H145" s="385">
        <v>4403</v>
      </c>
      <c r="I145" s="385">
        <v>5324</v>
      </c>
      <c r="J145" s="385">
        <v>4409</v>
      </c>
      <c r="K145" s="385">
        <v>4476</v>
      </c>
      <c r="L145" s="265">
        <v>4499</v>
      </c>
      <c r="M145" s="265">
        <v>4297</v>
      </c>
      <c r="N145" s="265"/>
      <c r="O145" s="265"/>
      <c r="P145" s="265"/>
      <c r="Q145" s="265"/>
      <c r="R145" s="265"/>
    </row>
    <row r="146" spans="1:18" x14ac:dyDescent="0.25">
      <c r="A146" s="375"/>
      <c r="B146" s="382"/>
      <c r="C146" s="239"/>
      <c r="D146" s="239"/>
      <c r="E146" s="239"/>
      <c r="F146" s="239"/>
      <c r="G146" s="382"/>
      <c r="H146" s="382"/>
      <c r="I146" s="382"/>
      <c r="J146" s="382"/>
      <c r="K146" s="382"/>
      <c r="L146" s="239"/>
      <c r="M146" s="239"/>
      <c r="N146" s="239"/>
      <c r="O146" s="239"/>
      <c r="P146" s="239"/>
      <c r="Q146" s="239"/>
      <c r="R146" s="239"/>
    </row>
    <row r="147" spans="1:18" x14ac:dyDescent="0.25">
      <c r="A147" s="375" t="s">
        <v>205</v>
      </c>
      <c r="B147" s="378"/>
      <c r="C147" s="258"/>
      <c r="D147" s="258"/>
      <c r="E147" s="258"/>
      <c r="F147" s="258"/>
      <c r="G147" s="378"/>
      <c r="H147" s="378"/>
      <c r="I147" s="378"/>
      <c r="J147" s="378"/>
      <c r="K147" s="378"/>
      <c r="L147" s="258"/>
      <c r="M147" s="258"/>
      <c r="N147" s="258"/>
      <c r="O147" s="258"/>
      <c r="P147" s="258"/>
      <c r="Q147" s="258"/>
      <c r="R147" s="258"/>
    </row>
    <row r="148" spans="1:18" ht="15" customHeight="1" x14ac:dyDescent="0.25">
      <c r="A148" s="369" t="s">
        <v>3055</v>
      </c>
      <c r="B148" s="378">
        <v>142.97</v>
      </c>
      <c r="C148" s="258">
        <v>144.66999999999999</v>
      </c>
      <c r="D148" s="258">
        <v>127.15</v>
      </c>
      <c r="E148" s="258">
        <v>160.13999999999999</v>
      </c>
      <c r="F148" s="258">
        <v>147.25</v>
      </c>
      <c r="G148" s="378">
        <v>162.05000000000001</v>
      </c>
      <c r="H148" s="378">
        <v>163</v>
      </c>
      <c r="I148" s="378">
        <v>170.22</v>
      </c>
      <c r="J148" s="378">
        <v>151.68</v>
      </c>
      <c r="K148" s="378">
        <v>139.24</v>
      </c>
      <c r="L148" s="258">
        <v>164.94</v>
      </c>
      <c r="M148" s="258">
        <v>139.24</v>
      </c>
      <c r="N148" s="258"/>
      <c r="O148" s="258"/>
      <c r="P148" s="258"/>
      <c r="Q148" s="258"/>
      <c r="R148" s="258"/>
    </row>
    <row r="149" spans="1:18" ht="15" customHeight="1" x14ac:dyDescent="0.25">
      <c r="A149" s="369" t="s">
        <v>3054</v>
      </c>
      <c r="B149" s="378">
        <v>252.2</v>
      </c>
      <c r="C149" s="258">
        <v>255.24</v>
      </c>
      <c r="D149" s="258">
        <v>256.76</v>
      </c>
      <c r="E149" s="258">
        <v>259.85000000000002</v>
      </c>
      <c r="F149" s="258">
        <v>259.85000000000002</v>
      </c>
      <c r="G149" s="378">
        <v>262.97000000000003</v>
      </c>
      <c r="H149" s="378">
        <v>264.54000000000002</v>
      </c>
      <c r="I149" s="378">
        <v>301.54000000000002</v>
      </c>
      <c r="J149" s="378">
        <v>267.74</v>
      </c>
      <c r="K149" s="378">
        <v>269.33999999999997</v>
      </c>
      <c r="L149" s="258">
        <v>267.74</v>
      </c>
      <c r="M149" s="258">
        <v>269.33999999999997</v>
      </c>
      <c r="N149" s="258"/>
      <c r="O149" s="258"/>
      <c r="P149" s="258"/>
      <c r="Q149" s="258"/>
      <c r="R149" s="258"/>
    </row>
    <row r="150" spans="1:18" ht="14.25" customHeight="1" x14ac:dyDescent="0.25">
      <c r="A150" s="369" t="s">
        <v>3053</v>
      </c>
      <c r="B150" s="378">
        <v>482.52</v>
      </c>
      <c r="C150" s="258">
        <v>577.29</v>
      </c>
      <c r="D150" s="258">
        <v>258.3</v>
      </c>
      <c r="E150" s="258">
        <v>495.1</v>
      </c>
      <c r="F150" s="258">
        <v>494.85</v>
      </c>
      <c r="G150" s="378">
        <v>500.81</v>
      </c>
      <c r="H150" s="378">
        <v>503.81</v>
      </c>
      <c r="I150" s="378">
        <v>556.01</v>
      </c>
      <c r="J150" s="378">
        <v>510.13</v>
      </c>
      <c r="K150" s="378">
        <v>513.21</v>
      </c>
      <c r="L150" s="258">
        <v>510.13</v>
      </c>
      <c r="M150" s="258">
        <v>513.21</v>
      </c>
      <c r="N150" s="258"/>
      <c r="O150" s="258"/>
      <c r="P150" s="258"/>
      <c r="Q150" s="258"/>
      <c r="R150" s="258"/>
    </row>
    <row r="151" spans="1:18" x14ac:dyDescent="0.25">
      <c r="A151" s="376" t="s">
        <v>206</v>
      </c>
      <c r="B151" s="378"/>
      <c r="C151" s="258"/>
      <c r="D151" s="258"/>
      <c r="E151" s="258"/>
      <c r="F151" s="258"/>
      <c r="G151" s="378"/>
      <c r="H151" s="378"/>
      <c r="I151" s="378"/>
      <c r="J151" s="378"/>
      <c r="K151" s="378"/>
      <c r="L151" s="258"/>
      <c r="M151" s="258"/>
      <c r="N151" s="258"/>
      <c r="O151" s="258"/>
      <c r="P151" s="258"/>
      <c r="Q151" s="258"/>
      <c r="R151" s="258"/>
    </row>
    <row r="152" spans="1:18" ht="14.25" customHeight="1" x14ac:dyDescent="0.25">
      <c r="A152" s="273"/>
      <c r="B152" s="399"/>
      <c r="C152" s="292"/>
      <c r="D152" s="292"/>
      <c r="E152" s="292"/>
      <c r="F152" s="292"/>
      <c r="G152" s="399"/>
      <c r="H152" s="399"/>
      <c r="I152" s="399"/>
      <c r="J152" s="399"/>
      <c r="K152" s="399"/>
      <c r="L152" s="292"/>
      <c r="M152" s="292"/>
      <c r="N152" s="292"/>
      <c r="O152" s="292"/>
      <c r="P152" s="292"/>
      <c r="Q152" s="292"/>
      <c r="R152" s="292"/>
    </row>
    <row r="153" spans="1:18" x14ac:dyDescent="0.25">
      <c r="A153" s="293" t="s">
        <v>183</v>
      </c>
      <c r="B153" s="400"/>
      <c r="C153" s="294"/>
      <c r="D153" s="294"/>
      <c r="E153" s="294"/>
      <c r="F153" s="294"/>
      <c r="G153" s="400"/>
      <c r="H153" s="400"/>
      <c r="I153" s="400"/>
      <c r="J153" s="400"/>
      <c r="K153" s="400"/>
      <c r="L153" s="294"/>
      <c r="M153" s="294"/>
      <c r="N153" s="294"/>
      <c r="O153" s="294"/>
      <c r="P153" s="294"/>
      <c r="Q153" s="294"/>
      <c r="R153" s="294"/>
    </row>
    <row r="154" spans="1:18" x14ac:dyDescent="0.25">
      <c r="A154" s="253" t="s">
        <v>207</v>
      </c>
      <c r="B154" s="394"/>
      <c r="C154" s="286"/>
      <c r="D154" s="286"/>
      <c r="E154" s="286"/>
      <c r="F154" s="286"/>
      <c r="G154" s="394"/>
      <c r="H154" s="394"/>
      <c r="I154" s="394"/>
      <c r="J154" s="394"/>
      <c r="K154" s="394"/>
      <c r="L154" s="286"/>
      <c r="M154" s="286"/>
      <c r="N154" s="306"/>
      <c r="O154" s="286"/>
      <c r="P154" s="286"/>
      <c r="Q154" s="286"/>
      <c r="R154" s="286"/>
    </row>
    <row r="155" spans="1:18" x14ac:dyDescent="0.25">
      <c r="A155" s="361" t="s">
        <v>207</v>
      </c>
      <c r="B155" s="263">
        <f>B157/B156</f>
        <v>0.99000210365482344</v>
      </c>
      <c r="C155" s="263">
        <f t="shared" ref="C155:M155" si="65">C157/C156</f>
        <v>0.99000210365482344</v>
      </c>
      <c r="D155" s="263">
        <f t="shared" si="65"/>
        <v>0.99000210365482344</v>
      </c>
      <c r="E155" s="263">
        <f t="shared" si="65"/>
        <v>0.99000210365482344</v>
      </c>
      <c r="F155" s="263">
        <f t="shared" si="65"/>
        <v>0.99000210365482344</v>
      </c>
      <c r="G155" s="263">
        <f t="shared" si="65"/>
        <v>0.99000210365482344</v>
      </c>
      <c r="H155" s="263">
        <f t="shared" si="65"/>
        <v>0.98998018179603853</v>
      </c>
      <c r="I155" s="263">
        <f t="shared" si="65"/>
        <v>0.98998018179603853</v>
      </c>
      <c r="J155" s="263">
        <f t="shared" si="65"/>
        <v>0.98996922123070796</v>
      </c>
      <c r="K155" s="263">
        <f t="shared" si="65"/>
        <v>0.98996922123070796</v>
      </c>
      <c r="L155" s="263">
        <f t="shared" ref="L155" si="66">L157/L156</f>
        <v>0.98996922123070796</v>
      </c>
      <c r="M155" s="263">
        <f t="shared" si="65"/>
        <v>0.9899527808377665</v>
      </c>
      <c r="N155" s="263"/>
      <c r="O155" s="263"/>
      <c r="P155" s="263"/>
      <c r="Q155" s="263"/>
      <c r="R155" s="263"/>
    </row>
    <row r="156" spans="1:18" x14ac:dyDescent="0.25">
      <c r="A156" s="360" t="s">
        <v>3051</v>
      </c>
      <c r="B156" s="385">
        <v>180638</v>
      </c>
      <c r="C156" s="385">
        <v>180638</v>
      </c>
      <c r="D156" s="265">
        <v>180638</v>
      </c>
      <c r="E156" s="265">
        <v>180638</v>
      </c>
      <c r="F156" s="265">
        <v>180638</v>
      </c>
      <c r="G156" s="385">
        <v>180638</v>
      </c>
      <c r="H156" s="385">
        <v>180642</v>
      </c>
      <c r="I156" s="385">
        <v>180642</v>
      </c>
      <c r="J156" s="385">
        <v>180644</v>
      </c>
      <c r="K156" s="385">
        <v>180644</v>
      </c>
      <c r="L156" s="385">
        <v>180644</v>
      </c>
      <c r="M156" s="385">
        <v>180647</v>
      </c>
      <c r="N156" s="265"/>
      <c r="O156" s="265"/>
      <c r="P156" s="265"/>
      <c r="Q156" s="265"/>
      <c r="R156" s="265"/>
    </row>
    <row r="157" spans="1:18" x14ac:dyDescent="0.25">
      <c r="A157" s="360" t="s">
        <v>3056</v>
      </c>
      <c r="B157" s="385">
        <v>178832</v>
      </c>
      <c r="C157" s="385">
        <v>178832</v>
      </c>
      <c r="D157" s="265">
        <v>178832</v>
      </c>
      <c r="E157" s="265">
        <v>178832</v>
      </c>
      <c r="F157" s="265">
        <v>178832</v>
      </c>
      <c r="G157" s="265">
        <v>178832</v>
      </c>
      <c r="H157" s="385">
        <v>178832</v>
      </c>
      <c r="I157" s="385">
        <v>178832</v>
      </c>
      <c r="J157" s="385">
        <v>178832</v>
      </c>
      <c r="K157" s="385">
        <v>178832</v>
      </c>
      <c r="L157" s="385">
        <v>178832</v>
      </c>
      <c r="M157" s="385">
        <f t="shared" ref="M157:M158" si="67">+L157</f>
        <v>178832</v>
      </c>
      <c r="N157" s="265"/>
      <c r="O157" s="265"/>
      <c r="P157" s="265"/>
      <c r="Q157" s="265"/>
      <c r="R157" s="265"/>
    </row>
    <row r="158" spans="1:18" x14ac:dyDescent="0.25">
      <c r="A158" s="360" t="s">
        <v>208</v>
      </c>
      <c r="B158" s="385">
        <v>176122</v>
      </c>
      <c r="C158" s="385">
        <v>176122</v>
      </c>
      <c r="D158" s="265">
        <v>176122</v>
      </c>
      <c r="E158" s="265">
        <v>176122</v>
      </c>
      <c r="F158" s="265">
        <v>176122</v>
      </c>
      <c r="G158" s="265">
        <v>176122</v>
      </c>
      <c r="H158" s="385">
        <v>176122</v>
      </c>
      <c r="I158" s="385">
        <v>176122</v>
      </c>
      <c r="J158" s="385">
        <v>176122</v>
      </c>
      <c r="K158" s="385">
        <v>176122</v>
      </c>
      <c r="L158" s="385">
        <v>176122</v>
      </c>
      <c r="M158" s="385">
        <f t="shared" si="67"/>
        <v>176122</v>
      </c>
      <c r="N158" s="265"/>
      <c r="O158" s="265"/>
      <c r="P158" s="265"/>
      <c r="Q158" s="265"/>
      <c r="R158" s="265"/>
    </row>
    <row r="159" spans="1:18" x14ac:dyDescent="0.25">
      <c r="A159" s="360" t="s">
        <v>209</v>
      </c>
      <c r="B159" s="385">
        <v>34</v>
      </c>
      <c r="C159" s="265">
        <v>34</v>
      </c>
      <c r="D159" s="265">
        <v>34</v>
      </c>
      <c r="E159" s="265">
        <v>34</v>
      </c>
      <c r="F159" s="265">
        <v>21</v>
      </c>
      <c r="G159" s="385">
        <v>34</v>
      </c>
      <c r="H159" s="385">
        <v>34</v>
      </c>
      <c r="I159" s="385">
        <v>34</v>
      </c>
      <c r="J159" s="385">
        <v>34</v>
      </c>
      <c r="K159" s="385">
        <v>34</v>
      </c>
      <c r="L159" s="265">
        <v>34</v>
      </c>
      <c r="M159" s="385">
        <v>34</v>
      </c>
      <c r="N159" s="265"/>
      <c r="O159" s="265"/>
      <c r="P159" s="265"/>
      <c r="Q159" s="265"/>
      <c r="R159" s="265"/>
    </row>
    <row r="160" spans="1:18" x14ac:dyDescent="0.25">
      <c r="A160" s="360" t="s">
        <v>210</v>
      </c>
      <c r="B160" s="385">
        <v>3388</v>
      </c>
      <c r="C160" s="265">
        <v>3379</v>
      </c>
      <c r="D160" s="265">
        <v>3377</v>
      </c>
      <c r="E160" s="265">
        <v>3397</v>
      </c>
      <c r="F160" s="265">
        <v>2365</v>
      </c>
      <c r="G160" s="385">
        <v>3428</v>
      </c>
      <c r="H160" s="385">
        <v>3425</v>
      </c>
      <c r="I160" s="385">
        <v>3432</v>
      </c>
      <c r="J160" s="385">
        <v>3444</v>
      </c>
      <c r="K160" s="385">
        <v>3349</v>
      </c>
      <c r="L160" s="265">
        <v>3450</v>
      </c>
      <c r="M160" s="385"/>
      <c r="N160" s="265"/>
      <c r="O160" s="265"/>
      <c r="P160" s="265"/>
      <c r="Q160" s="265"/>
      <c r="R160" s="265"/>
    </row>
    <row r="161" spans="1:19" x14ac:dyDescent="0.25">
      <c r="A161" s="376" t="s">
        <v>211</v>
      </c>
      <c r="B161" s="385">
        <v>39986</v>
      </c>
      <c r="C161" s="265">
        <v>39502</v>
      </c>
      <c r="D161" s="265">
        <v>39961</v>
      </c>
      <c r="E161" s="265">
        <v>39961</v>
      </c>
      <c r="F161" s="265"/>
      <c r="G161" s="385">
        <v>39161</v>
      </c>
      <c r="H161" s="385">
        <v>39961</v>
      </c>
      <c r="I161" s="385">
        <v>39961</v>
      </c>
      <c r="J161" s="385">
        <v>38502</v>
      </c>
      <c r="K161" s="385">
        <v>38714</v>
      </c>
      <c r="L161" s="265">
        <v>38402</v>
      </c>
      <c r="M161" s="385">
        <v>39961</v>
      </c>
      <c r="N161" s="265"/>
      <c r="O161" s="265"/>
      <c r="P161" s="265"/>
      <c r="Q161" s="265"/>
      <c r="R161" s="265"/>
      <c r="S161" s="333">
        <v>15</v>
      </c>
    </row>
    <row r="162" spans="1:19" x14ac:dyDescent="0.25">
      <c r="A162" s="376" t="s">
        <v>212</v>
      </c>
      <c r="B162" s="385">
        <v>9333</v>
      </c>
      <c r="C162" s="265">
        <v>9424</v>
      </c>
      <c r="D162" s="265">
        <v>9516</v>
      </c>
      <c r="E162" s="265">
        <v>9594</v>
      </c>
      <c r="F162" s="265">
        <v>0</v>
      </c>
      <c r="G162" s="385">
        <v>9770</v>
      </c>
      <c r="H162" s="385">
        <v>9594</v>
      </c>
      <c r="I162" s="385">
        <v>9594</v>
      </c>
      <c r="J162" s="385">
        <v>9977</v>
      </c>
      <c r="K162" s="385">
        <v>10072</v>
      </c>
      <c r="L162" s="265">
        <v>10146</v>
      </c>
      <c r="M162" s="385">
        <v>9594</v>
      </c>
      <c r="N162" s="265"/>
      <c r="O162" s="265"/>
      <c r="P162" s="265"/>
      <c r="Q162" s="265"/>
      <c r="R162" s="265"/>
      <c r="S162" s="333">
        <v>16</v>
      </c>
    </row>
    <row r="163" spans="1:19" x14ac:dyDescent="0.25">
      <c r="A163" s="360" t="s">
        <v>213</v>
      </c>
      <c r="B163" s="385">
        <v>45</v>
      </c>
      <c r="C163" s="258">
        <v>45</v>
      </c>
      <c r="D163" s="258">
        <v>45</v>
      </c>
      <c r="E163" s="258">
        <v>45</v>
      </c>
      <c r="F163" s="258">
        <v>45</v>
      </c>
      <c r="G163" s="378">
        <v>45</v>
      </c>
      <c r="H163" s="378">
        <v>45</v>
      </c>
      <c r="I163" s="378">
        <v>45</v>
      </c>
      <c r="J163" s="378">
        <v>45</v>
      </c>
      <c r="K163" s="378">
        <v>45</v>
      </c>
      <c r="L163" s="265">
        <v>45</v>
      </c>
      <c r="M163" s="265">
        <v>45</v>
      </c>
      <c r="N163" s="265"/>
      <c r="O163" s="265"/>
      <c r="P163" s="265"/>
      <c r="Q163" s="265"/>
      <c r="R163" s="265"/>
    </row>
    <row r="164" spans="1:19" x14ac:dyDescent="0.25">
      <c r="A164" s="360" t="s">
        <v>214</v>
      </c>
      <c r="B164" s="385">
        <v>90</v>
      </c>
      <c r="C164" s="258">
        <v>90</v>
      </c>
      <c r="D164" s="258">
        <v>90</v>
      </c>
      <c r="E164" s="258">
        <v>90</v>
      </c>
      <c r="F164" s="258">
        <v>90</v>
      </c>
      <c r="G164" s="378">
        <v>90</v>
      </c>
      <c r="H164" s="378">
        <v>90</v>
      </c>
      <c r="I164" s="378">
        <v>90</v>
      </c>
      <c r="J164" s="378">
        <v>90</v>
      </c>
      <c r="K164" s="378">
        <v>90</v>
      </c>
      <c r="L164" s="265">
        <v>90</v>
      </c>
      <c r="M164" s="265">
        <v>90</v>
      </c>
      <c r="N164" s="265"/>
      <c r="O164" s="265"/>
      <c r="P164" s="265"/>
      <c r="Q164" s="265"/>
      <c r="R164" s="265"/>
    </row>
    <row r="165" spans="1:19" x14ac:dyDescent="0.25">
      <c r="A165" s="360" t="s">
        <v>215</v>
      </c>
      <c r="B165" s="385">
        <v>135</v>
      </c>
      <c r="C165" s="258">
        <v>135</v>
      </c>
      <c r="D165" s="258">
        <v>135</v>
      </c>
      <c r="E165" s="258">
        <v>135</v>
      </c>
      <c r="F165" s="258">
        <v>135</v>
      </c>
      <c r="G165" s="378">
        <v>135</v>
      </c>
      <c r="H165" s="378">
        <v>135</v>
      </c>
      <c r="I165" s="378">
        <v>135</v>
      </c>
      <c r="J165" s="378">
        <v>135</v>
      </c>
      <c r="K165" s="378">
        <v>135</v>
      </c>
      <c r="L165" s="265">
        <v>135</v>
      </c>
      <c r="M165" s="265">
        <v>135</v>
      </c>
      <c r="N165" s="265"/>
      <c r="O165" s="265"/>
      <c r="P165" s="265"/>
      <c r="Q165" s="265"/>
      <c r="R165" s="265"/>
    </row>
    <row r="166" spans="1:19" x14ac:dyDescent="0.25">
      <c r="A166" s="360" t="s">
        <v>216</v>
      </c>
      <c r="B166" s="385">
        <v>626</v>
      </c>
      <c r="C166" s="265">
        <v>626</v>
      </c>
      <c r="D166" s="265">
        <v>626</v>
      </c>
      <c r="E166" s="265">
        <v>626</v>
      </c>
      <c r="F166" s="265">
        <v>626</v>
      </c>
      <c r="G166" s="385">
        <v>626</v>
      </c>
      <c r="H166" s="385">
        <v>626</v>
      </c>
      <c r="I166" s="385">
        <v>626</v>
      </c>
      <c r="J166" s="385">
        <v>626</v>
      </c>
      <c r="K166" s="385">
        <v>626</v>
      </c>
      <c r="L166" s="265">
        <v>626</v>
      </c>
      <c r="M166" s="265">
        <v>626</v>
      </c>
      <c r="N166" s="265"/>
      <c r="O166" s="265"/>
      <c r="P166" s="265"/>
      <c r="Q166" s="265"/>
      <c r="R166" s="265"/>
    </row>
    <row r="167" spans="1:19" x14ac:dyDescent="0.25">
      <c r="A167" s="360" t="s">
        <v>217</v>
      </c>
      <c r="B167" s="385">
        <v>661</v>
      </c>
      <c r="C167" s="265">
        <v>661</v>
      </c>
      <c r="D167" s="265">
        <v>661</v>
      </c>
      <c r="E167" s="265">
        <v>661</v>
      </c>
      <c r="F167" s="265">
        <v>661</v>
      </c>
      <c r="G167" s="385">
        <v>661</v>
      </c>
      <c r="H167" s="385">
        <v>661</v>
      </c>
      <c r="I167" s="385">
        <v>661</v>
      </c>
      <c r="J167" s="385">
        <v>661</v>
      </c>
      <c r="K167" s="385">
        <v>661</v>
      </c>
      <c r="L167" s="265">
        <v>661</v>
      </c>
      <c r="M167" s="265">
        <v>661</v>
      </c>
      <c r="N167" s="295"/>
      <c r="O167" s="295"/>
      <c r="P167" s="295"/>
      <c r="Q167" s="295"/>
      <c r="R167" s="295"/>
    </row>
    <row r="168" spans="1:19" x14ac:dyDescent="0.25">
      <c r="A168" s="360" t="s">
        <v>218</v>
      </c>
      <c r="B168" s="385">
        <v>0</v>
      </c>
      <c r="C168" s="258"/>
      <c r="D168" s="258">
        <v>0</v>
      </c>
      <c r="E168" s="258"/>
      <c r="F168" s="258"/>
      <c r="G168" s="378"/>
      <c r="H168" s="378"/>
      <c r="I168" s="378"/>
      <c r="J168" s="378"/>
      <c r="K168" s="378"/>
      <c r="L168" s="258"/>
      <c r="M168" s="378"/>
      <c r="N168" s="258"/>
      <c r="O168" s="258"/>
      <c r="P168" s="258"/>
      <c r="Q168" s="258"/>
      <c r="R168" s="258"/>
    </row>
    <row r="169" spans="1:19" x14ac:dyDescent="0.25">
      <c r="A169" s="376" t="s">
        <v>219</v>
      </c>
      <c r="B169" s="405">
        <v>0</v>
      </c>
      <c r="C169" s="283">
        <v>0</v>
      </c>
      <c r="D169" s="283">
        <v>0</v>
      </c>
      <c r="E169" s="258"/>
      <c r="F169" s="258">
        <v>0</v>
      </c>
      <c r="G169" s="378">
        <v>0</v>
      </c>
      <c r="H169" s="378">
        <v>0</v>
      </c>
      <c r="I169" s="378">
        <v>0</v>
      </c>
      <c r="J169" s="378"/>
      <c r="K169" s="378"/>
      <c r="L169" s="258"/>
      <c r="M169" s="378"/>
      <c r="N169" s="258"/>
      <c r="O169" s="258"/>
      <c r="P169" s="258"/>
      <c r="Q169" s="258"/>
      <c r="R169" s="258"/>
    </row>
    <row r="170" spans="1:19" x14ac:dyDescent="0.25">
      <c r="A170" s="377" t="s">
        <v>220</v>
      </c>
      <c r="B170" s="385">
        <v>266</v>
      </c>
      <c r="C170" s="265">
        <v>177</v>
      </c>
      <c r="D170" s="265">
        <v>402</v>
      </c>
      <c r="E170" s="265">
        <v>270</v>
      </c>
      <c r="F170" s="265">
        <v>237</v>
      </c>
      <c r="G170" s="385">
        <v>310</v>
      </c>
      <c r="H170" s="385">
        <v>317</v>
      </c>
      <c r="I170" s="385">
        <v>429</v>
      </c>
      <c r="J170" s="385">
        <v>468</v>
      </c>
      <c r="K170" s="385">
        <v>366</v>
      </c>
      <c r="L170" s="265">
        <v>354</v>
      </c>
      <c r="M170" s="385">
        <v>305</v>
      </c>
      <c r="N170" s="265"/>
      <c r="O170" s="265"/>
      <c r="P170" s="265"/>
      <c r="Q170" s="265"/>
      <c r="R170" s="265"/>
    </row>
    <row r="171" spans="1:19" x14ac:dyDescent="0.25">
      <c r="A171" s="376" t="s">
        <v>221</v>
      </c>
      <c r="B171" s="385">
        <v>54776</v>
      </c>
      <c r="C171" s="265">
        <v>51694</v>
      </c>
      <c r="D171" s="265">
        <v>51820</v>
      </c>
      <c r="E171" s="265">
        <v>53953</v>
      </c>
      <c r="F171" s="265">
        <v>52058</v>
      </c>
      <c r="G171" s="385">
        <v>52509</v>
      </c>
      <c r="H171" s="385">
        <v>52218</v>
      </c>
      <c r="I171" s="385">
        <v>54959</v>
      </c>
      <c r="J171" s="385">
        <v>52893</v>
      </c>
      <c r="K171" s="385">
        <v>52955</v>
      </c>
      <c r="L171" s="265"/>
      <c r="M171" s="297">
        <v>52774</v>
      </c>
      <c r="N171" s="265"/>
      <c r="O171" s="265"/>
      <c r="P171" s="265"/>
      <c r="Q171" s="265"/>
      <c r="R171" s="265"/>
    </row>
    <row r="172" spans="1:19" x14ac:dyDescent="0.25">
      <c r="A172" s="376" t="s">
        <v>222</v>
      </c>
      <c r="B172" s="405">
        <v>0</v>
      </c>
      <c r="C172" s="283"/>
      <c r="D172" s="283"/>
      <c r="E172" s="265"/>
      <c r="F172" s="265"/>
      <c r="G172" s="385"/>
      <c r="H172" s="385"/>
      <c r="I172" s="385"/>
      <c r="J172" s="385"/>
      <c r="K172" s="385"/>
      <c r="L172" s="265"/>
      <c r="M172" s="265"/>
      <c r="N172" s="265"/>
      <c r="O172" s="265"/>
      <c r="P172" s="265"/>
      <c r="Q172" s="265"/>
      <c r="R172" s="265"/>
    </row>
    <row r="173" spans="1:19" x14ac:dyDescent="0.25">
      <c r="A173" s="360" t="s">
        <v>223</v>
      </c>
      <c r="B173" s="385">
        <v>22</v>
      </c>
      <c r="C173" s="265">
        <v>22</v>
      </c>
      <c r="D173" s="265">
        <v>23</v>
      </c>
      <c r="E173" s="265">
        <v>23</v>
      </c>
      <c r="F173" s="265">
        <v>22</v>
      </c>
      <c r="G173" s="385">
        <v>21</v>
      </c>
      <c r="H173" s="385">
        <v>19</v>
      </c>
      <c r="I173" s="385">
        <v>19</v>
      </c>
      <c r="J173" s="385">
        <v>19</v>
      </c>
      <c r="K173" s="385">
        <v>19</v>
      </c>
      <c r="L173" s="265">
        <v>19</v>
      </c>
      <c r="M173" s="265">
        <v>19</v>
      </c>
      <c r="N173" s="265"/>
      <c r="O173" s="265"/>
      <c r="P173" s="265"/>
      <c r="Q173" s="265"/>
      <c r="R173" s="265"/>
    </row>
    <row r="174" spans="1:19" x14ac:dyDescent="0.25">
      <c r="A174" s="360" t="s">
        <v>224</v>
      </c>
      <c r="B174" s="385">
        <v>22</v>
      </c>
      <c r="C174" s="265">
        <v>22</v>
      </c>
      <c r="D174" s="265">
        <v>23</v>
      </c>
      <c r="E174" s="265">
        <v>23</v>
      </c>
      <c r="F174" s="265">
        <v>22</v>
      </c>
      <c r="G174" s="385">
        <v>21</v>
      </c>
      <c r="H174" s="385">
        <v>19</v>
      </c>
      <c r="I174" s="385">
        <v>19</v>
      </c>
      <c r="J174" s="385">
        <v>19</v>
      </c>
      <c r="K174" s="385">
        <v>19</v>
      </c>
      <c r="L174" s="265">
        <v>19</v>
      </c>
      <c r="M174" s="265">
        <v>19</v>
      </c>
      <c r="N174" s="265"/>
      <c r="O174" s="265"/>
      <c r="P174" s="265"/>
      <c r="Q174" s="265"/>
      <c r="R174" s="265"/>
    </row>
    <row r="175" spans="1:19" x14ac:dyDescent="0.25">
      <c r="A175" s="360" t="s">
        <v>225</v>
      </c>
      <c r="B175" s="385">
        <v>22</v>
      </c>
      <c r="C175" s="265">
        <v>22</v>
      </c>
      <c r="D175" s="265">
        <v>23</v>
      </c>
      <c r="E175" s="265">
        <v>23</v>
      </c>
      <c r="F175" s="265">
        <v>22</v>
      </c>
      <c r="G175" s="385">
        <v>21</v>
      </c>
      <c r="H175" s="385">
        <v>19</v>
      </c>
      <c r="I175" s="385">
        <v>19</v>
      </c>
      <c r="J175" s="385">
        <v>19</v>
      </c>
      <c r="K175" s="385">
        <v>19</v>
      </c>
      <c r="L175" s="265">
        <v>19</v>
      </c>
      <c r="M175" s="265">
        <v>19</v>
      </c>
      <c r="N175" s="265"/>
      <c r="O175" s="265"/>
      <c r="P175" s="265"/>
      <c r="Q175" s="265"/>
      <c r="R175" s="265"/>
    </row>
    <row r="176" spans="1:19" x14ac:dyDescent="0.25">
      <c r="A176" s="361" t="s">
        <v>226</v>
      </c>
      <c r="B176" s="397">
        <f>B177+B178+B179+B180+B181</f>
        <v>22</v>
      </c>
      <c r="C176" s="397">
        <f t="shared" ref="C176:M176" si="68">C177+C178+C179+C180+C181</f>
        <v>22</v>
      </c>
      <c r="D176" s="397">
        <f t="shared" si="68"/>
        <v>23</v>
      </c>
      <c r="E176" s="397">
        <f t="shared" si="68"/>
        <v>23</v>
      </c>
      <c r="F176" s="397">
        <f t="shared" si="68"/>
        <v>22</v>
      </c>
      <c r="G176" s="397">
        <f t="shared" si="68"/>
        <v>21</v>
      </c>
      <c r="H176" s="397">
        <f t="shared" si="68"/>
        <v>19</v>
      </c>
      <c r="I176" s="397">
        <f t="shared" si="68"/>
        <v>19</v>
      </c>
      <c r="J176" s="397">
        <f>J177+J178+K179+K180+J181</f>
        <v>19</v>
      </c>
      <c r="K176" s="397">
        <f t="shared" si="68"/>
        <v>19</v>
      </c>
      <c r="L176" s="397">
        <f t="shared" si="68"/>
        <v>19</v>
      </c>
      <c r="M176" s="397">
        <f t="shared" si="68"/>
        <v>18</v>
      </c>
      <c r="N176" s="265"/>
      <c r="O176" s="298"/>
      <c r="P176" s="298"/>
      <c r="Q176" s="298"/>
      <c r="R176" s="298"/>
    </row>
    <row r="177" spans="1:19" x14ac:dyDescent="0.25">
      <c r="A177" s="360" t="s">
        <v>227</v>
      </c>
      <c r="B177" s="385">
        <v>22</v>
      </c>
      <c r="C177" s="265">
        <v>22</v>
      </c>
      <c r="D177" s="265">
        <v>23</v>
      </c>
      <c r="E177" s="265">
        <v>23</v>
      </c>
      <c r="F177" s="265">
        <v>22</v>
      </c>
      <c r="G177" s="385">
        <v>21</v>
      </c>
      <c r="H177" s="385">
        <v>19</v>
      </c>
      <c r="I177" s="385">
        <v>19</v>
      </c>
      <c r="J177" s="385">
        <v>19</v>
      </c>
      <c r="K177" s="385">
        <v>19</v>
      </c>
      <c r="L177" s="265">
        <v>19</v>
      </c>
      <c r="M177" s="265">
        <v>18</v>
      </c>
      <c r="N177" s="265"/>
      <c r="O177" s="265"/>
      <c r="P177" s="265"/>
      <c r="Q177" s="265"/>
      <c r="R177" s="265"/>
    </row>
    <row r="178" spans="1:19" x14ac:dyDescent="0.25">
      <c r="A178" s="360" t="s">
        <v>228</v>
      </c>
      <c r="B178" s="385">
        <v>0</v>
      </c>
      <c r="C178" s="265">
        <v>0</v>
      </c>
      <c r="D178" s="265"/>
      <c r="E178" s="265">
        <v>0</v>
      </c>
      <c r="F178" s="265"/>
      <c r="G178" s="385"/>
      <c r="H178" s="385"/>
      <c r="I178" s="385"/>
      <c r="J178" s="385"/>
      <c r="K178" s="385"/>
      <c r="L178" s="265"/>
      <c r="M178" s="265"/>
      <c r="N178" s="265"/>
      <c r="O178" s="265"/>
      <c r="P178" s="265"/>
      <c r="Q178" s="265"/>
      <c r="R178" s="265"/>
    </row>
    <row r="179" spans="1:19" x14ac:dyDescent="0.25">
      <c r="A179" s="360" t="s">
        <v>229</v>
      </c>
      <c r="B179" s="299">
        <v>0</v>
      </c>
      <c r="C179" s="299">
        <v>0</v>
      </c>
      <c r="D179" s="299">
        <v>0</v>
      </c>
      <c r="E179" s="299">
        <v>0</v>
      </c>
      <c r="F179" s="299">
        <v>0</v>
      </c>
      <c r="G179" s="299">
        <v>0</v>
      </c>
      <c r="H179" s="299">
        <v>0</v>
      </c>
      <c r="I179" s="299">
        <v>0</v>
      </c>
      <c r="J179" s="299">
        <v>0</v>
      </c>
      <c r="K179" s="299">
        <v>0</v>
      </c>
      <c r="L179" s="265">
        <v>0</v>
      </c>
      <c r="M179" s="265"/>
      <c r="N179" s="265"/>
      <c r="O179" s="265"/>
      <c r="P179" s="265"/>
      <c r="Q179" s="265"/>
      <c r="R179" s="265"/>
    </row>
    <row r="180" spans="1:19" x14ac:dyDescent="0.25">
      <c r="A180" s="360" t="s">
        <v>230</v>
      </c>
      <c r="B180" s="299">
        <v>0</v>
      </c>
      <c r="C180" s="299">
        <v>0</v>
      </c>
      <c r="D180" s="299">
        <v>0</v>
      </c>
      <c r="E180" s="299">
        <v>0</v>
      </c>
      <c r="F180" s="299">
        <v>0</v>
      </c>
      <c r="G180" s="299">
        <v>0</v>
      </c>
      <c r="H180" s="299">
        <v>0</v>
      </c>
      <c r="I180" s="299">
        <v>0</v>
      </c>
      <c r="J180" s="299">
        <v>0</v>
      </c>
      <c r="K180" s="299">
        <v>0</v>
      </c>
      <c r="L180" s="265">
        <v>0</v>
      </c>
      <c r="M180" s="265"/>
      <c r="N180" s="265"/>
      <c r="O180" s="265"/>
      <c r="P180" s="265"/>
      <c r="Q180" s="265"/>
      <c r="R180" s="265"/>
    </row>
    <row r="181" spans="1:19" x14ac:dyDescent="0.25">
      <c r="A181" s="360" t="s">
        <v>231</v>
      </c>
      <c r="B181" s="299"/>
      <c r="C181" s="299"/>
      <c r="D181" s="299"/>
      <c r="E181" s="299"/>
      <c r="F181" s="299"/>
      <c r="G181" s="299"/>
      <c r="H181" s="299"/>
      <c r="I181" s="299"/>
      <c r="J181" s="299"/>
      <c r="K181" s="299"/>
      <c r="L181" s="265"/>
      <c r="M181" s="265"/>
      <c r="N181" s="265"/>
      <c r="O181" s="265"/>
      <c r="P181" s="265"/>
      <c r="Q181" s="265"/>
      <c r="R181" s="265"/>
    </row>
    <row r="182" spans="1:19" ht="22.5" customHeight="1" x14ac:dyDescent="0.25">
      <c r="A182" s="362" t="s">
        <v>232</v>
      </c>
      <c r="B182" s="395">
        <v>22</v>
      </c>
      <c r="C182" s="332">
        <v>22</v>
      </c>
      <c r="D182" s="332">
        <v>23</v>
      </c>
      <c r="E182" s="332">
        <v>23</v>
      </c>
      <c r="F182" s="332">
        <v>22</v>
      </c>
      <c r="G182" s="395">
        <v>21</v>
      </c>
      <c r="H182" s="395">
        <v>19</v>
      </c>
      <c r="I182" s="395">
        <v>19</v>
      </c>
      <c r="J182" s="395">
        <v>19</v>
      </c>
      <c r="K182" s="395">
        <v>19</v>
      </c>
      <c r="L182" s="332">
        <v>19</v>
      </c>
      <c r="M182" s="332">
        <v>18</v>
      </c>
      <c r="N182" s="332"/>
      <c r="O182" s="332"/>
      <c r="P182" s="332"/>
      <c r="Q182" s="332"/>
      <c r="R182" s="332"/>
    </row>
    <row r="183" spans="1:19" x14ac:dyDescent="0.25">
      <c r="A183" s="361"/>
      <c r="B183" s="385"/>
      <c r="C183" s="265"/>
      <c r="D183" s="265"/>
      <c r="E183" s="265"/>
      <c r="F183" s="265"/>
      <c r="G183" s="385"/>
      <c r="H183" s="385"/>
      <c r="I183" s="385"/>
      <c r="J183" s="385"/>
      <c r="K183" s="385"/>
      <c r="L183" s="265"/>
      <c r="M183" s="265"/>
      <c r="N183" s="265"/>
      <c r="O183" s="265"/>
      <c r="P183" s="265"/>
      <c r="Q183" s="265"/>
      <c r="R183" s="265"/>
    </row>
    <row r="184" spans="1:19" x14ac:dyDescent="0.25">
      <c r="A184" s="360" t="s">
        <v>233</v>
      </c>
      <c r="B184" s="385">
        <v>18</v>
      </c>
      <c r="C184" s="265">
        <v>18</v>
      </c>
      <c r="D184" s="265">
        <v>18</v>
      </c>
      <c r="E184" s="265">
        <v>18</v>
      </c>
      <c r="F184" s="265">
        <v>18</v>
      </c>
      <c r="G184" s="385">
        <v>18</v>
      </c>
      <c r="H184" s="385">
        <v>18</v>
      </c>
      <c r="I184" s="385">
        <v>18</v>
      </c>
      <c r="J184" s="385">
        <v>18</v>
      </c>
      <c r="K184" s="385">
        <v>18</v>
      </c>
      <c r="L184" s="265">
        <v>18</v>
      </c>
      <c r="M184" s="265">
        <v>18</v>
      </c>
      <c r="N184" s="265"/>
      <c r="O184" s="265"/>
      <c r="P184" s="265"/>
      <c r="Q184" s="265"/>
      <c r="R184" s="265"/>
    </row>
    <row r="185" spans="1:19" ht="16.5" x14ac:dyDescent="0.25">
      <c r="A185" s="360" t="s">
        <v>255</v>
      </c>
      <c r="B185" s="385">
        <v>17100</v>
      </c>
      <c r="C185" s="265">
        <v>17100</v>
      </c>
      <c r="D185" s="265">
        <v>17100</v>
      </c>
      <c r="E185" s="265">
        <v>17100</v>
      </c>
      <c r="F185" s="265">
        <v>17100</v>
      </c>
      <c r="G185" s="385">
        <v>17100</v>
      </c>
      <c r="H185" s="385">
        <v>17100</v>
      </c>
      <c r="I185" s="385">
        <v>17100</v>
      </c>
      <c r="J185" s="385">
        <v>17100</v>
      </c>
      <c r="K185" s="385">
        <v>17100</v>
      </c>
      <c r="L185" s="265">
        <v>17100</v>
      </c>
      <c r="M185" s="265">
        <v>17400</v>
      </c>
      <c r="N185" s="265"/>
      <c r="O185" s="265"/>
      <c r="P185" s="265"/>
      <c r="Q185" s="265"/>
      <c r="R185" s="265"/>
    </row>
    <row r="186" spans="1:19" x14ac:dyDescent="0.25">
      <c r="A186" s="300"/>
      <c r="B186" s="301"/>
      <c r="C186" s="301"/>
      <c r="D186" s="301"/>
      <c r="E186" s="301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</row>
    <row r="187" spans="1:19" x14ac:dyDescent="0.25">
      <c r="A187" s="302"/>
      <c r="B187" s="301"/>
      <c r="C187" s="301"/>
      <c r="D187" s="301"/>
      <c r="E187" s="301"/>
      <c r="F187" s="301"/>
      <c r="G187" s="301"/>
      <c r="H187" s="301"/>
      <c r="I187" s="301"/>
      <c r="J187" s="301"/>
      <c r="K187" s="301"/>
      <c r="L187" s="303"/>
      <c r="M187" s="303"/>
      <c r="N187" s="303"/>
      <c r="O187" s="303"/>
      <c r="P187" s="303"/>
      <c r="Q187" s="303"/>
      <c r="R187" s="303"/>
    </row>
    <row r="188" spans="1:19" x14ac:dyDescent="0.25">
      <c r="A188" s="253" t="s">
        <v>234</v>
      </c>
      <c r="B188" s="393"/>
      <c r="C188" s="266"/>
      <c r="D188" s="266"/>
      <c r="E188" s="266"/>
      <c r="F188" s="266"/>
      <c r="G188" s="393"/>
      <c r="H188" s="393"/>
      <c r="I188" s="393"/>
      <c r="J188" s="393"/>
      <c r="K188" s="393"/>
      <c r="L188" s="266"/>
      <c r="M188" s="266"/>
      <c r="N188" s="266"/>
      <c r="O188" s="266"/>
      <c r="P188" s="266"/>
      <c r="Q188" s="266"/>
      <c r="R188" s="266"/>
    </row>
    <row r="189" spans="1:19" ht="15.75" x14ac:dyDescent="0.25">
      <c r="A189" s="269" t="s">
        <v>235</v>
      </c>
      <c r="B189" s="286">
        <f t="shared" ref="B189:M189" si="69">SUM(B190:B195)</f>
        <v>148</v>
      </c>
      <c r="C189" s="286">
        <f t="shared" si="69"/>
        <v>150</v>
      </c>
      <c r="D189" s="286">
        <f t="shared" si="69"/>
        <v>151</v>
      </c>
      <c r="E189" s="286">
        <f t="shared" si="69"/>
        <v>151</v>
      </c>
      <c r="F189" s="286">
        <f t="shared" si="69"/>
        <v>153</v>
      </c>
      <c r="G189" s="286">
        <f t="shared" si="69"/>
        <v>151</v>
      </c>
      <c r="H189" s="286">
        <f t="shared" si="69"/>
        <v>150</v>
      </c>
      <c r="I189" s="286">
        <f t="shared" si="69"/>
        <v>151</v>
      </c>
      <c r="J189" s="286">
        <f t="shared" si="69"/>
        <v>151</v>
      </c>
      <c r="K189" s="286">
        <f t="shared" si="69"/>
        <v>150</v>
      </c>
      <c r="L189" s="286">
        <f t="shared" si="69"/>
        <v>150</v>
      </c>
      <c r="M189" s="286">
        <f t="shared" si="69"/>
        <v>150</v>
      </c>
      <c r="N189" s="306"/>
      <c r="O189" s="286"/>
      <c r="P189" s="286"/>
      <c r="Q189" s="286"/>
      <c r="R189" s="286"/>
    </row>
    <row r="190" spans="1:19" x14ac:dyDescent="0.25">
      <c r="A190" s="351" t="s">
        <v>236</v>
      </c>
      <c r="B190" s="385">
        <v>40</v>
      </c>
      <c r="C190" s="265">
        <f>31+11</f>
        <v>42</v>
      </c>
      <c r="D190" s="265">
        <f>31+13</f>
        <v>44</v>
      </c>
      <c r="E190" s="265">
        <f>31+12</f>
        <v>43</v>
      </c>
      <c r="F190" s="265">
        <f>31+13</f>
        <v>44</v>
      </c>
      <c r="G190" s="385">
        <f>31+13</f>
        <v>44</v>
      </c>
      <c r="H190" s="385">
        <f>34+9</f>
        <v>43</v>
      </c>
      <c r="I190" s="385">
        <f>36+5</f>
        <v>41</v>
      </c>
      <c r="J190" s="385">
        <f>36+5</f>
        <v>41</v>
      </c>
      <c r="K190" s="385">
        <f>36+4</f>
        <v>40</v>
      </c>
      <c r="L190" s="385">
        <f>36+4</f>
        <v>40</v>
      </c>
      <c r="M190" s="265">
        <v>40</v>
      </c>
      <c r="N190" s="265"/>
      <c r="O190" s="265"/>
      <c r="P190" s="265"/>
      <c r="Q190" s="265"/>
      <c r="R190" s="265"/>
      <c r="S190" s="333">
        <v>18</v>
      </c>
    </row>
    <row r="191" spans="1:19" x14ac:dyDescent="0.25">
      <c r="A191" s="351" t="s">
        <v>237</v>
      </c>
      <c r="B191" s="385">
        <v>0</v>
      </c>
      <c r="C191" s="265"/>
      <c r="D191" s="265"/>
      <c r="E191" s="265"/>
      <c r="F191" s="265"/>
      <c r="G191" s="385"/>
      <c r="H191" s="385"/>
      <c r="I191" s="385"/>
      <c r="J191" s="385"/>
      <c r="K191" s="385"/>
      <c r="L191" s="385"/>
      <c r="M191" s="288"/>
      <c r="N191" s="265"/>
      <c r="O191" s="265"/>
      <c r="P191" s="265"/>
      <c r="Q191" s="265"/>
      <c r="R191" s="265"/>
      <c r="S191" s="333">
        <v>17</v>
      </c>
    </row>
    <row r="192" spans="1:19" x14ac:dyDescent="0.25">
      <c r="A192" s="351" t="s">
        <v>238</v>
      </c>
      <c r="B192" s="385">
        <v>54</v>
      </c>
      <c r="C192" s="265">
        <f>48+6</f>
        <v>54</v>
      </c>
      <c r="D192" s="265">
        <f>44+8</f>
        <v>52</v>
      </c>
      <c r="E192" s="265">
        <f>43+10</f>
        <v>53</v>
      </c>
      <c r="F192" s="265">
        <f>44+10</f>
        <v>54</v>
      </c>
      <c r="G192" s="385">
        <f>45+9</f>
        <v>54</v>
      </c>
      <c r="H192" s="385">
        <f>44+8</f>
        <v>52</v>
      </c>
      <c r="I192" s="385">
        <f>48+7</f>
        <v>55</v>
      </c>
      <c r="J192" s="385">
        <f>48+7</f>
        <v>55</v>
      </c>
      <c r="K192" s="385">
        <f>52+3</f>
        <v>55</v>
      </c>
      <c r="L192" s="385">
        <f>52+3</f>
        <v>55</v>
      </c>
      <c r="M192" s="288">
        <v>55</v>
      </c>
      <c r="N192" s="265"/>
      <c r="O192" s="265"/>
      <c r="P192" s="265"/>
      <c r="Q192" s="265"/>
      <c r="R192" s="265"/>
      <c r="S192" s="333">
        <v>18</v>
      </c>
    </row>
    <row r="193" spans="1:19" x14ac:dyDescent="0.25">
      <c r="A193" s="351" t="s">
        <v>237</v>
      </c>
      <c r="B193" s="385">
        <v>0</v>
      </c>
      <c r="C193" s="265"/>
      <c r="D193" s="265"/>
      <c r="E193" s="265"/>
      <c r="F193" s="265"/>
      <c r="G193" s="385"/>
      <c r="H193" s="385"/>
      <c r="I193" s="385"/>
      <c r="J193" s="385"/>
      <c r="K193" s="385"/>
      <c r="L193" s="385"/>
      <c r="M193" s="288"/>
      <c r="N193" s="265"/>
      <c r="O193" s="265"/>
      <c r="P193" s="265"/>
      <c r="Q193" s="265"/>
      <c r="R193" s="265"/>
      <c r="S193" s="333">
        <v>17</v>
      </c>
    </row>
    <row r="194" spans="1:19" x14ac:dyDescent="0.25">
      <c r="A194" s="351" t="s">
        <v>239</v>
      </c>
      <c r="B194" s="385">
        <v>54</v>
      </c>
      <c r="C194" s="265">
        <f>41+9+4</f>
        <v>54</v>
      </c>
      <c r="D194" s="265">
        <f>40+4+11</f>
        <v>55</v>
      </c>
      <c r="E194" s="265">
        <f>41+4+10</f>
        <v>55</v>
      </c>
      <c r="F194" s="265">
        <f>41+4+10</f>
        <v>55</v>
      </c>
      <c r="G194" s="385">
        <f>41+4+8</f>
        <v>53</v>
      </c>
      <c r="H194" s="385">
        <f>44+4+7</f>
        <v>55</v>
      </c>
      <c r="I194" s="385">
        <f>45+6+4</f>
        <v>55</v>
      </c>
      <c r="J194" s="385">
        <f>45+6+4</f>
        <v>55</v>
      </c>
      <c r="K194" s="385">
        <f>47+6+2</f>
        <v>55</v>
      </c>
      <c r="L194" s="385">
        <f>47+6+2</f>
        <v>55</v>
      </c>
      <c r="M194" s="288">
        <v>55</v>
      </c>
      <c r="N194" s="265"/>
      <c r="O194" s="265"/>
      <c r="P194" s="265"/>
      <c r="Q194" s="265"/>
      <c r="R194" s="241"/>
      <c r="S194" s="333">
        <v>18</v>
      </c>
    </row>
    <row r="195" spans="1:19" x14ac:dyDescent="0.25">
      <c r="A195" s="351" t="s">
        <v>237</v>
      </c>
      <c r="B195" s="385"/>
      <c r="C195" s="265"/>
      <c r="D195" s="265"/>
      <c r="E195" s="265"/>
      <c r="F195" s="265"/>
      <c r="G195" s="385"/>
      <c r="H195" s="385"/>
      <c r="I195" s="385"/>
      <c r="J195" s="385"/>
      <c r="K195" s="385"/>
      <c r="L195" s="265"/>
      <c r="M195" s="288"/>
      <c r="N195" s="265"/>
      <c r="O195" s="265"/>
      <c r="P195" s="265"/>
      <c r="Q195" s="265"/>
      <c r="R195" s="241"/>
      <c r="S195" s="333">
        <v>17</v>
      </c>
    </row>
    <row r="196" spans="1:19" ht="15.75" x14ac:dyDescent="0.25">
      <c r="A196" s="363" t="s">
        <v>256</v>
      </c>
      <c r="B196" s="385">
        <v>0</v>
      </c>
      <c r="C196" s="265"/>
      <c r="D196" s="265"/>
      <c r="E196" s="265"/>
      <c r="F196" s="265"/>
      <c r="G196" s="385"/>
      <c r="H196" s="385"/>
      <c r="I196" s="385"/>
      <c r="J196" s="385"/>
      <c r="K196" s="385"/>
      <c r="L196" s="265"/>
      <c r="M196" s="288"/>
      <c r="N196" s="265"/>
      <c r="O196" s="265"/>
      <c r="P196" s="265"/>
      <c r="Q196" s="265"/>
      <c r="R196" s="241"/>
      <c r="S196" s="333">
        <v>20</v>
      </c>
    </row>
    <row r="197" spans="1:19" x14ac:dyDescent="0.25">
      <c r="A197" s="352" t="s">
        <v>240</v>
      </c>
      <c r="B197" s="385">
        <v>0</v>
      </c>
      <c r="C197" s="265"/>
      <c r="D197" s="265"/>
      <c r="E197" s="265"/>
      <c r="F197" s="265"/>
      <c r="G197" s="385"/>
      <c r="H197" s="385"/>
      <c r="I197" s="385"/>
      <c r="J197" s="385"/>
      <c r="K197" s="385"/>
      <c r="L197" s="265"/>
      <c r="M197" s="265"/>
      <c r="N197" s="265"/>
      <c r="O197" s="265"/>
      <c r="P197" s="265"/>
      <c r="Q197" s="265"/>
      <c r="R197" s="241"/>
      <c r="S197" s="333">
        <v>19</v>
      </c>
    </row>
    <row r="198" spans="1:19" x14ac:dyDescent="0.25">
      <c r="A198" s="304"/>
      <c r="B198" s="305">
        <v>0</v>
      </c>
      <c r="C198" s="305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241"/>
    </row>
    <row r="199" spans="1:19" x14ac:dyDescent="0.25">
      <c r="A199" s="253" t="s">
        <v>241</v>
      </c>
      <c r="B199" s="401"/>
      <c r="C199" s="306"/>
      <c r="D199" s="306"/>
      <c r="E199" s="306"/>
      <c r="F199" s="306"/>
      <c r="G199" s="401"/>
      <c r="H199" s="401"/>
      <c r="I199" s="401"/>
      <c r="J199" s="401"/>
      <c r="K199" s="401"/>
      <c r="L199" s="307"/>
      <c r="M199" s="306"/>
      <c r="N199" s="306"/>
      <c r="O199" s="306"/>
      <c r="P199" s="306"/>
      <c r="Q199" s="306"/>
      <c r="R199" s="241"/>
    </row>
    <row r="200" spans="1:19" x14ac:dyDescent="0.25">
      <c r="A200" s="360" t="s">
        <v>242</v>
      </c>
      <c r="B200" s="385">
        <v>13</v>
      </c>
      <c r="C200" s="265">
        <v>13</v>
      </c>
      <c r="D200" s="265">
        <v>13</v>
      </c>
      <c r="E200" s="265">
        <v>13</v>
      </c>
      <c r="F200" s="265">
        <v>13</v>
      </c>
      <c r="G200" s="385">
        <v>13</v>
      </c>
      <c r="H200" s="385">
        <v>13</v>
      </c>
      <c r="I200" s="385">
        <v>13</v>
      </c>
      <c r="J200" s="385">
        <v>13</v>
      </c>
      <c r="K200" s="385">
        <v>13</v>
      </c>
      <c r="L200" s="308">
        <v>13</v>
      </c>
      <c r="M200" s="532">
        <v>15</v>
      </c>
      <c r="N200" s="265"/>
      <c r="O200" s="265"/>
      <c r="P200" s="265"/>
      <c r="Q200" s="265"/>
      <c r="R200" s="241"/>
    </row>
    <row r="201" spans="1:19" x14ac:dyDescent="0.25">
      <c r="A201" s="360" t="s">
        <v>243</v>
      </c>
      <c r="B201" s="385">
        <v>275</v>
      </c>
      <c r="C201" s="265">
        <v>388</v>
      </c>
      <c r="D201" s="265">
        <v>399</v>
      </c>
      <c r="E201" s="265">
        <v>357</v>
      </c>
      <c r="F201" s="265">
        <v>372</v>
      </c>
      <c r="G201" s="385">
        <v>375</v>
      </c>
      <c r="H201" s="385">
        <v>344</v>
      </c>
      <c r="I201" s="385">
        <v>340</v>
      </c>
      <c r="J201" s="385">
        <v>314</v>
      </c>
      <c r="K201" s="385">
        <v>380</v>
      </c>
      <c r="L201" s="308">
        <v>386</v>
      </c>
      <c r="M201" s="532">
        <v>307</v>
      </c>
      <c r="N201" s="265"/>
      <c r="O201" s="265"/>
      <c r="P201" s="265"/>
      <c r="Q201" s="265"/>
      <c r="R201" s="241"/>
    </row>
    <row r="202" spans="1:19" x14ac:dyDescent="0.25">
      <c r="A202" s="360" t="s">
        <v>244</v>
      </c>
      <c r="B202" s="385">
        <v>275</v>
      </c>
      <c r="C202" s="265">
        <v>388</v>
      </c>
      <c r="D202" s="265">
        <v>399</v>
      </c>
      <c r="E202" s="265">
        <v>357</v>
      </c>
      <c r="F202" s="265">
        <v>372</v>
      </c>
      <c r="G202" s="385">
        <v>375</v>
      </c>
      <c r="H202" s="385">
        <v>344</v>
      </c>
      <c r="I202" s="385">
        <v>340</v>
      </c>
      <c r="J202" s="385">
        <v>314</v>
      </c>
      <c r="K202" s="385">
        <v>380</v>
      </c>
      <c r="L202" s="308">
        <v>386</v>
      </c>
      <c r="M202" s="532">
        <v>307</v>
      </c>
      <c r="N202" s="265"/>
      <c r="O202" s="265"/>
      <c r="P202" s="265"/>
      <c r="Q202" s="265"/>
      <c r="R202" s="241"/>
    </row>
    <row r="203" spans="1:19" x14ac:dyDescent="0.25">
      <c r="A203" s="360" t="s">
        <v>245</v>
      </c>
      <c r="B203" s="385">
        <v>776</v>
      </c>
      <c r="C203" s="265">
        <v>1120</v>
      </c>
      <c r="D203" s="265">
        <v>920</v>
      </c>
      <c r="E203" s="265">
        <v>1000</v>
      </c>
      <c r="F203" s="265">
        <v>1256</v>
      </c>
      <c r="G203" s="385">
        <v>1116</v>
      </c>
      <c r="H203" s="385">
        <v>1036</v>
      </c>
      <c r="I203" s="385">
        <v>935</v>
      </c>
      <c r="J203" s="385">
        <v>576</v>
      </c>
      <c r="K203" s="385">
        <v>876</v>
      </c>
      <c r="L203" s="296">
        <v>992</v>
      </c>
      <c r="M203" s="532">
        <v>988</v>
      </c>
      <c r="N203" s="265"/>
      <c r="O203" s="265"/>
      <c r="P203" s="265"/>
      <c r="Q203" s="265"/>
      <c r="R203" s="241"/>
    </row>
    <row r="204" spans="1:19" x14ac:dyDescent="0.25">
      <c r="A204" s="360" t="s">
        <v>246</v>
      </c>
      <c r="B204" s="385">
        <v>641</v>
      </c>
      <c r="C204" s="265">
        <v>942</v>
      </c>
      <c r="D204" s="265">
        <v>982</v>
      </c>
      <c r="E204" s="265">
        <v>993</v>
      </c>
      <c r="F204" s="265">
        <v>1089</v>
      </c>
      <c r="G204" s="385">
        <v>1091</v>
      </c>
      <c r="H204" s="385">
        <v>1069</v>
      </c>
      <c r="I204" s="385">
        <v>1188</v>
      </c>
      <c r="J204" s="385">
        <v>1004</v>
      </c>
      <c r="K204" s="385">
        <v>984</v>
      </c>
      <c r="L204" s="308">
        <v>973</v>
      </c>
      <c r="M204" s="532">
        <v>853</v>
      </c>
      <c r="N204" s="265"/>
      <c r="O204" s="265"/>
      <c r="P204" s="265"/>
      <c r="Q204" s="265"/>
      <c r="R204" s="241"/>
    </row>
    <row r="205" spans="1:19" x14ac:dyDescent="0.25">
      <c r="A205" s="360" t="s">
        <v>247</v>
      </c>
      <c r="B205" s="385">
        <v>641</v>
      </c>
      <c r="C205" s="265">
        <v>942</v>
      </c>
      <c r="D205" s="265">
        <v>982</v>
      </c>
      <c r="E205" s="265">
        <v>993</v>
      </c>
      <c r="F205" s="265">
        <v>1089</v>
      </c>
      <c r="G205" s="385">
        <v>1091</v>
      </c>
      <c r="H205" s="385">
        <v>1069</v>
      </c>
      <c r="I205" s="385">
        <v>1188</v>
      </c>
      <c r="J205" s="385">
        <v>1004</v>
      </c>
      <c r="K205" s="385">
        <v>984</v>
      </c>
      <c r="L205" s="308">
        <v>973</v>
      </c>
      <c r="M205" s="532">
        <v>853</v>
      </c>
      <c r="N205" s="265"/>
      <c r="O205" s="265"/>
      <c r="P205" s="265"/>
      <c r="Q205" s="265"/>
      <c r="R205" s="241"/>
    </row>
    <row r="206" spans="1:19" x14ac:dyDescent="0.25">
      <c r="A206" s="360" t="s">
        <v>248</v>
      </c>
      <c r="B206" s="385">
        <v>54776</v>
      </c>
      <c r="C206" s="265">
        <v>54848</v>
      </c>
      <c r="D206" s="265">
        <v>56118</v>
      </c>
      <c r="E206" s="265">
        <v>56206</v>
      </c>
      <c r="F206" s="265">
        <v>56353</v>
      </c>
      <c r="G206" s="385">
        <v>55328</v>
      </c>
      <c r="H206" s="385">
        <v>56630</v>
      </c>
      <c r="I206" s="385">
        <v>55185</v>
      </c>
      <c r="J206" s="385">
        <v>55611</v>
      </c>
      <c r="K206" s="385">
        <v>55689</v>
      </c>
      <c r="L206" s="296">
        <v>55787</v>
      </c>
      <c r="M206" s="532"/>
      <c r="N206" s="265"/>
      <c r="O206" s="265"/>
      <c r="P206" s="265"/>
      <c r="Q206" s="265"/>
      <c r="R206" s="241"/>
      <c r="S206" s="333">
        <v>13</v>
      </c>
    </row>
    <row r="207" spans="1:19" x14ac:dyDescent="0.25">
      <c r="A207" s="364" t="s">
        <v>249</v>
      </c>
      <c r="B207" s="402">
        <v>100</v>
      </c>
      <c r="C207" s="309">
        <v>100</v>
      </c>
      <c r="D207" s="309">
        <v>100</v>
      </c>
      <c r="E207" s="309">
        <v>100</v>
      </c>
      <c r="F207" s="309">
        <v>100</v>
      </c>
      <c r="G207" s="402">
        <v>100</v>
      </c>
      <c r="H207" s="402">
        <v>100</v>
      </c>
      <c r="I207" s="402">
        <v>100</v>
      </c>
      <c r="J207" s="402">
        <v>100</v>
      </c>
      <c r="K207" s="402">
        <v>100</v>
      </c>
      <c r="L207" s="310">
        <v>100</v>
      </c>
      <c r="M207" s="533">
        <v>100</v>
      </c>
      <c r="N207" s="309"/>
      <c r="O207" s="309"/>
      <c r="P207" s="309"/>
      <c r="Q207" s="309"/>
      <c r="R207" s="241"/>
    </row>
    <row r="216" spans="3:9" x14ac:dyDescent="0.25">
      <c r="C216" s="311" t="s">
        <v>6292</v>
      </c>
      <c r="I216" s="311" t="s">
        <v>6294</v>
      </c>
    </row>
    <row r="217" spans="3:9" x14ac:dyDescent="0.25">
      <c r="C217" s="311" t="s">
        <v>6293</v>
      </c>
      <c r="I217" s="311" t="s">
        <v>6295</v>
      </c>
    </row>
  </sheetData>
  <autoFilter ref="A9:S9" xr:uid="{8800AA7A-A69E-4F1A-9DDE-ACE0FB524301}"/>
  <mergeCells count="5">
    <mergeCell ref="A1:R1"/>
    <mergeCell ref="A3:R3"/>
    <mergeCell ref="A4:R4"/>
    <mergeCell ref="A6:R6"/>
    <mergeCell ref="A7:R7"/>
  </mergeCells>
  <printOptions horizontalCentered="1"/>
  <pageMargins left="0.31496062992125984" right="0.31496062992125984" top="0.15748031496062992" bottom="0.15748031496062992" header="0.31496062992125984" footer="0.15748031496062992"/>
  <pageSetup scale="30" fitToHeight="0" orientation="landscape" r:id="rId1"/>
  <rowBreaks count="1" manualBreakCount="1">
    <brk id="105" max="17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B229"/>
  <sheetViews>
    <sheetView topLeftCell="A97" zoomScaleNormal="100" workbookViewId="0">
      <selection activeCell="A163" sqref="A163:A191"/>
    </sheetView>
  </sheetViews>
  <sheetFormatPr baseColWidth="10" defaultColWidth="11.42578125" defaultRowHeight="15" x14ac:dyDescent="0.25"/>
  <cols>
    <col min="1" max="1" width="7.85546875" style="1" customWidth="1"/>
    <col min="2" max="2" width="21.42578125" style="406" customWidth="1"/>
    <col min="3" max="3" width="38.140625" style="1" customWidth="1"/>
    <col min="4" max="9" width="14" style="1" customWidth="1"/>
    <col min="10" max="10" width="13.85546875" style="1" customWidth="1"/>
    <col min="11" max="11" width="16.28515625" style="1" customWidth="1"/>
    <col min="12" max="12" width="14.28515625" style="1" customWidth="1"/>
    <col min="13" max="13" width="14.42578125" style="1" customWidth="1"/>
    <col min="14" max="14" width="14.28515625" style="1" customWidth="1"/>
    <col min="15" max="15" width="13.5703125" style="1" customWidth="1"/>
    <col min="16" max="16" width="3.5703125" style="318" customWidth="1"/>
    <col min="17" max="16384" width="11.42578125" style="1"/>
  </cols>
  <sheetData>
    <row r="1" spans="1:16" x14ac:dyDescent="0.25">
      <c r="A1" s="555" t="s">
        <v>3052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</row>
    <row r="2" spans="1:16" x14ac:dyDescent="0.25">
      <c r="A2" s="555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16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</row>
    <row r="4" spans="1:16" x14ac:dyDescent="0.25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</row>
    <row r="5" spans="1:16" ht="15.75" thickBot="1" x14ac:dyDescent="0.3"/>
    <row r="6" spans="1:16" s="4" customFormat="1" ht="15.75" thickBot="1" x14ac:dyDescent="0.3">
      <c r="A6" s="2" t="s">
        <v>0</v>
      </c>
      <c r="B6" s="556" t="s">
        <v>1</v>
      </c>
      <c r="C6" s="557"/>
      <c r="D6" s="2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19"/>
    </row>
    <row r="7" spans="1:16" x14ac:dyDescent="0.25">
      <c r="A7" s="548" t="s">
        <v>14</v>
      </c>
      <c r="B7" s="558" t="s">
        <v>15</v>
      </c>
      <c r="C7" s="407" t="s">
        <v>296</v>
      </c>
      <c r="D7" s="5">
        <f>PIGOO!B68</f>
        <v>1507627</v>
      </c>
      <c r="E7" s="5">
        <f>PIGOO!C68</f>
        <v>1363119</v>
      </c>
      <c r="F7" s="5">
        <f>PIGOO!D68</f>
        <v>1562491</v>
      </c>
      <c r="G7" s="5">
        <f>PIGOO!E68</f>
        <v>1477036</v>
      </c>
      <c r="H7" s="5">
        <f>PIGOO!F68</f>
        <v>1567077</v>
      </c>
      <c r="I7" s="5">
        <f>PIGOO!G68</f>
        <v>1511443</v>
      </c>
      <c r="J7" s="5">
        <f>PIGOO!H68</f>
        <v>1503514</v>
      </c>
      <c r="K7" s="5">
        <f>PIGOO!I68</f>
        <v>1367498</v>
      </c>
      <c r="L7" s="5">
        <f>PIGOO!J68</f>
        <v>1401893</v>
      </c>
      <c r="M7" s="5">
        <f>PIGOO!K68</f>
        <v>1451193</v>
      </c>
      <c r="N7" s="5">
        <f>PIGOO!L68</f>
        <v>1432994</v>
      </c>
      <c r="O7" s="5">
        <f>PIGOO!M68</f>
        <v>1451118</v>
      </c>
      <c r="P7" s="320">
        <v>1</v>
      </c>
    </row>
    <row r="8" spans="1:16" ht="15.75" thickBot="1" x14ac:dyDescent="0.3">
      <c r="A8" s="549"/>
      <c r="B8" s="559"/>
      <c r="C8" s="148" t="s">
        <v>288</v>
      </c>
      <c r="D8" s="5">
        <f>[2]PIGOO!B66</f>
        <v>1364084</v>
      </c>
      <c r="E8" s="5">
        <f>[2]PIGOO!C66</f>
        <v>1221286</v>
      </c>
      <c r="F8" s="5">
        <f>[2]PIGOO!D66</f>
        <v>1386124</v>
      </c>
      <c r="G8" s="5">
        <v>1366102</v>
      </c>
      <c r="H8" s="5">
        <v>1422194</v>
      </c>
      <c r="I8" s="5">
        <v>1319637</v>
      </c>
      <c r="J8" s="5">
        <v>1392803</v>
      </c>
      <c r="K8" s="5">
        <v>1376181</v>
      </c>
      <c r="L8" s="5">
        <v>1390922</v>
      </c>
      <c r="M8" s="5">
        <v>1413086</v>
      </c>
      <c r="N8" s="5">
        <v>1545405</v>
      </c>
      <c r="O8" s="5">
        <v>1474453</v>
      </c>
    </row>
    <row r="9" spans="1:16" x14ac:dyDescent="0.25">
      <c r="B9" s="559"/>
      <c r="C9" s="408" t="s">
        <v>300</v>
      </c>
      <c r="D9" s="11">
        <f>(D7/D8)-1</f>
        <v>0.1052303230592837</v>
      </c>
      <c r="E9" s="11">
        <f>(E7/E8)-1</f>
        <v>0.11613414056985838</v>
      </c>
      <c r="F9" s="11">
        <f t="shared" ref="F9:J9" si="0">(F7/F8)-1</f>
        <v>0.12723753430429019</v>
      </c>
      <c r="G9" s="11">
        <f t="shared" si="0"/>
        <v>8.1204770946825322E-2</v>
      </c>
      <c r="H9" s="11">
        <f t="shared" si="0"/>
        <v>0.1018728809149807</v>
      </c>
      <c r="I9" s="11">
        <f t="shared" si="0"/>
        <v>0.14534754633281732</v>
      </c>
      <c r="J9" s="11">
        <f t="shared" si="0"/>
        <v>7.9487910350566349E-2</v>
      </c>
      <c r="K9" s="12">
        <f>(K7/K8)-1</f>
        <v>-6.3094898127499244E-3</v>
      </c>
      <c r="L9" s="11">
        <f t="shared" ref="L9:O9" si="1">(L7/L8)-1</f>
        <v>7.8875738538897178E-3</v>
      </c>
      <c r="M9" s="11">
        <f t="shared" si="1"/>
        <v>2.69672192633712E-2</v>
      </c>
      <c r="N9" s="11">
        <f t="shared" si="1"/>
        <v>-7.2738861334083915E-2</v>
      </c>
      <c r="O9" s="11">
        <f t="shared" si="1"/>
        <v>-1.5826208092085681E-2</v>
      </c>
    </row>
    <row r="10" spans="1:16" x14ac:dyDescent="0.25">
      <c r="B10" s="559"/>
      <c r="C10" s="7" t="s">
        <v>299</v>
      </c>
      <c r="D10" s="13">
        <f>(D11/D12)-1</f>
        <v>0.1052303230592837</v>
      </c>
      <c r="E10" s="13">
        <f t="shared" ref="E10:J10" si="2">(E11/E12)-1</f>
        <v>0.1103811059925659</v>
      </c>
      <c r="F10" s="13">
        <f t="shared" si="2"/>
        <v>0.11626430758802608</v>
      </c>
      <c r="G10" s="13">
        <f t="shared" si="2"/>
        <v>0.10729118502037238</v>
      </c>
      <c r="H10" s="13">
        <f t="shared" si="2"/>
        <v>0.10615122659135867</v>
      </c>
      <c r="I10" s="13">
        <f t="shared" si="2"/>
        <v>0.11255327884019506</v>
      </c>
      <c r="J10" s="13">
        <f t="shared" si="2"/>
        <v>0.10769132506284151</v>
      </c>
      <c r="K10" s="14">
        <f>(K11/K12)-1</f>
        <v>9.3229690504904372E-2</v>
      </c>
      <c r="L10" s="13">
        <f t="shared" ref="L10:O10" si="3">(L11/L12)-1</f>
        <v>8.3531104186804983E-2</v>
      </c>
      <c r="M10" s="13">
        <f t="shared" si="3"/>
        <v>7.7676490884142968E-2</v>
      </c>
      <c r="N10" s="13">
        <f t="shared" si="3"/>
        <v>6.2381364595352595E-2</v>
      </c>
      <c r="O10" s="13">
        <f t="shared" si="3"/>
        <v>5.5464889408927132E-2</v>
      </c>
    </row>
    <row r="11" spans="1:16" x14ac:dyDescent="0.25">
      <c r="B11" s="559"/>
      <c r="C11" s="408" t="s">
        <v>297</v>
      </c>
      <c r="D11" s="6">
        <f>+D7</f>
        <v>1507627</v>
      </c>
      <c r="E11" s="6">
        <f>D11+E7</f>
        <v>2870746</v>
      </c>
      <c r="F11" s="6">
        <f>E11+F7</f>
        <v>4433237</v>
      </c>
      <c r="G11" s="6">
        <f t="shared" ref="G11:O12" si="4">F11+G7</f>
        <v>5910273</v>
      </c>
      <c r="H11" s="6">
        <f t="shared" si="4"/>
        <v>7477350</v>
      </c>
      <c r="I11" s="6">
        <f t="shared" si="4"/>
        <v>8988793</v>
      </c>
      <c r="J11" s="6">
        <f t="shared" si="4"/>
        <v>10492307</v>
      </c>
      <c r="K11" s="6">
        <f t="shared" si="4"/>
        <v>11859805</v>
      </c>
      <c r="L11" s="6">
        <f t="shared" si="4"/>
        <v>13261698</v>
      </c>
      <c r="M11" s="6">
        <f t="shared" si="4"/>
        <v>14712891</v>
      </c>
      <c r="N11" s="6">
        <f t="shared" si="4"/>
        <v>16145885</v>
      </c>
      <c r="O11" s="6">
        <f t="shared" si="4"/>
        <v>17597003</v>
      </c>
    </row>
    <row r="12" spans="1:16" ht="15.75" thickBot="1" x14ac:dyDescent="0.3">
      <c r="B12" s="560"/>
      <c r="C12" s="15" t="s">
        <v>289</v>
      </c>
      <c r="D12" s="9">
        <f>+D8</f>
        <v>1364084</v>
      </c>
      <c r="E12" s="9">
        <f>D12+E8</f>
        <v>2585370</v>
      </c>
      <c r="F12" s="9">
        <f t="shared" ref="F12" si="5">E12+F8</f>
        <v>3971494</v>
      </c>
      <c r="G12" s="9">
        <f t="shared" si="4"/>
        <v>5337596</v>
      </c>
      <c r="H12" s="9">
        <f t="shared" si="4"/>
        <v>6759790</v>
      </c>
      <c r="I12" s="9">
        <f t="shared" si="4"/>
        <v>8079427</v>
      </c>
      <c r="J12" s="9">
        <f t="shared" si="4"/>
        <v>9472230</v>
      </c>
      <c r="K12" s="9">
        <f t="shared" si="4"/>
        <v>10848411</v>
      </c>
      <c r="L12" s="9">
        <f t="shared" si="4"/>
        <v>12239333</v>
      </c>
      <c r="M12" s="9">
        <f t="shared" si="4"/>
        <v>13652419</v>
      </c>
      <c r="N12" s="9">
        <f t="shared" si="4"/>
        <v>15197824</v>
      </c>
      <c r="O12" s="9">
        <f t="shared" si="4"/>
        <v>16672277</v>
      </c>
    </row>
    <row r="13" spans="1:16" ht="15.75" thickBot="1" x14ac:dyDescent="0.3">
      <c r="A13" s="548" t="s">
        <v>14</v>
      </c>
      <c r="B13" s="561" t="s">
        <v>17</v>
      </c>
      <c r="C13" s="409" t="s">
        <v>296</v>
      </c>
      <c r="D13" s="16">
        <f>PIGOO!B74</f>
        <v>611209</v>
      </c>
      <c r="E13" s="16">
        <f>PIGOO!C74</f>
        <v>597605</v>
      </c>
      <c r="F13" s="16">
        <f>PIGOO!D74</f>
        <v>575034</v>
      </c>
      <c r="G13" s="16">
        <f>PIGOO!E74</f>
        <v>702471</v>
      </c>
      <c r="H13" s="16">
        <f>PIGOO!F74</f>
        <v>732499</v>
      </c>
      <c r="I13" s="16">
        <f>PIGOO!G74</f>
        <v>691733</v>
      </c>
      <c r="J13" s="16">
        <f>PIGOO!H74</f>
        <v>644252</v>
      </c>
      <c r="K13" s="16">
        <f>PIGOO!I74</f>
        <v>611798</v>
      </c>
      <c r="L13" s="16">
        <f>PIGOO!J74</f>
        <v>615020</v>
      </c>
      <c r="M13" s="16">
        <f>PIGOO!K74</f>
        <v>574964</v>
      </c>
      <c r="N13" s="16">
        <f>PIGOO!L74</f>
        <v>597654</v>
      </c>
      <c r="O13" s="16">
        <f>PIGOO!M74</f>
        <v>551191</v>
      </c>
      <c r="P13" s="320">
        <v>2</v>
      </c>
    </row>
    <row r="14" spans="1:16" ht="15.75" thickBot="1" x14ac:dyDescent="0.3">
      <c r="A14" s="549"/>
      <c r="B14" s="562"/>
      <c r="C14" s="149" t="s">
        <v>288</v>
      </c>
      <c r="D14" s="16">
        <f>[2]PIGOO!B72</f>
        <v>505102</v>
      </c>
      <c r="E14" s="16">
        <f>[2]PIGOO!C72</f>
        <v>440032</v>
      </c>
      <c r="F14" s="16">
        <f>[2]PIGOO!D72</f>
        <v>434561</v>
      </c>
      <c r="G14" s="16">
        <v>705827</v>
      </c>
      <c r="H14" s="16">
        <v>644156</v>
      </c>
      <c r="I14" s="16">
        <v>692421</v>
      </c>
      <c r="J14" s="16">
        <v>613751</v>
      </c>
      <c r="K14" s="16">
        <v>614052</v>
      </c>
      <c r="L14" s="16">
        <v>653259</v>
      </c>
      <c r="M14" s="16">
        <v>578786</v>
      </c>
      <c r="N14" s="16">
        <v>626978</v>
      </c>
      <c r="O14" s="16">
        <v>546446</v>
      </c>
    </row>
    <row r="15" spans="1:16" x14ac:dyDescent="0.25">
      <c r="B15" s="562"/>
      <c r="C15" s="408" t="s">
        <v>300</v>
      </c>
      <c r="D15" s="11">
        <f>(D13/D14)-1</f>
        <v>0.21007044121781338</v>
      </c>
      <c r="E15" s="11">
        <f t="shared" ref="E15:J15" si="6">(E13/E14)-1</f>
        <v>0.35809441131554065</v>
      </c>
      <c r="F15" s="11">
        <f t="shared" si="6"/>
        <v>0.32325266188176105</v>
      </c>
      <c r="G15" s="11">
        <f t="shared" si="6"/>
        <v>-4.7547061815430558E-3</v>
      </c>
      <c r="H15" s="11">
        <f t="shared" si="6"/>
        <v>0.13714534988418947</v>
      </c>
      <c r="I15" s="11">
        <f t="shared" si="6"/>
        <v>-9.9361515609719397E-4</v>
      </c>
      <c r="J15" s="11">
        <f t="shared" si="6"/>
        <v>4.9696049375072215E-2</v>
      </c>
      <c r="K15" s="12">
        <f>(K13/K14)-1</f>
        <v>-3.6706988984646083E-3</v>
      </c>
      <c r="L15" s="11">
        <f t="shared" ref="L15:O15" si="7">(L13/L14)-1</f>
        <v>-5.8535741566514976E-2</v>
      </c>
      <c r="M15" s="11">
        <f t="shared" si="7"/>
        <v>-6.6034769327523168E-3</v>
      </c>
      <c r="N15" s="11">
        <f t="shared" si="7"/>
        <v>-4.6770381097901326E-2</v>
      </c>
      <c r="O15" s="11">
        <f t="shared" si="7"/>
        <v>8.6833831705237507E-3</v>
      </c>
    </row>
    <row r="16" spans="1:16" x14ac:dyDescent="0.25">
      <c r="B16" s="562"/>
      <c r="C16" s="19" t="s">
        <v>299</v>
      </c>
      <c r="D16" s="23">
        <f>(D17/D18)-1</f>
        <v>0.21007044121781338</v>
      </c>
      <c r="E16" s="23">
        <f t="shared" ref="E16:J16" si="8">(E17/E18)-1</f>
        <v>0.2789868949799712</v>
      </c>
      <c r="F16" s="23">
        <f t="shared" si="8"/>
        <v>0.29292923435976781</v>
      </c>
      <c r="G16" s="23">
        <f t="shared" si="8"/>
        <v>0.19218066268301182</v>
      </c>
      <c r="H16" s="23">
        <f t="shared" si="8"/>
        <v>0.17919329679178286</v>
      </c>
      <c r="I16" s="23">
        <f t="shared" si="8"/>
        <v>0.14273461989264491</v>
      </c>
      <c r="J16" s="23">
        <f t="shared" si="8"/>
        <v>0.12858579976956519</v>
      </c>
      <c r="K16" s="24">
        <f>(K17/K18)-1</f>
        <v>0.11112040640856513</v>
      </c>
      <c r="L16" s="23">
        <f t="shared" ref="L16:O16" si="9">(L17/L18)-1</f>
        <v>9.0221662136978242E-2</v>
      </c>
      <c r="M16" s="23">
        <f t="shared" si="9"/>
        <v>8.0694028694920261E-2</v>
      </c>
      <c r="N16" s="23">
        <f t="shared" si="9"/>
        <v>6.8415905852348802E-2</v>
      </c>
      <c r="O16" s="23">
        <f t="shared" si="9"/>
        <v>6.3789558337896013E-2</v>
      </c>
    </row>
    <row r="17" spans="1:16" x14ac:dyDescent="0.25">
      <c r="B17" s="562"/>
      <c r="C17" s="408" t="s">
        <v>297</v>
      </c>
      <c r="D17" s="6">
        <f>D13</f>
        <v>611209</v>
      </c>
      <c r="E17" s="6">
        <f>D17+E13</f>
        <v>1208814</v>
      </c>
      <c r="F17" s="6">
        <f t="shared" ref="F17:L18" si="10">E17+F13</f>
        <v>1783848</v>
      </c>
      <c r="G17" s="6">
        <f t="shared" si="10"/>
        <v>2486319</v>
      </c>
      <c r="H17" s="6">
        <f t="shared" si="10"/>
        <v>3218818</v>
      </c>
      <c r="I17" s="6">
        <f t="shared" si="10"/>
        <v>3910551</v>
      </c>
      <c r="J17" s="6">
        <f t="shared" si="10"/>
        <v>4554803</v>
      </c>
      <c r="K17" s="6">
        <f t="shared" si="10"/>
        <v>5166601</v>
      </c>
      <c r="L17" s="6">
        <f t="shared" si="10"/>
        <v>5781621</v>
      </c>
      <c r="M17" s="6">
        <f>L17+M13</f>
        <v>6356585</v>
      </c>
      <c r="N17" s="6">
        <f t="shared" ref="N17:O18" si="11">M17+N13</f>
        <v>6954239</v>
      </c>
      <c r="O17" s="6">
        <f t="shared" si="11"/>
        <v>7505430</v>
      </c>
    </row>
    <row r="18" spans="1:16" ht="15.75" thickBot="1" x14ac:dyDescent="0.3">
      <c r="B18" s="563"/>
      <c r="C18" s="25" t="s">
        <v>289</v>
      </c>
      <c r="D18" s="21">
        <f>D14</f>
        <v>505102</v>
      </c>
      <c r="E18" s="21">
        <f>D18+E14</f>
        <v>945134</v>
      </c>
      <c r="F18" s="21">
        <f t="shared" si="10"/>
        <v>1379695</v>
      </c>
      <c r="G18" s="21">
        <f t="shared" si="10"/>
        <v>2085522</v>
      </c>
      <c r="H18" s="21">
        <f t="shared" si="10"/>
        <v>2729678</v>
      </c>
      <c r="I18" s="21">
        <f t="shared" si="10"/>
        <v>3422099</v>
      </c>
      <c r="J18" s="21">
        <f t="shared" si="10"/>
        <v>4035850</v>
      </c>
      <c r="K18" s="21">
        <f t="shared" si="10"/>
        <v>4649902</v>
      </c>
      <c r="L18" s="21">
        <f t="shared" si="10"/>
        <v>5303161</v>
      </c>
      <c r="M18" s="21">
        <f>L18+M14</f>
        <v>5881947</v>
      </c>
      <c r="N18" s="21">
        <f t="shared" si="11"/>
        <v>6508925</v>
      </c>
      <c r="O18" s="21">
        <f t="shared" si="11"/>
        <v>7055371</v>
      </c>
    </row>
    <row r="19" spans="1:16" ht="15" customHeight="1" thickBot="1" x14ac:dyDescent="0.3">
      <c r="A19" s="548" t="s">
        <v>14</v>
      </c>
      <c r="B19" s="561" t="s">
        <v>18</v>
      </c>
      <c r="C19" s="409" t="s">
        <v>296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320">
        <v>22</v>
      </c>
    </row>
    <row r="20" spans="1:16" ht="15.75" thickBot="1" x14ac:dyDescent="0.3">
      <c r="A20" s="549"/>
      <c r="B20" s="562"/>
      <c r="C20" s="149" t="s">
        <v>288</v>
      </c>
      <c r="D20" s="16">
        <v>48189</v>
      </c>
      <c r="E20" s="16">
        <v>45380</v>
      </c>
      <c r="F20" s="16">
        <v>44126</v>
      </c>
      <c r="G20" s="16">
        <v>45328</v>
      </c>
      <c r="H20" s="16">
        <v>43427</v>
      </c>
      <c r="I20" s="16">
        <v>47058</v>
      </c>
      <c r="J20" s="16">
        <v>38612</v>
      </c>
      <c r="K20" s="16">
        <v>57253</v>
      </c>
      <c r="L20" s="16">
        <v>48815</v>
      </c>
      <c r="M20" s="16">
        <v>45840</v>
      </c>
      <c r="N20" s="16">
        <v>53309</v>
      </c>
      <c r="O20" s="16">
        <v>43565</v>
      </c>
    </row>
    <row r="21" spans="1:16" x14ac:dyDescent="0.25">
      <c r="B21" s="562"/>
      <c r="C21" s="408" t="s">
        <v>300</v>
      </c>
      <c r="D21" s="11">
        <f>(D19/D20)-1</f>
        <v>-1</v>
      </c>
      <c r="E21" s="11">
        <f t="shared" ref="E21:J21" si="12">(E19/E20)-1</f>
        <v>-1</v>
      </c>
      <c r="F21" s="11">
        <f t="shared" si="12"/>
        <v>-1</v>
      </c>
      <c r="G21" s="11">
        <f t="shared" si="12"/>
        <v>-1</v>
      </c>
      <c r="H21" s="11">
        <f t="shared" si="12"/>
        <v>-1</v>
      </c>
      <c r="I21" s="11">
        <f t="shared" si="12"/>
        <v>-1</v>
      </c>
      <c r="J21" s="11">
        <f t="shared" si="12"/>
        <v>-1</v>
      </c>
      <c r="K21" s="12">
        <f>(K19/K20)-1</f>
        <v>-1</v>
      </c>
      <c r="L21" s="11">
        <f t="shared" ref="L21:O21" si="13">(L19/L20)-1</f>
        <v>-1</v>
      </c>
      <c r="M21" s="11">
        <f t="shared" si="13"/>
        <v>-1</v>
      </c>
      <c r="N21" s="11">
        <f t="shared" si="13"/>
        <v>-1</v>
      </c>
      <c r="O21" s="11">
        <f t="shared" si="13"/>
        <v>-1</v>
      </c>
    </row>
    <row r="22" spans="1:16" x14ac:dyDescent="0.25">
      <c r="B22" s="562"/>
      <c r="C22" s="19" t="s">
        <v>299</v>
      </c>
      <c r="D22" s="23">
        <f>(D23/D24)-1</f>
        <v>-1</v>
      </c>
      <c r="E22" s="23">
        <f t="shared" ref="E22:J22" si="14">(E23/E24)-1</f>
        <v>-1</v>
      </c>
      <c r="F22" s="23">
        <f t="shared" si="14"/>
        <v>-1</v>
      </c>
      <c r="G22" s="23">
        <f t="shared" si="14"/>
        <v>-1</v>
      </c>
      <c r="H22" s="23">
        <f t="shared" si="14"/>
        <v>-1</v>
      </c>
      <c r="I22" s="23">
        <f t="shared" si="14"/>
        <v>-1</v>
      </c>
      <c r="J22" s="23">
        <f t="shared" si="14"/>
        <v>-1</v>
      </c>
      <c r="K22" s="24">
        <f>(K23/K24)-1</f>
        <v>-1</v>
      </c>
      <c r="L22" s="23">
        <f t="shared" ref="L22:O22" si="15">(L23/L24)-1</f>
        <v>-1</v>
      </c>
      <c r="M22" s="23">
        <f t="shared" si="15"/>
        <v>-1</v>
      </c>
      <c r="N22" s="23">
        <f t="shared" si="15"/>
        <v>-1</v>
      </c>
      <c r="O22" s="23">
        <f t="shared" si="15"/>
        <v>-1</v>
      </c>
    </row>
    <row r="23" spans="1:16" x14ac:dyDescent="0.25">
      <c r="B23" s="562"/>
      <c r="C23" s="408" t="s">
        <v>297</v>
      </c>
      <c r="D23" s="6">
        <f>D19</f>
        <v>0</v>
      </c>
      <c r="E23" s="6">
        <f>D23+E19</f>
        <v>0</v>
      </c>
      <c r="F23" s="6">
        <f>E23+F19</f>
        <v>0</v>
      </c>
      <c r="G23" s="6">
        <f t="shared" ref="G23:J24" si="16">F23+G19</f>
        <v>0</v>
      </c>
      <c r="H23" s="6">
        <f t="shared" si="16"/>
        <v>0</v>
      </c>
      <c r="I23" s="6">
        <f t="shared" si="16"/>
        <v>0</v>
      </c>
      <c r="J23" s="6">
        <f t="shared" si="16"/>
        <v>0</v>
      </c>
      <c r="K23" s="6">
        <f>J23+K19</f>
        <v>0</v>
      </c>
      <c r="L23" s="6">
        <f t="shared" ref="L23:O24" si="17">K23+L19</f>
        <v>0</v>
      </c>
      <c r="M23" s="6">
        <f t="shared" si="17"/>
        <v>0</v>
      </c>
      <c r="N23" s="6">
        <f t="shared" si="17"/>
        <v>0</v>
      </c>
      <c r="O23" s="6">
        <f t="shared" si="17"/>
        <v>0</v>
      </c>
    </row>
    <row r="24" spans="1:16" ht="15.75" thickBot="1" x14ac:dyDescent="0.3">
      <c r="B24" s="563"/>
      <c r="C24" s="25" t="s">
        <v>289</v>
      </c>
      <c r="D24" s="21">
        <f>D20</f>
        <v>48189</v>
      </c>
      <c r="E24" s="21">
        <f>D24+E20</f>
        <v>93569</v>
      </c>
      <c r="F24" s="21">
        <f t="shared" ref="F24" si="18">E24+F20</f>
        <v>137695</v>
      </c>
      <c r="G24" s="21">
        <f t="shared" si="16"/>
        <v>183023</v>
      </c>
      <c r="H24" s="21">
        <f t="shared" si="16"/>
        <v>226450</v>
      </c>
      <c r="I24" s="21">
        <f t="shared" si="16"/>
        <v>273508</v>
      </c>
      <c r="J24" s="21">
        <f t="shared" si="16"/>
        <v>312120</v>
      </c>
      <c r="K24" s="21">
        <f>J24+K20</f>
        <v>369373</v>
      </c>
      <c r="L24" s="21">
        <f t="shared" si="17"/>
        <v>418188</v>
      </c>
      <c r="M24" s="21">
        <f t="shared" si="17"/>
        <v>464028</v>
      </c>
      <c r="N24" s="21">
        <f t="shared" si="17"/>
        <v>517337</v>
      </c>
      <c r="O24" s="21">
        <f t="shared" si="17"/>
        <v>560902</v>
      </c>
    </row>
    <row r="25" spans="1:16" ht="15" customHeight="1" x14ac:dyDescent="0.25">
      <c r="A25" s="548" t="s">
        <v>14</v>
      </c>
      <c r="B25" s="561" t="s">
        <v>79</v>
      </c>
      <c r="C25" s="410" t="s">
        <v>296</v>
      </c>
      <c r="D25" s="16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</row>
    <row r="26" spans="1:16" ht="15.75" thickBot="1" x14ac:dyDescent="0.3">
      <c r="A26" s="549"/>
      <c r="B26" s="562"/>
      <c r="C26" s="149" t="s">
        <v>288</v>
      </c>
      <c r="D26" s="20"/>
      <c r="E26" s="21"/>
      <c r="F26" s="21"/>
      <c r="G26" s="21"/>
      <c r="H26" s="147"/>
      <c r="I26" s="21"/>
      <c r="J26" s="21"/>
      <c r="K26" s="22"/>
      <c r="L26" s="21"/>
      <c r="M26" s="21"/>
      <c r="N26" s="21"/>
      <c r="O26" s="21"/>
    </row>
    <row r="27" spans="1:16" x14ac:dyDescent="0.25">
      <c r="B27" s="562"/>
      <c r="C27" s="408" t="s">
        <v>300</v>
      </c>
      <c r="D27" s="11" t="e">
        <f>(D25/D26)-1</f>
        <v>#DIV/0!</v>
      </c>
      <c r="E27" s="11" t="e">
        <f t="shared" ref="E27:J27" si="19">(E25/E26)-1</f>
        <v>#DIV/0!</v>
      </c>
      <c r="F27" s="11" t="e">
        <f t="shared" si="19"/>
        <v>#DIV/0!</v>
      </c>
      <c r="G27" s="11" t="e">
        <f t="shared" si="19"/>
        <v>#DIV/0!</v>
      </c>
      <c r="H27" s="11" t="e">
        <f t="shared" si="19"/>
        <v>#DIV/0!</v>
      </c>
      <c r="I27" s="11" t="e">
        <f t="shared" si="19"/>
        <v>#DIV/0!</v>
      </c>
      <c r="J27" s="11" t="e">
        <f t="shared" si="19"/>
        <v>#DIV/0!</v>
      </c>
      <c r="K27" s="12" t="e">
        <f>(K25/K26)-1</f>
        <v>#DIV/0!</v>
      </c>
      <c r="L27" s="11" t="e">
        <f t="shared" ref="L27:O27" si="20">(L25/L26)-1</f>
        <v>#DIV/0!</v>
      </c>
      <c r="M27" s="11" t="e">
        <f t="shared" si="20"/>
        <v>#DIV/0!</v>
      </c>
      <c r="N27" s="11" t="e">
        <f t="shared" si="20"/>
        <v>#DIV/0!</v>
      </c>
      <c r="O27" s="11" t="e">
        <f t="shared" si="20"/>
        <v>#DIV/0!</v>
      </c>
    </row>
    <row r="28" spans="1:16" x14ac:dyDescent="0.25">
      <c r="B28" s="562"/>
      <c r="C28" s="19" t="s">
        <v>299</v>
      </c>
      <c r="D28" s="23" t="e">
        <f>(D29/D30)-1</f>
        <v>#DIV/0!</v>
      </c>
      <c r="E28" s="23" t="e">
        <f t="shared" ref="E28:J28" si="21">(E29/E30)-1</f>
        <v>#DIV/0!</v>
      </c>
      <c r="F28" s="23" t="e">
        <f t="shared" si="21"/>
        <v>#DIV/0!</v>
      </c>
      <c r="G28" s="23" t="e">
        <f t="shared" si="21"/>
        <v>#DIV/0!</v>
      </c>
      <c r="H28" s="23" t="e">
        <f t="shared" si="21"/>
        <v>#DIV/0!</v>
      </c>
      <c r="I28" s="23" t="e">
        <f t="shared" si="21"/>
        <v>#DIV/0!</v>
      </c>
      <c r="J28" s="23" t="e">
        <f t="shared" si="21"/>
        <v>#DIV/0!</v>
      </c>
      <c r="K28" s="24" t="e">
        <f>(K29/K30)-1</f>
        <v>#DIV/0!</v>
      </c>
      <c r="L28" s="23" t="e">
        <f t="shared" ref="L28:O28" si="22">(L29/L30)-1</f>
        <v>#DIV/0!</v>
      </c>
      <c r="M28" s="23" t="e">
        <f t="shared" si="22"/>
        <v>#DIV/0!</v>
      </c>
      <c r="N28" s="23" t="e">
        <f t="shared" si="22"/>
        <v>#DIV/0!</v>
      </c>
      <c r="O28" s="23" t="e">
        <f t="shared" si="22"/>
        <v>#DIV/0!</v>
      </c>
    </row>
    <row r="29" spans="1:16" x14ac:dyDescent="0.25">
      <c r="B29" s="562"/>
      <c r="C29" s="408" t="s">
        <v>297</v>
      </c>
      <c r="D29" s="6">
        <f>D25</f>
        <v>0</v>
      </c>
      <c r="E29" s="6">
        <f>D29+E25</f>
        <v>0</v>
      </c>
      <c r="F29" s="6">
        <f>E29+F25</f>
        <v>0</v>
      </c>
      <c r="G29" s="6">
        <f t="shared" ref="G29:J30" si="23">F29+G25</f>
        <v>0</v>
      </c>
      <c r="H29" s="6">
        <f t="shared" si="23"/>
        <v>0</v>
      </c>
      <c r="I29" s="6">
        <f t="shared" si="23"/>
        <v>0</v>
      </c>
      <c r="J29" s="6">
        <f t="shared" si="23"/>
        <v>0</v>
      </c>
      <c r="K29" s="6">
        <f>J29+K25</f>
        <v>0</v>
      </c>
      <c r="L29" s="6">
        <f t="shared" ref="L29:O30" si="24">K29+L25</f>
        <v>0</v>
      </c>
      <c r="M29" s="6">
        <f t="shared" si="24"/>
        <v>0</v>
      </c>
      <c r="N29" s="6">
        <f t="shared" si="24"/>
        <v>0</v>
      </c>
      <c r="O29" s="6">
        <f t="shared" si="24"/>
        <v>0</v>
      </c>
    </row>
    <row r="30" spans="1:16" ht="15.75" thickBot="1" x14ac:dyDescent="0.3">
      <c r="B30" s="563"/>
      <c r="C30" s="25" t="s">
        <v>289</v>
      </c>
      <c r="D30" s="21">
        <f>D26</f>
        <v>0</v>
      </c>
      <c r="E30" s="21">
        <f>D30+E26</f>
        <v>0</v>
      </c>
      <c r="F30" s="21">
        <f t="shared" ref="F30:I30" si="25">E30+F26</f>
        <v>0</v>
      </c>
      <c r="G30" s="21">
        <f t="shared" si="25"/>
        <v>0</v>
      </c>
      <c r="H30" s="21">
        <f t="shared" si="25"/>
        <v>0</v>
      </c>
      <c r="I30" s="21">
        <f t="shared" si="25"/>
        <v>0</v>
      </c>
      <c r="J30" s="21">
        <f t="shared" si="23"/>
        <v>0</v>
      </c>
      <c r="K30" s="21">
        <f>J30+K26</f>
        <v>0</v>
      </c>
      <c r="L30" s="21">
        <f t="shared" si="24"/>
        <v>0</v>
      </c>
      <c r="M30" s="21">
        <f t="shared" si="24"/>
        <v>0</v>
      </c>
      <c r="N30" s="21">
        <f t="shared" si="24"/>
        <v>0</v>
      </c>
      <c r="O30" s="21">
        <f t="shared" si="24"/>
        <v>0</v>
      </c>
    </row>
    <row r="31" spans="1:16" ht="15.75" x14ac:dyDescent="0.25">
      <c r="A31" s="65"/>
      <c r="B31" s="612" t="s">
        <v>19</v>
      </c>
      <c r="C31" s="30" t="s">
        <v>20</v>
      </c>
      <c r="D31" s="31">
        <f>(D13+D25)/D7</f>
        <v>0.40541128541741428</v>
      </c>
      <c r="E31" s="31">
        <f t="shared" ref="E31:O31" si="26">(E13+E25)/E7</f>
        <v>0.43840999942044678</v>
      </c>
      <c r="F31" s="31">
        <f t="shared" si="26"/>
        <v>0.36802387981754775</v>
      </c>
      <c r="G31" s="31">
        <f t="shared" si="26"/>
        <v>0.47559504304566713</v>
      </c>
      <c r="H31" s="31">
        <f t="shared" si="26"/>
        <v>0.46743012627969144</v>
      </c>
      <c r="I31" s="31">
        <f t="shared" si="26"/>
        <v>0.45766396748008359</v>
      </c>
      <c r="J31" s="31">
        <f t="shared" si="26"/>
        <v>0.42849750650808704</v>
      </c>
      <c r="K31" s="31">
        <f>(K13+K25)/K7</f>
        <v>0.44738493219002878</v>
      </c>
      <c r="L31" s="31">
        <f t="shared" si="26"/>
        <v>0.43870680572625731</v>
      </c>
      <c r="M31" s="31">
        <f t="shared" si="26"/>
        <v>0.3962009188302314</v>
      </c>
      <c r="N31" s="31">
        <f t="shared" si="26"/>
        <v>0.41706664508016084</v>
      </c>
      <c r="O31" s="31">
        <f t="shared" si="26"/>
        <v>0.37983885528261657</v>
      </c>
    </row>
    <row r="32" spans="1:16" ht="15.75" x14ac:dyDescent="0.25">
      <c r="A32" s="115"/>
      <c r="B32" s="613"/>
      <c r="C32" s="411" t="s">
        <v>298</v>
      </c>
      <c r="D32" s="32">
        <f>(D17+D29)/D11</f>
        <v>0.40541128541741428</v>
      </c>
      <c r="E32" s="32">
        <f t="shared" ref="E32:O33" si="27">(E17+E29)/E11</f>
        <v>0.42108009555704334</v>
      </c>
      <c r="F32" s="32">
        <f t="shared" si="27"/>
        <v>0.40238047277869421</v>
      </c>
      <c r="G32" s="32">
        <f t="shared" si="27"/>
        <v>0.42067752200279074</v>
      </c>
      <c r="H32" s="32">
        <f t="shared" si="27"/>
        <v>0.43047577015921418</v>
      </c>
      <c r="I32" s="32">
        <f t="shared" si="27"/>
        <v>0.43504739735357129</v>
      </c>
      <c r="J32" s="32">
        <f t="shared" si="27"/>
        <v>0.43410881896612441</v>
      </c>
      <c r="K32" s="32">
        <f>(K17+K29)/K11</f>
        <v>0.43563962476617446</v>
      </c>
      <c r="L32" s="32">
        <f t="shared" si="27"/>
        <v>0.43596385621207784</v>
      </c>
      <c r="M32" s="32">
        <f t="shared" si="27"/>
        <v>0.43204187402734107</v>
      </c>
      <c r="N32" s="32">
        <f t="shared" si="27"/>
        <v>0.43071277913846162</v>
      </c>
      <c r="O32" s="32">
        <f t="shared" si="27"/>
        <v>0.42651751551102196</v>
      </c>
    </row>
    <row r="33" spans="1:16" ht="16.5" thickBot="1" x14ac:dyDescent="0.3">
      <c r="A33" s="412"/>
      <c r="B33" s="614"/>
      <c r="C33" s="33" t="s">
        <v>290</v>
      </c>
      <c r="D33" s="34">
        <f>(D18+D30)/D12</f>
        <v>0.37028658059181108</v>
      </c>
      <c r="E33" s="34">
        <f t="shared" si="27"/>
        <v>0.36557011182151877</v>
      </c>
      <c r="F33" s="34">
        <f t="shared" si="27"/>
        <v>0.34739949248318142</v>
      </c>
      <c r="G33" s="34">
        <f t="shared" si="27"/>
        <v>0.39072308957066065</v>
      </c>
      <c r="H33" s="34">
        <f t="shared" si="27"/>
        <v>0.40381106513663884</v>
      </c>
      <c r="I33" s="34">
        <f t="shared" si="27"/>
        <v>0.42355714087149993</v>
      </c>
      <c r="J33" s="34">
        <f t="shared" si="27"/>
        <v>0.42607179090879338</v>
      </c>
      <c r="K33" s="34">
        <f t="shared" si="27"/>
        <v>0.42862516916071858</v>
      </c>
      <c r="L33" s="34">
        <f t="shared" si="27"/>
        <v>0.43328839896749277</v>
      </c>
      <c r="M33" s="34">
        <f t="shared" si="27"/>
        <v>0.4308355171343628</v>
      </c>
      <c r="N33" s="34">
        <f t="shared" si="27"/>
        <v>0.42828006167198673</v>
      </c>
      <c r="O33" s="34">
        <f t="shared" si="27"/>
        <v>0.42317980921262283</v>
      </c>
    </row>
    <row r="34" spans="1:16" ht="15.75" customHeight="1" thickBot="1" x14ac:dyDescent="0.3">
      <c r="A34" s="548" t="s">
        <v>14</v>
      </c>
      <c r="B34" s="550" t="s">
        <v>250</v>
      </c>
      <c r="C34" s="324" t="s">
        <v>296</v>
      </c>
      <c r="D34" s="413">
        <f>PIGOO!B83</f>
        <v>431235</v>
      </c>
      <c r="E34" s="413">
        <f>PIGOO!C83</f>
        <v>408330</v>
      </c>
      <c r="F34" s="413">
        <f>PIGOO!D83</f>
        <v>442031</v>
      </c>
      <c r="G34" s="413">
        <f>PIGOO!E83</f>
        <v>426511</v>
      </c>
      <c r="H34" s="413">
        <f>PIGOO!F83</f>
        <v>450796</v>
      </c>
      <c r="I34" s="413">
        <f>PIGOO!G83</f>
        <v>438749</v>
      </c>
      <c r="J34" s="413">
        <f>PIGOO!H83</f>
        <v>436967</v>
      </c>
      <c r="K34" s="413">
        <f>PIGOO!I83</f>
        <v>427224</v>
      </c>
      <c r="L34" s="413">
        <f>PIGOO!J83</f>
        <v>422165</v>
      </c>
      <c r="M34" s="413">
        <f>PIGOO!K83</f>
        <v>403350</v>
      </c>
      <c r="N34" s="413">
        <f>PIGOO!L83</f>
        <v>397456</v>
      </c>
      <c r="O34" s="413">
        <f>PIGOO!M83</f>
        <v>407431</v>
      </c>
      <c r="P34" s="320">
        <v>3</v>
      </c>
    </row>
    <row r="35" spans="1:16" ht="15.75" thickBot="1" x14ac:dyDescent="0.3">
      <c r="A35" s="549"/>
      <c r="B35" s="551"/>
      <c r="C35" s="169" t="s">
        <v>288</v>
      </c>
      <c r="D35" s="413">
        <v>423816</v>
      </c>
      <c r="E35" s="413">
        <v>357225</v>
      </c>
      <c r="F35" s="413">
        <v>417688</v>
      </c>
      <c r="G35" s="413">
        <v>412362</v>
      </c>
      <c r="H35" s="413">
        <v>416927</v>
      </c>
      <c r="I35" s="413">
        <v>422408</v>
      </c>
      <c r="J35" s="413">
        <v>418787</v>
      </c>
      <c r="K35" s="413">
        <v>409949</v>
      </c>
      <c r="L35" s="413">
        <v>409956</v>
      </c>
      <c r="M35" s="413">
        <v>394513</v>
      </c>
      <c r="N35" s="413">
        <v>419919</v>
      </c>
      <c r="O35" s="413">
        <v>422571</v>
      </c>
    </row>
    <row r="36" spans="1:16" x14ac:dyDescent="0.25">
      <c r="B36" s="551"/>
      <c r="C36" s="161" t="s">
        <v>300</v>
      </c>
      <c r="D36" s="116">
        <f>(D34/D35)-1</f>
        <v>1.7505238122204059E-2</v>
      </c>
      <c r="E36" s="116">
        <f t="shared" ref="E36:O36" si="28">(E34/E35)-1</f>
        <v>0.14306109594793193</v>
      </c>
      <c r="F36" s="116">
        <f t="shared" si="28"/>
        <v>5.8280343222692599E-2</v>
      </c>
      <c r="G36" s="116">
        <f t="shared" si="28"/>
        <v>3.4312085012683013E-2</v>
      </c>
      <c r="H36" s="116">
        <f t="shared" si="28"/>
        <v>8.1234844469175727E-2</v>
      </c>
      <c r="I36" s="116">
        <f t="shared" si="28"/>
        <v>3.8685346868430504E-2</v>
      </c>
      <c r="J36" s="116">
        <f t="shared" si="28"/>
        <v>4.3411089647004353E-2</v>
      </c>
      <c r="K36" s="116">
        <f t="shared" si="28"/>
        <v>4.2139388070223438E-2</v>
      </c>
      <c r="L36" s="116">
        <f t="shared" si="28"/>
        <v>2.9781244816516894E-2</v>
      </c>
      <c r="M36" s="116">
        <f t="shared" si="28"/>
        <v>2.2399768828910593E-2</v>
      </c>
      <c r="N36" s="116">
        <f t="shared" si="28"/>
        <v>-5.3493649965826728E-2</v>
      </c>
      <c r="O36" s="116">
        <f t="shared" si="28"/>
        <v>-3.5828298676435444E-2</v>
      </c>
    </row>
    <row r="37" spans="1:16" x14ac:dyDescent="0.25">
      <c r="B37" s="551"/>
      <c r="C37" s="164" t="s">
        <v>299</v>
      </c>
      <c r="D37" s="144">
        <f>(D38/D39)-1</f>
        <v>1.7505238122204059E-2</v>
      </c>
      <c r="E37" s="144">
        <f t="shared" ref="E37:O37" si="29">(E38/E39)-1</f>
        <v>7.4930765478380845E-2</v>
      </c>
      <c r="F37" s="144">
        <f t="shared" si="29"/>
        <v>6.9129052521462286E-2</v>
      </c>
      <c r="G37" s="144">
        <f t="shared" si="29"/>
        <v>6.0217579267713539E-2</v>
      </c>
      <c r="H37" s="144">
        <f t="shared" si="29"/>
        <v>6.4538381809234435E-2</v>
      </c>
      <c r="I37" s="144">
        <f t="shared" si="29"/>
        <v>6.0081798022058264E-2</v>
      </c>
      <c r="J37" s="144">
        <f t="shared" si="29"/>
        <v>5.7648560772588064E-2</v>
      </c>
      <c r="K37" s="144">
        <f t="shared" si="29"/>
        <v>5.5709659968004033E-2</v>
      </c>
      <c r="L37" s="144">
        <f t="shared" si="29"/>
        <v>5.282834542023318E-2</v>
      </c>
      <c r="M37" s="144">
        <f t="shared" si="29"/>
        <v>4.9888689746943271E-2</v>
      </c>
      <c r="N37" s="144">
        <f t="shared" si="29"/>
        <v>4.0249136792086304E-2</v>
      </c>
      <c r="O37" s="144">
        <f t="shared" si="29"/>
        <v>3.3723085567731736E-2</v>
      </c>
    </row>
    <row r="38" spans="1:16" x14ac:dyDescent="0.25">
      <c r="B38" s="551"/>
      <c r="C38" s="161" t="s">
        <v>297</v>
      </c>
      <c r="D38" s="163">
        <f>+D34</f>
        <v>431235</v>
      </c>
      <c r="E38" s="161">
        <f>+D38+E34</f>
        <v>839565</v>
      </c>
      <c r="F38" s="161">
        <f t="shared" ref="F38:O39" si="30">+E38+F34</f>
        <v>1281596</v>
      </c>
      <c r="G38" s="161">
        <f t="shared" si="30"/>
        <v>1708107</v>
      </c>
      <c r="H38" s="161">
        <f t="shared" si="30"/>
        <v>2158903</v>
      </c>
      <c r="I38" s="161">
        <f t="shared" si="30"/>
        <v>2597652</v>
      </c>
      <c r="J38" s="161">
        <f t="shared" si="30"/>
        <v>3034619</v>
      </c>
      <c r="K38" s="161">
        <f t="shared" si="30"/>
        <v>3461843</v>
      </c>
      <c r="L38" s="161">
        <f t="shared" si="30"/>
        <v>3884008</v>
      </c>
      <c r="M38" s="161">
        <f t="shared" si="30"/>
        <v>4287358</v>
      </c>
      <c r="N38" s="161">
        <f t="shared" si="30"/>
        <v>4684814</v>
      </c>
      <c r="O38" s="163">
        <f t="shared" si="30"/>
        <v>5092245</v>
      </c>
    </row>
    <row r="39" spans="1:16" ht="15.75" thickBot="1" x14ac:dyDescent="0.3">
      <c r="B39" s="551"/>
      <c r="C39" s="164" t="s">
        <v>289</v>
      </c>
      <c r="D39" s="440">
        <f>+D35</f>
        <v>423816</v>
      </c>
      <c r="E39" s="164">
        <f>+D39+E35</f>
        <v>781041</v>
      </c>
      <c r="F39" s="164">
        <f t="shared" si="30"/>
        <v>1198729</v>
      </c>
      <c r="G39" s="164">
        <f t="shared" si="30"/>
        <v>1611091</v>
      </c>
      <c r="H39" s="164">
        <f t="shared" si="30"/>
        <v>2028018</v>
      </c>
      <c r="I39" s="164">
        <f t="shared" si="30"/>
        <v>2450426</v>
      </c>
      <c r="J39" s="164">
        <f t="shared" si="30"/>
        <v>2869213</v>
      </c>
      <c r="K39" s="164">
        <f t="shared" si="30"/>
        <v>3279162</v>
      </c>
      <c r="L39" s="164">
        <f t="shared" si="30"/>
        <v>3689118</v>
      </c>
      <c r="M39" s="164">
        <f t="shared" si="30"/>
        <v>4083631</v>
      </c>
      <c r="N39" s="164">
        <f t="shared" si="30"/>
        <v>4503550</v>
      </c>
      <c r="O39" s="166">
        <f t="shared" si="30"/>
        <v>4926121</v>
      </c>
    </row>
    <row r="40" spans="1:16" ht="15" customHeight="1" thickBot="1" x14ac:dyDescent="0.3">
      <c r="B40" s="550" t="s">
        <v>251</v>
      </c>
      <c r="C40" s="324" t="s">
        <v>296</v>
      </c>
      <c r="D40" s="413">
        <f>PIGOO!B84</f>
        <v>54856</v>
      </c>
      <c r="E40" s="413">
        <f>PIGOO!C84</f>
        <v>53462</v>
      </c>
      <c r="F40" s="413">
        <f>PIGOO!D84</f>
        <v>54359</v>
      </c>
      <c r="G40" s="413">
        <f>PIGOO!E84</f>
        <v>41024</v>
      </c>
      <c r="H40" s="413">
        <f>PIGOO!F84</f>
        <v>49484</v>
      </c>
      <c r="I40" s="413">
        <f>PIGOO!G84</f>
        <v>57957</v>
      </c>
      <c r="J40" s="413">
        <f>PIGOO!H84</f>
        <v>53117</v>
      </c>
      <c r="K40" s="413">
        <f>PIGOO!I84</f>
        <v>48981</v>
      </c>
      <c r="L40" s="413">
        <f>PIGOO!J84</f>
        <v>46998</v>
      </c>
      <c r="M40" s="413">
        <f>PIGOO!K84</f>
        <v>50763</v>
      </c>
      <c r="N40" s="413">
        <f>PIGOO!L84</f>
        <v>47832</v>
      </c>
      <c r="O40" s="413">
        <f>PIGOO!M84</f>
        <v>57302</v>
      </c>
      <c r="P40" s="320">
        <v>4</v>
      </c>
    </row>
    <row r="41" spans="1:16" x14ac:dyDescent="0.25">
      <c r="B41" s="551"/>
      <c r="C41" s="169" t="s">
        <v>288</v>
      </c>
      <c r="D41" s="413">
        <v>43659</v>
      </c>
      <c r="E41" s="413">
        <v>47157</v>
      </c>
      <c r="F41" s="413">
        <v>56814</v>
      </c>
      <c r="G41" s="413">
        <v>40425</v>
      </c>
      <c r="H41" s="413">
        <v>52859</v>
      </c>
      <c r="I41" s="413">
        <v>46821</v>
      </c>
      <c r="J41" s="413">
        <v>56803</v>
      </c>
      <c r="K41" s="413">
        <v>49818</v>
      </c>
      <c r="L41" s="413">
        <v>56974</v>
      </c>
      <c r="M41" s="413">
        <v>56087</v>
      </c>
      <c r="N41" s="413">
        <v>51354</v>
      </c>
      <c r="O41" s="413">
        <v>53196</v>
      </c>
    </row>
    <row r="42" spans="1:16" x14ac:dyDescent="0.25">
      <c r="B42" s="551"/>
      <c r="C42" s="161" t="s">
        <v>300</v>
      </c>
      <c r="D42" s="116">
        <f t="shared" ref="D42:O42" si="31">(D40/D41)-1</f>
        <v>0.25646487551249453</v>
      </c>
      <c r="E42" s="116">
        <f t="shared" si="31"/>
        <v>0.13370231354835971</v>
      </c>
      <c r="F42" s="116">
        <f t="shared" si="31"/>
        <v>-4.321118034287319E-2</v>
      </c>
      <c r="G42" s="116">
        <f t="shared" si="31"/>
        <v>1.4817563388991983E-2</v>
      </c>
      <c r="H42" s="116">
        <f t="shared" si="31"/>
        <v>-6.3849108004313315E-2</v>
      </c>
      <c r="I42" s="116">
        <f t="shared" si="31"/>
        <v>0.23784199397706152</v>
      </c>
      <c r="J42" s="116">
        <f t="shared" si="31"/>
        <v>-6.4890938858863101E-2</v>
      </c>
      <c r="K42" s="116">
        <f t="shared" si="31"/>
        <v>-1.6801156208599344E-2</v>
      </c>
      <c r="L42" s="116">
        <f t="shared" si="31"/>
        <v>-0.17509741285498648</v>
      </c>
      <c r="M42" s="116">
        <f t="shared" si="31"/>
        <v>-9.4923957423288852E-2</v>
      </c>
      <c r="N42" s="116">
        <f t="shared" si="31"/>
        <v>-6.8582778361958141E-2</v>
      </c>
      <c r="O42" s="116">
        <f t="shared" si="31"/>
        <v>7.7186254605609461E-2</v>
      </c>
    </row>
    <row r="43" spans="1:16" x14ac:dyDescent="0.25">
      <c r="B43" s="551"/>
      <c r="C43" s="164" t="s">
        <v>299</v>
      </c>
      <c r="D43" s="144">
        <f>(D44/D45)-1</f>
        <v>0.25646487551249453</v>
      </c>
      <c r="E43" s="144">
        <f t="shared" ref="E43:O43" si="32">(E44/E45)-1</f>
        <v>0.19271934460887952</v>
      </c>
      <c r="F43" s="144">
        <f t="shared" si="32"/>
        <v>0.10192372823951779</v>
      </c>
      <c r="G43" s="144">
        <f t="shared" si="32"/>
        <v>8.3199064103586684E-2</v>
      </c>
      <c r="H43" s="144">
        <f t="shared" si="32"/>
        <v>5.0935188490498717E-2</v>
      </c>
      <c r="I43" s="144">
        <f t="shared" si="32"/>
        <v>8.1349158079482953E-2</v>
      </c>
      <c r="J43" s="144">
        <f t="shared" si="32"/>
        <v>5.7238969286406816E-2</v>
      </c>
      <c r="K43" s="144">
        <f t="shared" si="32"/>
        <v>4.7885666757954803E-2</v>
      </c>
      <c r="L43" s="144">
        <f t="shared" si="32"/>
        <v>1.9737221102076097E-2</v>
      </c>
      <c r="M43" s="144">
        <f t="shared" si="32"/>
        <v>7.0632241332080348E-3</v>
      </c>
      <c r="N43" s="144">
        <f t="shared" si="32"/>
        <v>1.1095779845415876E-4</v>
      </c>
      <c r="O43" s="144">
        <f t="shared" si="32"/>
        <v>6.8108247666949229E-3</v>
      </c>
    </row>
    <row r="44" spans="1:16" x14ac:dyDescent="0.25">
      <c r="B44" s="551"/>
      <c r="C44" s="161" t="s">
        <v>297</v>
      </c>
      <c r="D44" s="441">
        <f>+D40</f>
        <v>54856</v>
      </c>
      <c r="E44" s="161">
        <f t="shared" ref="E44:O44" si="33">+D44+E40</f>
        <v>108318</v>
      </c>
      <c r="F44" s="161">
        <f t="shared" si="33"/>
        <v>162677</v>
      </c>
      <c r="G44" s="161">
        <f t="shared" si="33"/>
        <v>203701</v>
      </c>
      <c r="H44" s="161">
        <f t="shared" si="33"/>
        <v>253185</v>
      </c>
      <c r="I44" s="161">
        <f t="shared" si="33"/>
        <v>311142</v>
      </c>
      <c r="J44" s="161">
        <f t="shared" si="33"/>
        <v>364259</v>
      </c>
      <c r="K44" s="161">
        <f t="shared" si="33"/>
        <v>413240</v>
      </c>
      <c r="L44" s="161">
        <f t="shared" si="33"/>
        <v>460238</v>
      </c>
      <c r="M44" s="161">
        <f t="shared" si="33"/>
        <v>511001</v>
      </c>
      <c r="N44" s="161">
        <f t="shared" si="33"/>
        <v>558833</v>
      </c>
      <c r="O44" s="163">
        <f t="shared" si="33"/>
        <v>616135</v>
      </c>
    </row>
    <row r="45" spans="1:16" ht="15.75" thickBot="1" x14ac:dyDescent="0.3">
      <c r="B45" s="551"/>
      <c r="C45" s="164" t="s">
        <v>289</v>
      </c>
      <c r="D45" s="440">
        <f>+D41</f>
        <v>43659</v>
      </c>
      <c r="E45" s="442">
        <f t="shared" ref="E45:O45" si="34">+D45+E41</f>
        <v>90816</v>
      </c>
      <c r="F45" s="442">
        <f t="shared" si="34"/>
        <v>147630</v>
      </c>
      <c r="G45" s="442">
        <f t="shared" si="34"/>
        <v>188055</v>
      </c>
      <c r="H45" s="442">
        <f t="shared" si="34"/>
        <v>240914</v>
      </c>
      <c r="I45" s="442">
        <f t="shared" si="34"/>
        <v>287735</v>
      </c>
      <c r="J45" s="442">
        <f t="shared" si="34"/>
        <v>344538</v>
      </c>
      <c r="K45" s="442">
        <f t="shared" si="34"/>
        <v>394356</v>
      </c>
      <c r="L45" s="442">
        <f t="shared" si="34"/>
        <v>451330</v>
      </c>
      <c r="M45" s="442">
        <f t="shared" si="34"/>
        <v>507417</v>
      </c>
      <c r="N45" s="442">
        <f t="shared" si="34"/>
        <v>558771</v>
      </c>
      <c r="O45" s="440">
        <f t="shared" si="34"/>
        <v>611967</v>
      </c>
    </row>
    <row r="46" spans="1:16" x14ac:dyDescent="0.25">
      <c r="A46" s="548" t="s">
        <v>14</v>
      </c>
      <c r="B46" s="550" t="s">
        <v>69</v>
      </c>
      <c r="C46" s="168" t="s">
        <v>296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2"/>
      <c r="O46" s="162"/>
    </row>
    <row r="47" spans="1:16" ht="15.75" thickBot="1" x14ac:dyDescent="0.3">
      <c r="A47" s="549"/>
      <c r="B47" s="551"/>
      <c r="C47" s="169" t="s">
        <v>288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5"/>
      <c r="O47" s="165"/>
    </row>
    <row r="48" spans="1:16" x14ac:dyDescent="0.25">
      <c r="B48" s="551"/>
      <c r="C48" s="161" t="s">
        <v>300</v>
      </c>
      <c r="D48" s="116" t="e">
        <f>(D46/D47)-1</f>
        <v>#DIV/0!</v>
      </c>
      <c r="E48" s="116" t="e">
        <f t="shared" ref="E48:O48" si="35">(E46/E47)-1</f>
        <v>#DIV/0!</v>
      </c>
      <c r="F48" s="116" t="e">
        <f t="shared" si="35"/>
        <v>#DIV/0!</v>
      </c>
      <c r="G48" s="116" t="e">
        <f t="shared" si="35"/>
        <v>#DIV/0!</v>
      </c>
      <c r="H48" s="116" t="e">
        <f t="shared" si="35"/>
        <v>#DIV/0!</v>
      </c>
      <c r="I48" s="116" t="e">
        <f t="shared" si="35"/>
        <v>#DIV/0!</v>
      </c>
      <c r="J48" s="116" t="e">
        <f t="shared" si="35"/>
        <v>#DIV/0!</v>
      </c>
      <c r="K48" s="116" t="e">
        <f t="shared" si="35"/>
        <v>#DIV/0!</v>
      </c>
      <c r="L48" s="116" t="e">
        <f t="shared" si="35"/>
        <v>#DIV/0!</v>
      </c>
      <c r="M48" s="116" t="e">
        <f t="shared" si="35"/>
        <v>#DIV/0!</v>
      </c>
      <c r="N48" s="116" t="e">
        <f t="shared" si="35"/>
        <v>#DIV/0!</v>
      </c>
      <c r="O48" s="116" t="e">
        <f t="shared" si="35"/>
        <v>#DIV/0!</v>
      </c>
    </row>
    <row r="49" spans="1:16" x14ac:dyDescent="0.25">
      <c r="B49" s="551"/>
      <c r="C49" s="164" t="s">
        <v>299</v>
      </c>
      <c r="D49" s="144" t="e">
        <f>(D50/D51)-1</f>
        <v>#DIV/0!</v>
      </c>
      <c r="E49" s="144" t="e">
        <f t="shared" ref="E49:O49" si="36">(E50/E51)-1</f>
        <v>#DIV/0!</v>
      </c>
      <c r="F49" s="144" t="e">
        <f t="shared" si="36"/>
        <v>#DIV/0!</v>
      </c>
      <c r="G49" s="144" t="e">
        <f t="shared" si="36"/>
        <v>#DIV/0!</v>
      </c>
      <c r="H49" s="144" t="e">
        <f t="shared" si="36"/>
        <v>#DIV/0!</v>
      </c>
      <c r="I49" s="144" t="e">
        <f t="shared" si="36"/>
        <v>#DIV/0!</v>
      </c>
      <c r="J49" s="144" t="e">
        <f t="shared" si="36"/>
        <v>#DIV/0!</v>
      </c>
      <c r="K49" s="144" t="e">
        <f t="shared" si="36"/>
        <v>#DIV/0!</v>
      </c>
      <c r="L49" s="144" t="e">
        <f t="shared" si="36"/>
        <v>#DIV/0!</v>
      </c>
      <c r="M49" s="144" t="e">
        <f t="shared" si="36"/>
        <v>#DIV/0!</v>
      </c>
      <c r="N49" s="144" t="e">
        <f t="shared" si="36"/>
        <v>#DIV/0!</v>
      </c>
      <c r="O49" s="144" t="e">
        <f t="shared" si="36"/>
        <v>#DIV/0!</v>
      </c>
    </row>
    <row r="50" spans="1:16" x14ac:dyDescent="0.25">
      <c r="B50" s="551"/>
      <c r="C50" s="161" t="s">
        <v>297</v>
      </c>
      <c r="D50" s="161">
        <f>+D46</f>
        <v>0</v>
      </c>
      <c r="E50" s="161">
        <f>+D50+E46</f>
        <v>0</v>
      </c>
      <c r="F50" s="161">
        <f t="shared" ref="F50:O51" si="37">+E50+F46</f>
        <v>0</v>
      </c>
      <c r="G50" s="161">
        <f t="shared" si="37"/>
        <v>0</v>
      </c>
      <c r="H50" s="161">
        <f t="shared" si="37"/>
        <v>0</v>
      </c>
      <c r="I50" s="161">
        <f t="shared" si="37"/>
        <v>0</v>
      </c>
      <c r="J50" s="161">
        <f t="shared" si="37"/>
        <v>0</v>
      </c>
      <c r="K50" s="161">
        <f t="shared" si="37"/>
        <v>0</v>
      </c>
      <c r="L50" s="161">
        <f t="shared" si="37"/>
        <v>0</v>
      </c>
      <c r="M50" s="161">
        <f t="shared" si="37"/>
        <v>0</v>
      </c>
      <c r="N50" s="161">
        <f t="shared" si="37"/>
        <v>0</v>
      </c>
      <c r="O50" s="163">
        <f t="shared" si="37"/>
        <v>0</v>
      </c>
    </row>
    <row r="51" spans="1:16" ht="15.75" thickBot="1" x14ac:dyDescent="0.3">
      <c r="B51" s="551"/>
      <c r="C51" s="167" t="s">
        <v>289</v>
      </c>
      <c r="D51" s="167">
        <f>+D47</f>
        <v>0</v>
      </c>
      <c r="E51" s="167">
        <f>+D51+E47</f>
        <v>0</v>
      </c>
      <c r="F51" s="167">
        <f t="shared" si="37"/>
        <v>0</v>
      </c>
      <c r="G51" s="167">
        <f t="shared" si="37"/>
        <v>0</v>
      </c>
      <c r="H51" s="167">
        <f t="shared" si="37"/>
        <v>0</v>
      </c>
      <c r="I51" s="167">
        <f t="shared" si="37"/>
        <v>0</v>
      </c>
      <c r="J51" s="167">
        <f t="shared" si="37"/>
        <v>0</v>
      </c>
      <c r="K51" s="167">
        <f t="shared" si="37"/>
        <v>0</v>
      </c>
      <c r="L51" s="167">
        <f t="shared" si="37"/>
        <v>0</v>
      </c>
      <c r="M51" s="167">
        <f t="shared" si="37"/>
        <v>0</v>
      </c>
      <c r="N51" s="167">
        <f t="shared" si="37"/>
        <v>0</v>
      </c>
      <c r="O51" s="166">
        <f t="shared" si="37"/>
        <v>0</v>
      </c>
    </row>
    <row r="52" spans="1:16" ht="15.75" x14ac:dyDescent="0.25">
      <c r="A52" s="65"/>
      <c r="B52" s="612" t="s">
        <v>23</v>
      </c>
      <c r="C52" s="30" t="s">
        <v>20</v>
      </c>
      <c r="D52" s="159">
        <f>+D34/D13</f>
        <v>0.70554425736532023</v>
      </c>
      <c r="E52" s="159">
        <f t="shared" ref="E52:O52" si="38">+E34/E13</f>
        <v>0.68327741568427303</v>
      </c>
      <c r="F52" s="159">
        <f t="shared" si="38"/>
        <v>0.76870411140906447</v>
      </c>
      <c r="G52" s="159">
        <f t="shared" si="38"/>
        <v>0.60715816026569069</v>
      </c>
      <c r="H52" s="159">
        <f t="shared" si="38"/>
        <v>0.61542200057610996</v>
      </c>
      <c r="I52" s="159">
        <f t="shared" si="38"/>
        <v>0.63427507434226793</v>
      </c>
      <c r="J52" s="159">
        <f t="shared" si="38"/>
        <v>0.67825478229015979</v>
      </c>
      <c r="K52" s="159">
        <f t="shared" si="38"/>
        <v>0.69830891895691061</v>
      </c>
      <c r="L52" s="159">
        <f t="shared" si="38"/>
        <v>0.68642483171278978</v>
      </c>
      <c r="M52" s="159">
        <f t="shared" si="38"/>
        <v>0.70152218225836749</v>
      </c>
      <c r="N52" s="159">
        <f t="shared" si="38"/>
        <v>0.66502692193141855</v>
      </c>
      <c r="O52" s="159">
        <f t="shared" si="38"/>
        <v>0.73918296924296656</v>
      </c>
    </row>
    <row r="53" spans="1:16" ht="15.75" x14ac:dyDescent="0.25">
      <c r="A53" s="115"/>
      <c r="B53" s="613"/>
      <c r="C53" s="411" t="s">
        <v>298</v>
      </c>
      <c r="D53" s="32">
        <f>+D38/D17</f>
        <v>0.70554425736532023</v>
      </c>
      <c r="E53" s="32">
        <f t="shared" ref="E53:O54" si="39">+E38/E17</f>
        <v>0.69453613210965459</v>
      </c>
      <c r="F53" s="32">
        <f t="shared" si="39"/>
        <v>0.71844462084213456</v>
      </c>
      <c r="G53" s="32">
        <f t="shared" si="39"/>
        <v>0.68700235166927492</v>
      </c>
      <c r="H53" s="32">
        <f t="shared" si="39"/>
        <v>0.67071297600547775</v>
      </c>
      <c r="I53" s="32">
        <f t="shared" si="39"/>
        <v>0.66426751626561065</v>
      </c>
      <c r="J53" s="32">
        <f t="shared" si="39"/>
        <v>0.66624593862786163</v>
      </c>
      <c r="K53" s="32">
        <f t="shared" si="39"/>
        <v>0.67004264505813393</v>
      </c>
      <c r="L53" s="32">
        <f t="shared" si="39"/>
        <v>0.67178530035088779</v>
      </c>
      <c r="M53" s="32">
        <f t="shared" si="39"/>
        <v>0.67447505224896698</v>
      </c>
      <c r="N53" s="32">
        <f t="shared" si="39"/>
        <v>0.67366307082629751</v>
      </c>
      <c r="O53" s="32">
        <f t="shared" si="39"/>
        <v>0.67847478425619856</v>
      </c>
    </row>
    <row r="54" spans="1:16" ht="16.5" thickBot="1" x14ac:dyDescent="0.3">
      <c r="A54" s="412"/>
      <c r="B54" s="614"/>
      <c r="C54" s="33" t="s">
        <v>290</v>
      </c>
      <c r="D54" s="34">
        <f>+D39/D18</f>
        <v>0.83907012840970729</v>
      </c>
      <c r="E54" s="34">
        <f t="shared" si="39"/>
        <v>0.82638123271409136</v>
      </c>
      <c r="F54" s="34">
        <f t="shared" si="39"/>
        <v>0.86883622829683371</v>
      </c>
      <c r="G54" s="34">
        <f t="shared" si="39"/>
        <v>0.77251210967805661</v>
      </c>
      <c r="H54" s="34">
        <f t="shared" si="39"/>
        <v>0.74295136642490434</v>
      </c>
      <c r="I54" s="34">
        <f t="shared" si="39"/>
        <v>0.71605935421505928</v>
      </c>
      <c r="J54" s="34">
        <f t="shared" si="39"/>
        <v>0.71093152619646416</v>
      </c>
      <c r="K54" s="34">
        <f t="shared" si="39"/>
        <v>0.70521099154347766</v>
      </c>
      <c r="L54" s="34">
        <f t="shared" si="39"/>
        <v>0.69564510675802604</v>
      </c>
      <c r="M54" s="34">
        <f t="shared" si="39"/>
        <v>0.69426518124015735</v>
      </c>
      <c r="N54" s="34">
        <f t="shared" si="39"/>
        <v>0.69190380900071824</v>
      </c>
      <c r="O54" s="34">
        <f t="shared" si="39"/>
        <v>0.69820864133154725</v>
      </c>
    </row>
    <row r="55" spans="1:16" x14ac:dyDescent="0.25">
      <c r="A55" s="566" t="s">
        <v>21</v>
      </c>
      <c r="B55" s="585" t="s">
        <v>77</v>
      </c>
      <c r="C55" s="407" t="s">
        <v>296</v>
      </c>
      <c r="D55" s="16">
        <f>PIGOO!B96+PIGOO!B97+PIGOO!B98+PIGOO!B99</f>
        <v>15886733.819999998</v>
      </c>
      <c r="E55" s="16">
        <f>PIGOO!C96+PIGOO!C97+PIGOO!C98+PIGOO!C99</f>
        <v>15504038.899999999</v>
      </c>
      <c r="F55" s="16">
        <f>PIGOO!D96+PIGOO!D97+PIGOO!D98+PIGOO!D99</f>
        <v>14573236.310000001</v>
      </c>
      <c r="G55" s="16">
        <f>PIGOO!E96+PIGOO!E97+PIGOO!E98+PIGOO!E99</f>
        <v>19447565.84</v>
      </c>
      <c r="H55" s="16">
        <f>PIGOO!F96+PIGOO!F97+PIGOO!F98+PIGOO!F99</f>
        <v>20648358.679999996</v>
      </c>
      <c r="I55" s="16">
        <f>PIGOO!G96+PIGOO!G97+PIGOO!G98+PIGOO!G99</f>
        <v>17706195.969999999</v>
      </c>
      <c r="J55" s="16">
        <f>PIGOO!H96+PIGOO!H97+PIGOO!H98+PIGOO!H99</f>
        <v>17643881.199999999</v>
      </c>
      <c r="K55" s="16">
        <f>PIGOO!I96+PIGOO!I97+PIGOO!I98+PIGOO!I99</f>
        <v>17836744.800000001</v>
      </c>
      <c r="L55" s="16">
        <f>PIGOO!J96+PIGOO!J97+PIGOO!J98+PIGOO!J99</f>
        <v>18026480.989999998</v>
      </c>
      <c r="M55" s="16">
        <f>PIGOO!K96+PIGOO!K97+PIGOO!K98+PIGOO!K99</f>
        <v>16253629.859999998</v>
      </c>
      <c r="N55" s="16">
        <f>PIGOO!L96+PIGOO!L97+PIGOO!L98+PIGOO!L99</f>
        <v>16087114.350000001</v>
      </c>
      <c r="O55" s="16">
        <f>PIGOO!M96+PIGOO!M97+PIGOO!M98+PIGOO!M99</f>
        <v>15250058.529999999</v>
      </c>
      <c r="P55" s="320">
        <v>5</v>
      </c>
    </row>
    <row r="56" spans="1:16" ht="15.75" thickBot="1" x14ac:dyDescent="0.3">
      <c r="A56" s="567"/>
      <c r="B56" s="577"/>
      <c r="C56" s="150" t="s">
        <v>288</v>
      </c>
      <c r="D56" s="36">
        <v>15089323.299999999</v>
      </c>
      <c r="E56" s="37">
        <v>12996830.709999999</v>
      </c>
      <c r="F56" s="37">
        <v>13823463.249999998</v>
      </c>
      <c r="G56" s="37">
        <v>17070343.140000001</v>
      </c>
      <c r="H56" s="37">
        <v>15464349.789999999</v>
      </c>
      <c r="I56" s="37">
        <v>17121213.879999999</v>
      </c>
      <c r="J56" s="37">
        <v>14705699.370000001</v>
      </c>
      <c r="K56" s="38">
        <v>14886728.66</v>
      </c>
      <c r="L56" s="37">
        <v>18886312.219999999</v>
      </c>
      <c r="M56" s="37">
        <v>14506341.300000001</v>
      </c>
      <c r="N56" s="37">
        <v>15651906.74</v>
      </c>
      <c r="O56" s="37">
        <v>14422908.619999999</v>
      </c>
    </row>
    <row r="57" spans="1:16" x14ac:dyDescent="0.25">
      <c r="B57" s="577"/>
      <c r="C57" s="408" t="s">
        <v>300</v>
      </c>
      <c r="D57" s="11">
        <f>(D55/D56)-1</f>
        <v>5.2846009336946276E-2</v>
      </c>
      <c r="E57" s="11">
        <f t="shared" ref="E57:J57" si="40">(E55/E56)-1</f>
        <v>0.19290919809172458</v>
      </c>
      <c r="F57" s="11">
        <f t="shared" si="40"/>
        <v>5.4239161810626824E-2</v>
      </c>
      <c r="G57" s="11">
        <f t="shared" si="40"/>
        <v>0.13926039333266726</v>
      </c>
      <c r="H57" s="11">
        <f t="shared" si="40"/>
        <v>0.33522320436338227</v>
      </c>
      <c r="I57" s="11">
        <f t="shared" si="40"/>
        <v>3.4167092012286737E-2</v>
      </c>
      <c r="J57" s="11">
        <f t="shared" si="40"/>
        <v>0.19979885050512891</v>
      </c>
      <c r="K57" s="12">
        <f>(K55/K56)-1</f>
        <v>0.19816416402661829</v>
      </c>
      <c r="L57" s="11">
        <f t="shared" ref="L57:O57" si="41">(L55/L56)-1</f>
        <v>-4.5526687263459875E-2</v>
      </c>
      <c r="M57" s="11">
        <f t="shared" si="41"/>
        <v>0.1204499827947656</v>
      </c>
      <c r="N57" s="11">
        <f t="shared" si="41"/>
        <v>2.7805405260164617E-2</v>
      </c>
      <c r="O57" s="11">
        <f t="shared" si="41"/>
        <v>5.7349729641426483E-2</v>
      </c>
    </row>
    <row r="58" spans="1:16" x14ac:dyDescent="0.25">
      <c r="B58" s="577"/>
      <c r="C58" s="19" t="s">
        <v>299</v>
      </c>
      <c r="D58" s="23">
        <f>(D59/D60)-1</f>
        <v>5.2846009336946276E-2</v>
      </c>
      <c r="E58" s="23">
        <f t="shared" ref="E58:J58" si="42">(E59/E60)-1</f>
        <v>0.11766006512758564</v>
      </c>
      <c r="F58" s="23">
        <f t="shared" si="42"/>
        <v>9.674132180323336E-2</v>
      </c>
      <c r="G58" s="23">
        <f t="shared" si="42"/>
        <v>0.10904745317529918</v>
      </c>
      <c r="H58" s="23">
        <f t="shared" si="42"/>
        <v>0.15603104294141623</v>
      </c>
      <c r="I58" s="23">
        <f t="shared" si="42"/>
        <v>0.13324453252375745</v>
      </c>
      <c r="J58" s="23">
        <f t="shared" si="42"/>
        <v>0.14245424857226063</v>
      </c>
      <c r="K58" s="24">
        <f>(K59/K60)-1</f>
        <v>0.14929934937386591</v>
      </c>
      <c r="L58" s="23">
        <f t="shared" ref="L58:O58" si="43">(L59/L60)-1</f>
        <v>0.12302518974023791</v>
      </c>
      <c r="M58" s="23">
        <f t="shared" si="43"/>
        <v>0.12278347712630588</v>
      </c>
      <c r="N58" s="23">
        <f t="shared" si="43"/>
        <v>0.11404924692851925</v>
      </c>
      <c r="O58" s="23">
        <f t="shared" si="43"/>
        <v>0.1096198896261007</v>
      </c>
    </row>
    <row r="59" spans="1:16" x14ac:dyDescent="0.25">
      <c r="B59" s="577"/>
      <c r="C59" s="408" t="s">
        <v>297</v>
      </c>
      <c r="D59" s="6">
        <f>D55</f>
        <v>15886733.819999998</v>
      </c>
      <c r="E59" s="6">
        <f t="shared" ref="E59:O59" si="44">D59+E55</f>
        <v>31390772.719999999</v>
      </c>
      <c r="F59" s="6">
        <f t="shared" si="44"/>
        <v>45964009.030000001</v>
      </c>
      <c r="G59" s="6">
        <f t="shared" si="44"/>
        <v>65411574.870000005</v>
      </c>
      <c r="H59" s="6">
        <f t="shared" si="44"/>
        <v>86059933.549999997</v>
      </c>
      <c r="I59" s="6">
        <f t="shared" si="44"/>
        <v>103766129.52</v>
      </c>
      <c r="J59" s="6">
        <f t="shared" si="44"/>
        <v>121410010.72</v>
      </c>
      <c r="K59" s="6">
        <f t="shared" si="44"/>
        <v>139246755.52000001</v>
      </c>
      <c r="L59" s="6">
        <f t="shared" si="44"/>
        <v>157273236.51000002</v>
      </c>
      <c r="M59" s="6">
        <f t="shared" si="44"/>
        <v>173526866.37</v>
      </c>
      <c r="N59" s="6">
        <f t="shared" si="44"/>
        <v>189613980.72</v>
      </c>
      <c r="O59" s="6">
        <f t="shared" si="44"/>
        <v>204864039.25</v>
      </c>
    </row>
    <row r="60" spans="1:16" ht="15.75" thickBot="1" x14ac:dyDescent="0.3">
      <c r="B60" s="578"/>
      <c r="C60" s="39" t="s">
        <v>289</v>
      </c>
      <c r="D60" s="21">
        <f>D56</f>
        <v>15089323.299999999</v>
      </c>
      <c r="E60" s="21">
        <f>+D60+E56</f>
        <v>28086154.009999998</v>
      </c>
      <c r="F60" s="21">
        <f t="shared" ref="F60:O60" si="45">+E60+F56</f>
        <v>41909617.259999998</v>
      </c>
      <c r="G60" s="21">
        <f t="shared" si="45"/>
        <v>58979960.399999999</v>
      </c>
      <c r="H60" s="21">
        <f t="shared" si="45"/>
        <v>74444310.189999998</v>
      </c>
      <c r="I60" s="21">
        <f t="shared" si="45"/>
        <v>91565524.069999993</v>
      </c>
      <c r="J60" s="21">
        <f t="shared" si="45"/>
        <v>106271223.44</v>
      </c>
      <c r="K60" s="21">
        <f t="shared" si="45"/>
        <v>121157952.09999999</v>
      </c>
      <c r="L60" s="21">
        <f t="shared" si="45"/>
        <v>140044264.31999999</v>
      </c>
      <c r="M60" s="21">
        <f t="shared" si="45"/>
        <v>154550605.62</v>
      </c>
      <c r="N60" s="21">
        <f t="shared" si="45"/>
        <v>170202512.36000001</v>
      </c>
      <c r="O60" s="21">
        <f t="shared" si="45"/>
        <v>184625420.98000002</v>
      </c>
    </row>
    <row r="61" spans="1:16" ht="15" customHeight="1" x14ac:dyDescent="0.25">
      <c r="A61" s="566" t="s">
        <v>21</v>
      </c>
      <c r="B61" s="585" t="s">
        <v>76</v>
      </c>
      <c r="C61" s="409" t="s">
        <v>296</v>
      </c>
      <c r="D61" s="134">
        <f>PIGOO!B100</f>
        <v>324847.19</v>
      </c>
      <c r="E61" s="134">
        <f>PIGOO!C100</f>
        <v>323909.28999999998</v>
      </c>
      <c r="F61" s="134">
        <f>PIGOO!D100</f>
        <v>319797.94</v>
      </c>
      <c r="G61" s="134">
        <f>PIGOO!E100</f>
        <v>363848</v>
      </c>
      <c r="H61" s="134">
        <f>PIGOO!F100</f>
        <v>372570.83</v>
      </c>
      <c r="I61" s="134">
        <f>PIGOO!G100</f>
        <v>378441.26</v>
      </c>
      <c r="J61" s="134">
        <f>PIGOO!H100</f>
        <v>322975.25</v>
      </c>
      <c r="K61" s="134">
        <f>PIGOO!I100</f>
        <v>331196.37</v>
      </c>
      <c r="L61" s="134">
        <f>PIGOO!J100</f>
        <v>339742.1</v>
      </c>
      <c r="M61" s="134">
        <f>PIGOO!K100</f>
        <v>334282.09999999998</v>
      </c>
      <c r="N61" s="134">
        <f>PIGOO!L100</f>
        <v>353594.23</v>
      </c>
      <c r="O61" s="134">
        <f>PIGOO!M100</f>
        <v>356337.26</v>
      </c>
      <c r="P61" s="320">
        <v>6</v>
      </c>
    </row>
    <row r="62" spans="1:16" ht="15.75" thickBot="1" x14ac:dyDescent="0.3">
      <c r="A62" s="567"/>
      <c r="B62" s="577"/>
      <c r="C62" s="150" t="s">
        <v>288</v>
      </c>
      <c r="D62" s="36">
        <v>1882312.14</v>
      </c>
      <c r="E62" s="37">
        <v>1788121.47</v>
      </c>
      <c r="F62" s="37">
        <v>1746437.56</v>
      </c>
      <c r="G62" s="37">
        <v>294711.05</v>
      </c>
      <c r="H62" s="37">
        <v>286191.08</v>
      </c>
      <c r="I62" s="37">
        <v>309097.77</v>
      </c>
      <c r="J62" s="37">
        <v>261906.2</v>
      </c>
      <c r="K62" s="38">
        <v>380743.78</v>
      </c>
      <c r="L62" s="37">
        <v>333500.14</v>
      </c>
      <c r="M62" s="37">
        <v>315938.39</v>
      </c>
      <c r="N62" s="37">
        <v>363345.94</v>
      </c>
      <c r="O62" s="37">
        <v>306298.84999999998</v>
      </c>
    </row>
    <row r="63" spans="1:16" x14ac:dyDescent="0.25">
      <c r="B63" s="577"/>
      <c r="C63" s="408" t="s">
        <v>300</v>
      </c>
      <c r="D63" s="11">
        <f>(D61/D62)-1</f>
        <v>-0.82742118955892185</v>
      </c>
      <c r="E63" s="11">
        <f t="shared" ref="E63:J63" si="46">(E61/E62)-1</f>
        <v>-0.81885498528240364</v>
      </c>
      <c r="F63" s="11">
        <f t="shared" si="46"/>
        <v>-0.81688555759187864</v>
      </c>
      <c r="G63" s="11">
        <f t="shared" si="46"/>
        <v>0.23459232356574344</v>
      </c>
      <c r="H63" s="11">
        <f t="shared" si="46"/>
        <v>0.30182544473433626</v>
      </c>
      <c r="I63" s="11">
        <f t="shared" si="46"/>
        <v>0.22434160557030225</v>
      </c>
      <c r="J63" s="11">
        <f t="shared" si="46"/>
        <v>0.2331714560403686</v>
      </c>
      <c r="K63" s="12">
        <f>(K61/K62)-1</f>
        <v>-0.13013320926739769</v>
      </c>
      <c r="L63" s="11">
        <f t="shared" ref="L63:O63" si="47">(L61/L62)-1</f>
        <v>1.8716513882123031E-2</v>
      </c>
      <c r="M63" s="11">
        <f t="shared" si="47"/>
        <v>5.8061035254373339E-2</v>
      </c>
      <c r="N63" s="11">
        <f t="shared" si="47"/>
        <v>-2.6838637580483327E-2</v>
      </c>
      <c r="O63" s="11">
        <f t="shared" si="47"/>
        <v>0.16336466819904816</v>
      </c>
    </row>
    <row r="64" spans="1:16" x14ac:dyDescent="0.25">
      <c r="B64" s="577"/>
      <c r="C64" s="19" t="s">
        <v>299</v>
      </c>
      <c r="D64" s="23">
        <f>(D65/D66)-1</f>
        <v>-0.82742118955892185</v>
      </c>
      <c r="E64" s="23">
        <f t="shared" ref="E64:J64" si="48">(E65/E66)-1</f>
        <v>-0.82324800039088575</v>
      </c>
      <c r="F64" s="23">
        <f t="shared" si="48"/>
        <v>-0.82119670385293664</v>
      </c>
      <c r="G64" s="23">
        <f t="shared" si="48"/>
        <v>-0.76671920867489496</v>
      </c>
      <c r="H64" s="23">
        <f t="shared" si="48"/>
        <v>-0.71573229518361425</v>
      </c>
      <c r="I64" s="23">
        <f t="shared" si="48"/>
        <v>-0.66965956860760745</v>
      </c>
      <c r="J64" s="23">
        <f t="shared" si="48"/>
        <v>-0.63366245176402525</v>
      </c>
      <c r="K64" s="24">
        <f>(K65/K66)-1</f>
        <v>-0.6060755683299931</v>
      </c>
      <c r="L64" s="23">
        <f t="shared" ref="L64:O64" si="49">(L65/L66)-1</f>
        <v>-0.57746542956303004</v>
      </c>
      <c r="M64" s="23">
        <f t="shared" si="49"/>
        <v>-0.5510424428392604</v>
      </c>
      <c r="N64" s="23">
        <f t="shared" si="49"/>
        <v>-0.52712131548551788</v>
      </c>
      <c r="O64" s="23">
        <f t="shared" si="49"/>
        <v>-0.50154323080764351</v>
      </c>
    </row>
    <row r="65" spans="1:16" x14ac:dyDescent="0.25">
      <c r="B65" s="577"/>
      <c r="C65" s="408" t="s">
        <v>289</v>
      </c>
      <c r="D65" s="6">
        <f>D61</f>
        <v>324847.19</v>
      </c>
      <c r="E65" s="6">
        <f t="shared" ref="E65:O66" si="50">D65+E61</f>
        <v>648756.47999999998</v>
      </c>
      <c r="F65" s="6">
        <f t="shared" si="50"/>
        <v>968554.41999999993</v>
      </c>
      <c r="G65" s="6">
        <f t="shared" si="50"/>
        <v>1332402.42</v>
      </c>
      <c r="H65" s="6">
        <f t="shared" si="50"/>
        <v>1704973.25</v>
      </c>
      <c r="I65" s="6">
        <f t="shared" si="50"/>
        <v>2083414.51</v>
      </c>
      <c r="J65" s="6">
        <f t="shared" si="50"/>
        <v>2406389.7599999998</v>
      </c>
      <c r="K65" s="6">
        <f t="shared" si="50"/>
        <v>2737586.13</v>
      </c>
      <c r="L65" s="6">
        <f t="shared" si="50"/>
        <v>3077328.23</v>
      </c>
      <c r="M65" s="6">
        <f t="shared" si="50"/>
        <v>3411610.33</v>
      </c>
      <c r="N65" s="6">
        <f t="shared" si="50"/>
        <v>3765204.56</v>
      </c>
      <c r="O65" s="6">
        <f t="shared" si="50"/>
        <v>4121541.8200000003</v>
      </c>
    </row>
    <row r="66" spans="1:16" ht="15.75" thickBot="1" x14ac:dyDescent="0.3">
      <c r="B66" s="578"/>
      <c r="C66" s="39" t="s">
        <v>83</v>
      </c>
      <c r="D66" s="21">
        <f>D62</f>
        <v>1882312.14</v>
      </c>
      <c r="E66" s="21">
        <f t="shared" si="50"/>
        <v>3670433.61</v>
      </c>
      <c r="F66" s="21">
        <f t="shared" si="50"/>
        <v>5416871.1699999999</v>
      </c>
      <c r="G66" s="21">
        <f t="shared" si="50"/>
        <v>5711582.2199999997</v>
      </c>
      <c r="H66" s="21">
        <f t="shared" si="50"/>
        <v>5997773.2999999998</v>
      </c>
      <c r="I66" s="21">
        <f t="shared" si="50"/>
        <v>6306871.0700000003</v>
      </c>
      <c r="J66" s="21">
        <f t="shared" si="50"/>
        <v>6568777.2700000005</v>
      </c>
      <c r="K66" s="21">
        <f t="shared" si="50"/>
        <v>6949521.0500000007</v>
      </c>
      <c r="L66" s="21">
        <f t="shared" si="50"/>
        <v>7283021.1900000004</v>
      </c>
      <c r="M66" s="21">
        <f t="shared" si="50"/>
        <v>7598959.5800000001</v>
      </c>
      <c r="N66" s="21">
        <f t="shared" si="50"/>
        <v>7962305.5200000005</v>
      </c>
      <c r="O66" s="21">
        <f t="shared" si="50"/>
        <v>8268604.3700000001</v>
      </c>
    </row>
    <row r="67" spans="1:16" ht="15" customHeight="1" thickBot="1" x14ac:dyDescent="0.3">
      <c r="A67" s="566" t="s">
        <v>21</v>
      </c>
      <c r="B67" s="550" t="s">
        <v>86</v>
      </c>
      <c r="C67" s="414" t="s">
        <v>296</v>
      </c>
      <c r="D67" s="134">
        <v>7474980.8300000001</v>
      </c>
      <c r="E67" s="135">
        <v>8323839.3600000003</v>
      </c>
      <c r="F67" s="17">
        <v>8882888.3599999994</v>
      </c>
      <c r="G67" s="40">
        <v>8335701.6500000004</v>
      </c>
      <c r="H67" s="17">
        <v>9830428.2599999998</v>
      </c>
      <c r="I67" s="17">
        <v>10248683.380000001</v>
      </c>
      <c r="J67" s="17"/>
      <c r="K67" s="35"/>
      <c r="L67" s="17"/>
      <c r="M67" s="17"/>
      <c r="N67" s="17"/>
      <c r="O67" s="17"/>
    </row>
    <row r="68" spans="1:16" ht="15.75" thickBot="1" x14ac:dyDescent="0.3">
      <c r="A68" s="567"/>
      <c r="B68" s="551"/>
      <c r="C68" s="151" t="s">
        <v>288</v>
      </c>
      <c r="D68" s="134">
        <f>7138083.84-165753.62</f>
        <v>6972330.2199999997</v>
      </c>
      <c r="E68" s="135">
        <f>6343079.44-48613.66</f>
        <v>6294465.7800000003</v>
      </c>
      <c r="F68" s="135">
        <f>7175849.31-42597.56</f>
        <v>7133251.75</v>
      </c>
      <c r="G68" s="443">
        <f>7020764.76-65178.19</f>
        <v>6955586.5699999994</v>
      </c>
      <c r="H68" s="17">
        <f>8115302.38-79913.04</f>
        <v>8035389.3399999999</v>
      </c>
      <c r="I68" s="17">
        <f>7463416.77-142991.25</f>
        <v>7320425.5199999996</v>
      </c>
      <c r="J68" s="17">
        <v>7748396.3899999997</v>
      </c>
      <c r="K68" s="35">
        <v>7340128.9000000004</v>
      </c>
      <c r="L68" s="17">
        <v>7609042.0300000003</v>
      </c>
      <c r="M68" s="17">
        <v>7439758.9699999997</v>
      </c>
      <c r="N68" s="17">
        <v>8583840.4199999999</v>
      </c>
      <c r="O68" s="17">
        <v>8038008.7599999998</v>
      </c>
    </row>
    <row r="69" spans="1:16" x14ac:dyDescent="0.25">
      <c r="B69" s="551"/>
      <c r="C69" s="415" t="s">
        <v>300</v>
      </c>
      <c r="D69" s="43">
        <f>(D67/D68)-1</f>
        <v>7.2092197893633303E-2</v>
      </c>
      <c r="E69" s="11">
        <f t="shared" ref="E69:O69" si="51">(E67/E68)-1</f>
        <v>0.32240600726563962</v>
      </c>
      <c r="F69" s="11">
        <f t="shared" si="51"/>
        <v>0.2452789655152714</v>
      </c>
      <c r="G69" s="11">
        <f t="shared" si="51"/>
        <v>0.19841821622241729</v>
      </c>
      <c r="H69" s="11">
        <f t="shared" si="51"/>
        <v>0.22339165459778454</v>
      </c>
      <c r="I69" s="11">
        <f t="shared" si="51"/>
        <v>0.4000119736208998</v>
      </c>
      <c r="J69" s="11">
        <f t="shared" si="51"/>
        <v>-1</v>
      </c>
      <c r="K69" s="12">
        <f>(K67/K68)-1</f>
        <v>-1</v>
      </c>
      <c r="L69" s="11">
        <f t="shared" si="51"/>
        <v>-1</v>
      </c>
      <c r="M69" s="11">
        <f t="shared" si="51"/>
        <v>-1</v>
      </c>
      <c r="N69" s="11">
        <f t="shared" si="51"/>
        <v>-1</v>
      </c>
      <c r="O69" s="11">
        <f t="shared" si="51"/>
        <v>-1</v>
      </c>
    </row>
    <row r="70" spans="1:16" x14ac:dyDescent="0.25">
      <c r="B70" s="551"/>
      <c r="C70" s="41" t="s">
        <v>299</v>
      </c>
      <c r="D70" s="44">
        <f>(D71/D72)-1</f>
        <v>7.2092197893633303E-2</v>
      </c>
      <c r="E70" s="28">
        <f t="shared" ref="E70:O70" si="52">(E71/E72)-1</f>
        <v>0.19085423413460201</v>
      </c>
      <c r="F70" s="28">
        <f t="shared" si="52"/>
        <v>0.20988484205876423</v>
      </c>
      <c r="G70" s="28">
        <f t="shared" si="52"/>
        <v>0.2069692778376051</v>
      </c>
      <c r="H70" s="28">
        <f t="shared" si="52"/>
        <v>0.21069791231916013</v>
      </c>
      <c r="I70" s="28">
        <f t="shared" si="52"/>
        <v>0.24314493793535141</v>
      </c>
      <c r="J70" s="28">
        <f t="shared" si="52"/>
        <v>5.2252959560534107E-2</v>
      </c>
      <c r="K70" s="29">
        <f>(K71/K72)-1</f>
        <v>-8.1374648918594694E-2</v>
      </c>
      <c r="L70" s="28">
        <f t="shared" si="52"/>
        <v>-0.18823849247144686</v>
      </c>
      <c r="M70" s="28">
        <f t="shared" si="52"/>
        <v>-0.27114050308414872</v>
      </c>
      <c r="N70" s="28">
        <f t="shared" si="52"/>
        <v>-0.34796983665951098</v>
      </c>
      <c r="O70" s="28">
        <f t="shared" si="52"/>
        <v>-0.40654799217387605</v>
      </c>
    </row>
    <row r="71" spans="1:16" x14ac:dyDescent="0.25">
      <c r="B71" s="551"/>
      <c r="C71" s="415" t="s">
        <v>297</v>
      </c>
      <c r="D71" s="5">
        <f>D67</f>
        <v>7474980.8300000001</v>
      </c>
      <c r="E71" s="6">
        <f t="shared" ref="E71:O72" si="53">D71+E67</f>
        <v>15798820.190000001</v>
      </c>
      <c r="F71" s="6">
        <f t="shared" si="53"/>
        <v>24681708.550000001</v>
      </c>
      <c r="G71" s="6">
        <f t="shared" si="53"/>
        <v>33017410.200000003</v>
      </c>
      <c r="H71" s="6">
        <f t="shared" si="53"/>
        <v>42847838.460000001</v>
      </c>
      <c r="I71" s="6">
        <f t="shared" si="53"/>
        <v>53096521.840000004</v>
      </c>
      <c r="J71" s="6">
        <f t="shared" si="53"/>
        <v>53096521.840000004</v>
      </c>
      <c r="K71" s="6">
        <f t="shared" si="53"/>
        <v>53096521.840000004</v>
      </c>
      <c r="L71" s="6">
        <f t="shared" si="53"/>
        <v>53096521.840000004</v>
      </c>
      <c r="M71" s="6">
        <f t="shared" si="53"/>
        <v>53096521.840000004</v>
      </c>
      <c r="N71" s="6">
        <f t="shared" si="53"/>
        <v>53096521.840000004</v>
      </c>
      <c r="O71" s="6">
        <f t="shared" si="53"/>
        <v>53096521.840000004</v>
      </c>
    </row>
    <row r="72" spans="1:16" ht="15.75" thickBot="1" x14ac:dyDescent="0.3">
      <c r="B72" s="568"/>
      <c r="C72" s="45" t="s">
        <v>289</v>
      </c>
      <c r="D72" s="26">
        <f>D68</f>
        <v>6972330.2199999997</v>
      </c>
      <c r="E72" s="27">
        <f t="shared" si="53"/>
        <v>13266796</v>
      </c>
      <c r="F72" s="27">
        <f t="shared" si="53"/>
        <v>20400047.75</v>
      </c>
      <c r="G72" s="27">
        <f t="shared" si="53"/>
        <v>27355634.32</v>
      </c>
      <c r="H72" s="27">
        <f t="shared" si="53"/>
        <v>35391023.659999996</v>
      </c>
      <c r="I72" s="27">
        <f t="shared" si="53"/>
        <v>42711449.179999992</v>
      </c>
      <c r="J72" s="27">
        <f t="shared" si="53"/>
        <v>50459845.569999993</v>
      </c>
      <c r="K72" s="27">
        <f t="shared" si="53"/>
        <v>57799974.469999991</v>
      </c>
      <c r="L72" s="27">
        <f t="shared" si="53"/>
        <v>65409016.499999993</v>
      </c>
      <c r="M72" s="27">
        <f t="shared" si="53"/>
        <v>72848775.469999999</v>
      </c>
      <c r="N72" s="27">
        <f t="shared" si="53"/>
        <v>81432615.890000001</v>
      </c>
      <c r="O72" s="27">
        <f t="shared" si="53"/>
        <v>89470624.650000006</v>
      </c>
    </row>
    <row r="73" spans="1:16" ht="15.75" thickBot="1" x14ac:dyDescent="0.3">
      <c r="B73" s="550" t="s">
        <v>87</v>
      </c>
      <c r="C73" s="414" t="s">
        <v>296</v>
      </c>
      <c r="D73" s="134">
        <v>4735029.3600000003</v>
      </c>
      <c r="E73" s="135">
        <v>4872390.5599999996</v>
      </c>
      <c r="F73" s="17">
        <v>4442013.07</v>
      </c>
      <c r="G73" s="40">
        <v>3736484.34</v>
      </c>
      <c r="H73" s="17">
        <v>4357711.3099999996</v>
      </c>
      <c r="I73" s="17">
        <v>5493090.8499999996</v>
      </c>
      <c r="J73" s="17"/>
      <c r="K73" s="35"/>
      <c r="L73" s="17"/>
      <c r="M73" s="17"/>
      <c r="N73" s="17"/>
      <c r="O73" s="17"/>
    </row>
    <row r="74" spans="1:16" x14ac:dyDescent="0.25">
      <c r="B74" s="551"/>
      <c r="C74" s="151" t="s">
        <v>288</v>
      </c>
      <c r="D74" s="134">
        <v>3587819.03</v>
      </c>
      <c r="E74" s="135">
        <v>4143804.51</v>
      </c>
      <c r="F74" s="17">
        <v>4958353.3099999996</v>
      </c>
      <c r="G74" s="443">
        <v>3773327.62</v>
      </c>
      <c r="H74" s="17">
        <v>4016401.32</v>
      </c>
      <c r="I74" s="17">
        <v>3747755.7</v>
      </c>
      <c r="J74" s="17">
        <v>4557310.95</v>
      </c>
      <c r="K74" s="35">
        <v>4401904.01</v>
      </c>
      <c r="L74" s="17">
        <v>4392970.58</v>
      </c>
      <c r="M74" s="17">
        <v>5754746.8600000003</v>
      </c>
      <c r="N74" s="17">
        <v>4910384.97</v>
      </c>
      <c r="O74" s="17">
        <v>5513584.6699999999</v>
      </c>
    </row>
    <row r="75" spans="1:16" x14ac:dyDescent="0.25">
      <c r="B75" s="551"/>
      <c r="C75" s="415" t="s">
        <v>300</v>
      </c>
      <c r="D75" s="43">
        <f>(D73/D74)-1</f>
        <v>0.31975144799875843</v>
      </c>
      <c r="E75" s="11">
        <f t="shared" ref="E75:J75" si="54">(E73/E74)-1</f>
        <v>0.17582539143479048</v>
      </c>
      <c r="F75" s="11">
        <f t="shared" si="54"/>
        <v>-0.10413542717067881</v>
      </c>
      <c r="G75" s="11">
        <f t="shared" si="54"/>
        <v>-9.7641349255541687E-3</v>
      </c>
      <c r="H75" s="11">
        <f t="shared" si="54"/>
        <v>8.4979055330058451E-2</v>
      </c>
      <c r="I75" s="11">
        <f t="shared" si="54"/>
        <v>0.46570141965229994</v>
      </c>
      <c r="J75" s="11">
        <f t="shared" si="54"/>
        <v>-1</v>
      </c>
      <c r="K75" s="12">
        <f>(K73/K74)-1</f>
        <v>-1</v>
      </c>
      <c r="L75" s="11">
        <f t="shared" ref="L75:O75" si="55">(L73/L74)-1</f>
        <v>-1</v>
      </c>
      <c r="M75" s="11">
        <f t="shared" si="55"/>
        <v>-1</v>
      </c>
      <c r="N75" s="11">
        <f t="shared" si="55"/>
        <v>-1</v>
      </c>
      <c r="O75" s="11">
        <f t="shared" si="55"/>
        <v>-1</v>
      </c>
    </row>
    <row r="76" spans="1:16" x14ac:dyDescent="0.25">
      <c r="B76" s="551"/>
      <c r="C76" s="41" t="s">
        <v>299</v>
      </c>
      <c r="D76" s="44">
        <f>(D77/D78)-1</f>
        <v>0.31975144799875843</v>
      </c>
      <c r="E76" s="28">
        <f t="shared" ref="E76:J76" si="56">(E77/E78)-1</f>
        <v>0.24261351710872381</v>
      </c>
      <c r="F76" s="28">
        <f t="shared" si="56"/>
        <v>0.10712833885114637</v>
      </c>
      <c r="G76" s="28">
        <f t="shared" si="56"/>
        <v>8.0337022400946978E-2</v>
      </c>
      <c r="H76" s="28">
        <f t="shared" si="56"/>
        <v>8.1247400087772315E-2</v>
      </c>
      <c r="I76" s="28">
        <f t="shared" si="56"/>
        <v>0.14071874601502032</v>
      </c>
      <c r="J76" s="28">
        <f t="shared" si="56"/>
        <v>-3.9884037728387334E-2</v>
      </c>
      <c r="K76" s="29">
        <f>(K77/K78)-1</f>
        <v>-0.16723449147918523</v>
      </c>
      <c r="L76" s="28">
        <f t="shared" ref="L76:O76" si="57">(L77/L78)-1</f>
        <v>-0.26458278152699299</v>
      </c>
      <c r="M76" s="28">
        <f t="shared" si="57"/>
        <v>-0.36224515888804099</v>
      </c>
      <c r="N76" s="28">
        <f t="shared" si="57"/>
        <v>-0.42715626140192031</v>
      </c>
      <c r="O76" s="28">
        <f t="shared" si="57"/>
        <v>-0.48590846753403771</v>
      </c>
    </row>
    <row r="77" spans="1:16" x14ac:dyDescent="0.25">
      <c r="B77" s="551"/>
      <c r="C77" s="415" t="s">
        <v>297</v>
      </c>
      <c r="D77" s="5">
        <f>D73</f>
        <v>4735029.3600000003</v>
      </c>
      <c r="E77" s="6">
        <f t="shared" ref="E77:O78" si="58">D77+E73</f>
        <v>9607419.9199999999</v>
      </c>
      <c r="F77" s="6">
        <f t="shared" si="58"/>
        <v>14049432.99</v>
      </c>
      <c r="G77" s="6">
        <f t="shared" si="58"/>
        <v>17785917.329999998</v>
      </c>
      <c r="H77" s="6">
        <f t="shared" si="58"/>
        <v>22143628.639999997</v>
      </c>
      <c r="I77" s="6">
        <f t="shared" si="58"/>
        <v>27636719.489999995</v>
      </c>
      <c r="J77" s="6">
        <f t="shared" si="58"/>
        <v>27636719.489999995</v>
      </c>
      <c r="K77" s="6">
        <f t="shared" si="58"/>
        <v>27636719.489999995</v>
      </c>
      <c r="L77" s="6">
        <f t="shared" si="58"/>
        <v>27636719.489999995</v>
      </c>
      <c r="M77" s="6">
        <f t="shared" si="58"/>
        <v>27636719.489999995</v>
      </c>
      <c r="N77" s="6">
        <f t="shared" si="58"/>
        <v>27636719.489999995</v>
      </c>
      <c r="O77" s="6">
        <f t="shared" si="58"/>
        <v>27636719.489999995</v>
      </c>
    </row>
    <row r="78" spans="1:16" ht="15.75" thickBot="1" x14ac:dyDescent="0.3">
      <c r="B78" s="568"/>
      <c r="C78" s="45" t="s">
        <v>289</v>
      </c>
      <c r="D78" s="26">
        <f>D74</f>
        <v>3587819.03</v>
      </c>
      <c r="E78" s="27">
        <f t="shared" si="58"/>
        <v>7731623.5399999991</v>
      </c>
      <c r="F78" s="27">
        <f t="shared" si="58"/>
        <v>12689976.849999998</v>
      </c>
      <c r="G78" s="27">
        <f t="shared" si="58"/>
        <v>16463304.469999999</v>
      </c>
      <c r="H78" s="27">
        <f t="shared" si="58"/>
        <v>20479705.789999999</v>
      </c>
      <c r="I78" s="27">
        <f t="shared" si="58"/>
        <v>24227461.489999998</v>
      </c>
      <c r="J78" s="27">
        <f t="shared" si="58"/>
        <v>28784772.439999998</v>
      </c>
      <c r="K78" s="27">
        <f t="shared" si="58"/>
        <v>33186676.449999996</v>
      </c>
      <c r="L78" s="27">
        <f t="shared" si="58"/>
        <v>37579647.029999994</v>
      </c>
      <c r="M78" s="27">
        <f t="shared" si="58"/>
        <v>43334393.889999993</v>
      </c>
      <c r="N78" s="27">
        <f t="shared" si="58"/>
        <v>48244778.859999992</v>
      </c>
      <c r="O78" s="27">
        <f t="shared" si="58"/>
        <v>53758363.529999994</v>
      </c>
    </row>
    <row r="79" spans="1:16" ht="15.75" thickBot="1" x14ac:dyDescent="0.3">
      <c r="A79" s="566" t="s">
        <v>21</v>
      </c>
      <c r="B79" s="550" t="s">
        <v>22</v>
      </c>
      <c r="C79" s="416" t="s">
        <v>296</v>
      </c>
      <c r="D79" s="134">
        <f>PIGOO!B107</f>
        <v>33875.4</v>
      </c>
      <c r="E79" s="134">
        <f>PIGOO!C107</f>
        <v>27619.79</v>
      </c>
      <c r="F79" s="134">
        <f>PIGOO!D107</f>
        <v>81024.06</v>
      </c>
      <c r="G79" s="134">
        <f>PIGOO!E107</f>
        <v>160648.79999999999</v>
      </c>
      <c r="H79" s="134">
        <v>39492.57</v>
      </c>
      <c r="I79" s="134">
        <f>PIGOO!G107</f>
        <v>121430.91</v>
      </c>
      <c r="J79" s="134">
        <f>PIGOO!H107</f>
        <v>45742.98</v>
      </c>
      <c r="K79" s="134">
        <f>PIGOO!I107</f>
        <v>41565.19</v>
      </c>
      <c r="L79" s="134">
        <f>PIGOO!J107</f>
        <v>44996.35</v>
      </c>
      <c r="M79" s="134">
        <f>PIGOO!K107</f>
        <v>56306.57</v>
      </c>
      <c r="N79" s="134">
        <f>PIGOO!L107</f>
        <v>67045.95</v>
      </c>
      <c r="O79" s="134">
        <f>PIGOO!M107</f>
        <v>26307.86</v>
      </c>
      <c r="P79" s="320">
        <v>7</v>
      </c>
    </row>
    <row r="80" spans="1:16" ht="15.75" thickBot="1" x14ac:dyDescent="0.3">
      <c r="A80" s="567"/>
      <c r="B80" s="551"/>
      <c r="C80" s="151" t="s">
        <v>288</v>
      </c>
      <c r="D80" s="134">
        <v>32601.980000000003</v>
      </c>
      <c r="E80" s="134">
        <v>3279.68</v>
      </c>
      <c r="F80" s="134">
        <v>7573.61</v>
      </c>
      <c r="G80" s="134">
        <v>1953.35</v>
      </c>
      <c r="H80" s="134">
        <v>72580.02</v>
      </c>
      <c r="I80" s="134">
        <v>7298.91</v>
      </c>
      <c r="J80" s="134">
        <v>135203.44</v>
      </c>
      <c r="K80" s="134">
        <v>102889.72</v>
      </c>
      <c r="L80" s="134">
        <v>69248.19</v>
      </c>
      <c r="M80" s="134">
        <v>95782.23</v>
      </c>
      <c r="N80" s="134">
        <v>57912.789999999994</v>
      </c>
      <c r="O80" s="134">
        <v>68857.490000000005</v>
      </c>
    </row>
    <row r="81" spans="1:15" x14ac:dyDescent="0.25">
      <c r="B81" s="551"/>
      <c r="C81" s="415" t="s">
        <v>300</v>
      </c>
      <c r="D81" s="43">
        <f>(D79/D80)-1</f>
        <v>3.9059590859205517E-2</v>
      </c>
      <c r="E81" s="11">
        <f t="shared" ref="E81:J81" si="59">(E79/E80)-1</f>
        <v>7.4214892916382098</v>
      </c>
      <c r="F81" s="11">
        <f t="shared" si="59"/>
        <v>9.6982086481875882</v>
      </c>
      <c r="G81" s="11">
        <f t="shared" si="59"/>
        <v>81.242711239665184</v>
      </c>
      <c r="H81" s="11">
        <f t="shared" si="59"/>
        <v>-0.45587545994062828</v>
      </c>
      <c r="I81" s="11">
        <f t="shared" si="59"/>
        <v>15.63685536607521</v>
      </c>
      <c r="J81" s="11">
        <f t="shared" si="59"/>
        <v>-0.66167295743362742</v>
      </c>
      <c r="K81" s="12">
        <f>(K79/K80)-1</f>
        <v>-0.59602193494160538</v>
      </c>
      <c r="L81" s="11">
        <f t="shared" ref="L81:O81" si="60">(L79/L80)-1</f>
        <v>-0.35021622947834452</v>
      </c>
      <c r="M81" s="11">
        <f t="shared" si="60"/>
        <v>-0.41213970482833817</v>
      </c>
      <c r="N81" s="11">
        <f t="shared" si="60"/>
        <v>0.15770540497185515</v>
      </c>
      <c r="O81" s="11">
        <f t="shared" si="60"/>
        <v>-0.61793756931889332</v>
      </c>
    </row>
    <row r="82" spans="1:15" x14ac:dyDescent="0.25">
      <c r="B82" s="551"/>
      <c r="C82" s="41" t="s">
        <v>299</v>
      </c>
      <c r="D82" s="44">
        <f>(D83/D84)-1</f>
        <v>3.9059590859205517E-2</v>
      </c>
      <c r="E82" s="28">
        <f t="shared" ref="E82:J82" si="61">(E83/E84)-1</f>
        <v>0.7138334737021641</v>
      </c>
      <c r="F82" s="28">
        <f t="shared" si="61"/>
        <v>2.2796770104063326</v>
      </c>
      <c r="G82" s="28">
        <f t="shared" si="61"/>
        <v>5.6764427106571391</v>
      </c>
      <c r="H82" s="28">
        <f t="shared" si="61"/>
        <v>1.9041831484793788</v>
      </c>
      <c r="I82" s="28">
        <f t="shared" si="61"/>
        <v>2.70421107284802</v>
      </c>
      <c r="J82" s="28">
        <f t="shared" si="61"/>
        <v>0.95720592869642052</v>
      </c>
      <c r="K82" s="29">
        <f>(K83/K84)-1</f>
        <v>0.51741599051859399</v>
      </c>
      <c r="L82" s="28">
        <f t="shared" ref="L82:O82" si="62">(L83/L84)-1</f>
        <v>0.37853955202715284</v>
      </c>
      <c r="M82" s="28">
        <f t="shared" si="62"/>
        <v>0.23521739596968727</v>
      </c>
      <c r="N82" s="28">
        <f t="shared" si="62"/>
        <v>0.22756132821597963</v>
      </c>
      <c r="O82" s="28">
        <f t="shared" si="62"/>
        <v>0.13870207336926699</v>
      </c>
    </row>
    <row r="83" spans="1:15" x14ac:dyDescent="0.25">
      <c r="B83" s="551"/>
      <c r="C83" s="415" t="s">
        <v>297</v>
      </c>
      <c r="D83" s="5">
        <f>D79</f>
        <v>33875.4</v>
      </c>
      <c r="E83" s="6">
        <f t="shared" ref="E83:O84" si="63">D83+E79</f>
        <v>61495.19</v>
      </c>
      <c r="F83" s="6">
        <f t="shared" si="63"/>
        <v>142519.25</v>
      </c>
      <c r="G83" s="6">
        <f t="shared" si="63"/>
        <v>303168.05</v>
      </c>
      <c r="H83" s="6">
        <f t="shared" si="63"/>
        <v>342660.62</v>
      </c>
      <c r="I83" s="6">
        <f t="shared" si="63"/>
        <v>464091.53</v>
      </c>
      <c r="J83" s="6">
        <f t="shared" si="63"/>
        <v>509834.51</v>
      </c>
      <c r="K83" s="6">
        <f t="shared" si="63"/>
        <v>551399.69999999995</v>
      </c>
      <c r="L83" s="6">
        <f t="shared" si="63"/>
        <v>596396.04999999993</v>
      </c>
      <c r="M83" s="6">
        <f t="shared" si="63"/>
        <v>652702.61999999988</v>
      </c>
      <c r="N83" s="6">
        <f t="shared" si="63"/>
        <v>719748.56999999983</v>
      </c>
      <c r="O83" s="6">
        <f t="shared" si="63"/>
        <v>746056.42999999982</v>
      </c>
    </row>
    <row r="84" spans="1:15" ht="15.75" thickBot="1" x14ac:dyDescent="0.3">
      <c r="B84" s="568"/>
      <c r="C84" s="45" t="s">
        <v>289</v>
      </c>
      <c r="D84" s="26">
        <f>D80</f>
        <v>32601.980000000003</v>
      </c>
      <c r="E84" s="27">
        <f t="shared" si="63"/>
        <v>35881.660000000003</v>
      </c>
      <c r="F84" s="27">
        <f t="shared" si="63"/>
        <v>43455.270000000004</v>
      </c>
      <c r="G84" s="27">
        <f t="shared" si="63"/>
        <v>45408.62</v>
      </c>
      <c r="H84" s="27">
        <f t="shared" si="63"/>
        <v>117988.64000000001</v>
      </c>
      <c r="I84" s="27">
        <f t="shared" si="63"/>
        <v>125287.55000000002</v>
      </c>
      <c r="J84" s="27">
        <f t="shared" si="63"/>
        <v>260490.99000000002</v>
      </c>
      <c r="K84" s="27">
        <f t="shared" si="63"/>
        <v>363380.71</v>
      </c>
      <c r="L84" s="27">
        <f t="shared" si="63"/>
        <v>432628.9</v>
      </c>
      <c r="M84" s="27">
        <f t="shared" si="63"/>
        <v>528411.13</v>
      </c>
      <c r="N84" s="27">
        <f t="shared" si="63"/>
        <v>586323.92000000004</v>
      </c>
      <c r="O84" s="27">
        <f t="shared" si="63"/>
        <v>655181.41</v>
      </c>
    </row>
    <row r="85" spans="1:15" x14ac:dyDescent="0.25">
      <c r="B85" s="569" t="s">
        <v>85</v>
      </c>
      <c r="C85" s="46" t="s">
        <v>20</v>
      </c>
      <c r="D85" s="47">
        <f>(D67/D55)</f>
        <v>0.47051715693691915</v>
      </c>
      <c r="E85" s="47">
        <f t="shared" ref="E85:O85" si="64">(E67/E55)</f>
        <v>0.53688199660025371</v>
      </c>
      <c r="F85" s="47">
        <f t="shared" si="64"/>
        <v>0.60953436635791425</v>
      </c>
      <c r="G85" s="47">
        <f t="shared" si="64"/>
        <v>0.42862442110132998</v>
      </c>
      <c r="H85" s="47">
        <f t="shared" si="64"/>
        <v>0.47608763545558486</v>
      </c>
      <c r="I85" s="47">
        <f t="shared" si="64"/>
        <v>0.57881904150188856</v>
      </c>
      <c r="J85" s="47">
        <f t="shared" si="64"/>
        <v>0</v>
      </c>
      <c r="K85" s="47">
        <f t="shared" si="64"/>
        <v>0</v>
      </c>
      <c r="L85" s="47">
        <f t="shared" si="64"/>
        <v>0</v>
      </c>
      <c r="M85" s="47">
        <f t="shared" si="64"/>
        <v>0</v>
      </c>
      <c r="N85" s="47">
        <f t="shared" si="64"/>
        <v>0</v>
      </c>
      <c r="O85" s="47">
        <f t="shared" si="64"/>
        <v>0</v>
      </c>
    </row>
    <row r="86" spans="1:15" x14ac:dyDescent="0.25">
      <c r="B86" s="570"/>
      <c r="C86" s="416" t="s">
        <v>298</v>
      </c>
      <c r="D86" s="48">
        <f>D71/D59</f>
        <v>0.47051715693691915</v>
      </c>
      <c r="E86" s="48">
        <f t="shared" ref="E86:O87" si="65">E71/E59</f>
        <v>0.50329503930733444</v>
      </c>
      <c r="F86" s="48">
        <f t="shared" si="65"/>
        <v>0.53697902056129676</v>
      </c>
      <c r="G86" s="48">
        <f t="shared" si="65"/>
        <v>0.50476403091684197</v>
      </c>
      <c r="H86" s="48">
        <f t="shared" si="65"/>
        <v>0.49788370374589958</v>
      </c>
      <c r="I86" s="48">
        <f t="shared" si="65"/>
        <v>0.51169415382083927</v>
      </c>
      <c r="J86" s="48">
        <f t="shared" si="65"/>
        <v>0.43733232148750117</v>
      </c>
      <c r="K86" s="48">
        <f t="shared" si="65"/>
        <v>0.3813124524281914</v>
      </c>
      <c r="L86" s="48">
        <f t="shared" si="65"/>
        <v>0.33760684918965173</v>
      </c>
      <c r="M86" s="48">
        <f t="shared" si="65"/>
        <v>0.30598444466106911</v>
      </c>
      <c r="N86" s="48">
        <f t="shared" si="65"/>
        <v>0.28002429798890627</v>
      </c>
      <c r="O86" s="48">
        <f t="shared" si="65"/>
        <v>0.25917931733838934</v>
      </c>
    </row>
    <row r="87" spans="1:15" ht="15.75" thickBot="1" x14ac:dyDescent="0.3">
      <c r="B87" s="571"/>
      <c r="C87" s="49" t="s">
        <v>290</v>
      </c>
      <c r="D87" s="50">
        <f>D72/D60</f>
        <v>0.46207043757886745</v>
      </c>
      <c r="E87" s="50">
        <f t="shared" si="65"/>
        <v>0.47236072248540667</v>
      </c>
      <c r="F87" s="50">
        <f t="shared" si="65"/>
        <v>0.48676292182392505</v>
      </c>
      <c r="G87" s="50">
        <f t="shared" si="65"/>
        <v>0.46381235481467026</v>
      </c>
      <c r="H87" s="50">
        <f t="shared" si="65"/>
        <v>0.47540266770789452</v>
      </c>
      <c r="I87" s="50">
        <f t="shared" si="65"/>
        <v>0.46645775922549138</v>
      </c>
      <c r="J87" s="50">
        <f t="shared" si="65"/>
        <v>0.47482134802455978</v>
      </c>
      <c r="K87" s="50">
        <f t="shared" si="65"/>
        <v>0.47706298652434875</v>
      </c>
      <c r="L87" s="50">
        <f t="shared" si="65"/>
        <v>0.46705958874931808</v>
      </c>
      <c r="M87" s="50">
        <f t="shared" si="65"/>
        <v>0.47135871889830255</v>
      </c>
      <c r="N87" s="50">
        <f t="shared" si="65"/>
        <v>0.47844543985202542</v>
      </c>
      <c r="O87" s="50">
        <f t="shared" si="65"/>
        <v>0.48460620522940945</v>
      </c>
    </row>
    <row r="88" spans="1:15" x14ac:dyDescent="0.25">
      <c r="B88" s="572" t="s">
        <v>70</v>
      </c>
      <c r="C88" s="46" t="s">
        <v>20</v>
      </c>
      <c r="D88" s="47">
        <f t="shared" ref="D88:O88" si="66">D79/D61</f>
        <v>0.10428103133661092</v>
      </c>
      <c r="E88" s="47">
        <f t="shared" si="66"/>
        <v>8.5270138439067319E-2</v>
      </c>
      <c r="F88" s="47">
        <f t="shared" si="66"/>
        <v>0.2533601686114676</v>
      </c>
      <c r="G88" s="47">
        <f t="shared" si="66"/>
        <v>0.4415272311514698</v>
      </c>
      <c r="H88" s="47">
        <f t="shared" si="66"/>
        <v>0.10600016646499136</v>
      </c>
      <c r="I88" s="47">
        <f t="shared" si="66"/>
        <v>0.32087122318533662</v>
      </c>
      <c r="J88" s="47">
        <f t="shared" si="66"/>
        <v>0.14162998557939038</v>
      </c>
      <c r="K88" s="47">
        <f t="shared" si="66"/>
        <v>0.12550013757699097</v>
      </c>
      <c r="L88" s="47">
        <f t="shared" si="66"/>
        <v>0.13244266754105541</v>
      </c>
      <c r="M88" s="47">
        <f t="shared" si="66"/>
        <v>0.16844027843548909</v>
      </c>
      <c r="N88" s="47">
        <f t="shared" si="66"/>
        <v>0.18961268117978056</v>
      </c>
      <c r="O88" s="47">
        <f t="shared" si="66"/>
        <v>7.3828540972672912E-2</v>
      </c>
    </row>
    <row r="89" spans="1:15" x14ac:dyDescent="0.25">
      <c r="B89" s="573"/>
      <c r="C89" s="416" t="s">
        <v>298</v>
      </c>
      <c r="D89" s="48">
        <f t="shared" ref="D89:O90" si="67">D83/D65</f>
        <v>0.10428103133661092</v>
      </c>
      <c r="E89" s="48">
        <f t="shared" si="67"/>
        <v>9.4789326805645169E-2</v>
      </c>
      <c r="F89" s="48">
        <f t="shared" si="67"/>
        <v>0.14714635239597587</v>
      </c>
      <c r="G89" s="48">
        <f t="shared" si="67"/>
        <v>0.2275348989534258</v>
      </c>
      <c r="H89" s="48">
        <f t="shared" si="67"/>
        <v>0.20097712383464081</v>
      </c>
      <c r="I89" s="48">
        <f t="shared" si="67"/>
        <v>0.22275525478604832</v>
      </c>
      <c r="J89" s="48">
        <f t="shared" si="67"/>
        <v>0.21186697120918602</v>
      </c>
      <c r="K89" s="48">
        <f t="shared" si="67"/>
        <v>0.20141821072128238</v>
      </c>
      <c r="L89" s="48">
        <f t="shared" si="67"/>
        <v>0.19380319726245124</v>
      </c>
      <c r="M89" s="48">
        <f t="shared" si="67"/>
        <v>0.19131804539939937</v>
      </c>
      <c r="N89" s="48">
        <f t="shared" si="67"/>
        <v>0.19115789289281002</v>
      </c>
      <c r="O89" s="48">
        <f t="shared" si="67"/>
        <v>0.18101391726264221</v>
      </c>
    </row>
    <row r="90" spans="1:15" ht="15.75" thickBot="1" x14ac:dyDescent="0.3">
      <c r="B90" s="574"/>
      <c r="C90" s="49" t="s">
        <v>290</v>
      </c>
      <c r="D90" s="50">
        <f t="shared" si="67"/>
        <v>1.7320177300668104E-2</v>
      </c>
      <c r="E90" s="50">
        <f t="shared" si="67"/>
        <v>9.775864056563062E-3</v>
      </c>
      <c r="F90" s="50">
        <f t="shared" si="67"/>
        <v>8.0222085104527247E-3</v>
      </c>
      <c r="G90" s="50">
        <f t="shared" si="67"/>
        <v>7.9502698641008111E-3</v>
      </c>
      <c r="H90" s="50">
        <f t="shared" si="67"/>
        <v>1.9672073967850704E-2</v>
      </c>
      <c r="I90" s="50">
        <f t="shared" si="67"/>
        <v>1.9865246745879649E-2</v>
      </c>
      <c r="J90" s="50">
        <f t="shared" si="67"/>
        <v>3.9655932800412942E-2</v>
      </c>
      <c r="K90" s="50">
        <f t="shared" si="67"/>
        <v>5.2288597643718196E-2</v>
      </c>
      <c r="L90" s="50">
        <f t="shared" si="67"/>
        <v>5.9402394791055114E-2</v>
      </c>
      <c r="M90" s="50">
        <f t="shared" si="67"/>
        <v>6.9537299736498928E-2</v>
      </c>
      <c r="N90" s="50">
        <f t="shared" si="67"/>
        <v>7.363745570014249E-2</v>
      </c>
      <c r="O90" s="50">
        <f t="shared" si="67"/>
        <v>7.9237242548103687E-2</v>
      </c>
    </row>
    <row r="91" spans="1:15" x14ac:dyDescent="0.25">
      <c r="B91" s="573" t="s">
        <v>71</v>
      </c>
      <c r="C91" s="46" t="s">
        <v>20</v>
      </c>
      <c r="D91" s="47">
        <f>(D67)/(D61+D55)</f>
        <v>0.46108894779535148</v>
      </c>
      <c r="E91" s="47">
        <f t="shared" ref="E91:O91" si="68">(E67)/(E61+E55)</f>
        <v>0.52589503453511122</v>
      </c>
      <c r="F91" s="47">
        <f t="shared" si="68"/>
        <v>0.59644584245819476</v>
      </c>
      <c r="G91" s="47">
        <f t="shared" si="68"/>
        <v>0.42075248729446563</v>
      </c>
      <c r="H91" s="47">
        <f t="shared" si="68"/>
        <v>0.46764955162061256</v>
      </c>
      <c r="I91" s="47">
        <f t="shared" si="68"/>
        <v>0.56670660570391773</v>
      </c>
      <c r="J91" s="47">
        <f t="shared" si="68"/>
        <v>0</v>
      </c>
      <c r="K91" s="47">
        <f t="shared" si="68"/>
        <v>0</v>
      </c>
      <c r="L91" s="47">
        <f t="shared" si="68"/>
        <v>0</v>
      </c>
      <c r="M91" s="47">
        <f t="shared" si="68"/>
        <v>0</v>
      </c>
      <c r="N91" s="47">
        <f t="shared" si="68"/>
        <v>0</v>
      </c>
      <c r="O91" s="47">
        <f t="shared" si="68"/>
        <v>0</v>
      </c>
    </row>
    <row r="92" spans="1:15" x14ac:dyDescent="0.25">
      <c r="B92" s="573"/>
      <c r="C92" s="416" t="s">
        <v>298</v>
      </c>
      <c r="D92" s="48">
        <f>(D71)/(D65+D59)</f>
        <v>0.46108894779535148</v>
      </c>
      <c r="E92" s="48">
        <f t="shared" ref="E92:O93" si="69">(E71)/(E65+E59)</f>
        <v>0.49310400572303048</v>
      </c>
      <c r="F92" s="48">
        <f t="shared" si="69"/>
        <v>0.52589730318683459</v>
      </c>
      <c r="G92" s="48">
        <f t="shared" si="69"/>
        <v>0.49468748403381219</v>
      </c>
      <c r="H92" s="48">
        <f t="shared" si="69"/>
        <v>0.48821151895759779</v>
      </c>
      <c r="I92" s="48">
        <f t="shared" si="69"/>
        <v>0.50162258445772168</v>
      </c>
      <c r="J92" s="48">
        <f t="shared" si="69"/>
        <v>0.42883270418264707</v>
      </c>
      <c r="K92" s="48">
        <f t="shared" si="69"/>
        <v>0.37396040452746643</v>
      </c>
      <c r="L92" s="48">
        <f t="shared" si="69"/>
        <v>0.3311277507883631</v>
      </c>
      <c r="M92" s="48">
        <f t="shared" si="69"/>
        <v>0.30008465558356417</v>
      </c>
      <c r="N92" s="48">
        <f t="shared" si="69"/>
        <v>0.27457206298144149</v>
      </c>
      <c r="O92" s="48">
        <f t="shared" si="69"/>
        <v>0.25406787189885244</v>
      </c>
    </row>
    <row r="93" spans="1:15" ht="15.75" thickBot="1" x14ac:dyDescent="0.3">
      <c r="B93" s="574"/>
      <c r="C93" s="49" t="s">
        <v>290</v>
      </c>
      <c r="D93" s="50">
        <f>(D72)/(D66+D60)</f>
        <v>0.41082253060698554</v>
      </c>
      <c r="E93" s="50">
        <f t="shared" si="69"/>
        <v>0.41776516289315346</v>
      </c>
      <c r="F93" s="50">
        <f t="shared" si="69"/>
        <v>0.43104925860226134</v>
      </c>
      <c r="G93" s="50">
        <f t="shared" si="69"/>
        <v>0.42286260633306877</v>
      </c>
      <c r="H93" s="50">
        <f t="shared" si="69"/>
        <v>0.43995657651507203</v>
      </c>
      <c r="I93" s="50">
        <f t="shared" si="69"/>
        <v>0.43639934548351544</v>
      </c>
      <c r="J93" s="50">
        <f t="shared" si="69"/>
        <v>0.44718047901898134</v>
      </c>
      <c r="K93" s="50">
        <f t="shared" si="69"/>
        <v>0.45118347157095567</v>
      </c>
      <c r="L93" s="50">
        <f t="shared" si="69"/>
        <v>0.44397082504829216</v>
      </c>
      <c r="M93" s="50">
        <f t="shared" si="69"/>
        <v>0.4492690151845069</v>
      </c>
      <c r="N93" s="50">
        <f t="shared" si="69"/>
        <v>0.45706339140900193</v>
      </c>
      <c r="O93" s="50">
        <f t="shared" si="69"/>
        <v>0.46383305282607085</v>
      </c>
    </row>
    <row r="94" spans="1:15" x14ac:dyDescent="0.25">
      <c r="A94" s="417"/>
      <c r="B94" s="314" t="s">
        <v>80</v>
      </c>
      <c r="C94" s="180">
        <v>180638</v>
      </c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</row>
    <row r="95" spans="1:15" x14ac:dyDescent="0.25">
      <c r="A95" s="120"/>
      <c r="B95" s="579" t="s">
        <v>81</v>
      </c>
      <c r="C95" s="176"/>
      <c r="D95" s="177">
        <f>(D7*1000)/($C$94*30.4)</f>
        <v>274.54352584203008</v>
      </c>
      <c r="E95" s="177">
        <f t="shared" ref="E95:O95" si="70">(E7*1000)/($C$94*30.4)</f>
        <v>248.22817341574688</v>
      </c>
      <c r="F95" s="177">
        <f t="shared" si="70"/>
        <v>284.5344294287907</v>
      </c>
      <c r="G95" s="177">
        <f t="shared" si="70"/>
        <v>268.97281040708924</v>
      </c>
      <c r="H95" s="177">
        <f t="shared" si="70"/>
        <v>285.36955417085989</v>
      </c>
      <c r="I95" s="177">
        <f t="shared" si="70"/>
        <v>275.23843120961317</v>
      </c>
      <c r="J95" s="177">
        <f t="shared" si="70"/>
        <v>273.79453585857379</v>
      </c>
      <c r="K95" s="177">
        <f t="shared" si="70"/>
        <v>249.02560281948018</v>
      </c>
      <c r="L95" s="177">
        <f t="shared" si="70"/>
        <v>255.28903838499912</v>
      </c>
      <c r="M95" s="177">
        <f t="shared" si="70"/>
        <v>264.26672041378481</v>
      </c>
      <c r="N95" s="177">
        <f t="shared" si="70"/>
        <v>260.95262639265155</v>
      </c>
      <c r="O95" s="177">
        <f t="shared" si="70"/>
        <v>264.2530626825037</v>
      </c>
    </row>
    <row r="96" spans="1:15" ht="10.5" customHeight="1" x14ac:dyDescent="0.25">
      <c r="A96" s="120"/>
      <c r="B96" s="580"/>
      <c r="C96" s="175"/>
      <c r="D96" s="178"/>
      <c r="E96" s="179"/>
      <c r="F96" s="179"/>
      <c r="G96" s="179"/>
      <c r="H96" s="178"/>
      <c r="I96" s="179"/>
      <c r="J96" s="179"/>
      <c r="K96" s="179"/>
      <c r="L96" s="179"/>
      <c r="M96" s="179"/>
      <c r="N96" s="179"/>
      <c r="O96" s="179"/>
    </row>
    <row r="97" spans="1:28" x14ac:dyDescent="0.25">
      <c r="A97" s="120"/>
      <c r="B97" s="579" t="s">
        <v>82</v>
      </c>
      <c r="C97" s="202"/>
      <c r="D97" s="610">
        <f>((D13+D25)*1000)/($C$94*30.4)</f>
        <v>111.30304371464651</v>
      </c>
      <c r="E97" s="610">
        <f t="shared" ref="E97:O97" si="71">((E13+E25)*1000)/($C$94*30.4)</f>
        <v>108.82571336333615</v>
      </c>
      <c r="F97" s="610">
        <f t="shared" si="71"/>
        <v>104.71546466005579</v>
      </c>
      <c r="G97" s="610">
        <f t="shared" si="71"/>
        <v>127.92213534367367</v>
      </c>
      <c r="H97" s="610">
        <f t="shared" si="71"/>
        <v>133.39032674246428</v>
      </c>
      <c r="I97" s="610">
        <f t="shared" si="71"/>
        <v>125.96671243038563</v>
      </c>
      <c r="J97" s="610">
        <f t="shared" si="71"/>
        <v>117.32027591093789</v>
      </c>
      <c r="K97" s="610">
        <f t="shared" si="71"/>
        <v>111.41030243097418</v>
      </c>
      <c r="L97" s="610">
        <f t="shared" si="71"/>
        <v>111.99703856681084</v>
      </c>
      <c r="M97" s="610">
        <f t="shared" si="71"/>
        <v>104.70271744419341</v>
      </c>
      <c r="N97" s="610">
        <f t="shared" si="71"/>
        <v>108.83463641443981</v>
      </c>
      <c r="O97" s="610">
        <f t="shared" si="71"/>
        <v>100.37358083424773</v>
      </c>
    </row>
    <row r="98" spans="1:28" ht="15.75" thickBot="1" x14ac:dyDescent="0.3">
      <c r="A98" s="418"/>
      <c r="B98" s="580"/>
      <c r="C98" s="175"/>
      <c r="D98" s="611"/>
      <c r="E98" s="611"/>
      <c r="F98" s="611"/>
      <c r="G98" s="611"/>
      <c r="H98" s="611"/>
      <c r="I98" s="611"/>
      <c r="J98" s="611"/>
      <c r="K98" s="611"/>
      <c r="L98" s="611"/>
      <c r="M98" s="611"/>
      <c r="N98" s="611"/>
      <c r="O98" s="611"/>
    </row>
    <row r="99" spans="1:28" ht="15.75" x14ac:dyDescent="0.25">
      <c r="B99" s="572" t="s">
        <v>88</v>
      </c>
      <c r="C99" s="215" t="s">
        <v>90</v>
      </c>
      <c r="D99" s="203">
        <f>PIGOO!B135</f>
        <v>51886524.100000001</v>
      </c>
      <c r="E99" s="203">
        <f>PIGOO!C135</f>
        <v>50370712.390000001</v>
      </c>
      <c r="F99" s="203">
        <f>PIGOO!D135</f>
        <v>50406309.439999998</v>
      </c>
      <c r="G99" s="203">
        <f>PIGOO!E135</f>
        <v>50739270.18</v>
      </c>
      <c r="H99" s="203">
        <f>PIGOO!F135</f>
        <v>51413152.240000002</v>
      </c>
      <c r="I99" s="203">
        <f>PIGOO!G135</f>
        <v>50692396.719999999</v>
      </c>
      <c r="J99" s="203">
        <f>PIGOO!H135</f>
        <v>51588553.689999998</v>
      </c>
      <c r="K99" s="203">
        <f>PIGOO!I135</f>
        <v>52066970.210000001</v>
      </c>
      <c r="L99" s="203">
        <f>PIGOO!J135</f>
        <v>53038656.18</v>
      </c>
      <c r="M99" s="203"/>
      <c r="N99" s="203"/>
      <c r="O99" s="203"/>
    </row>
    <row r="100" spans="1:28" ht="15.75" x14ac:dyDescent="0.25">
      <c r="B100" s="573"/>
      <c r="C100" s="216" t="s">
        <v>89</v>
      </c>
      <c r="D100" s="204">
        <f>PIGOO!B136</f>
        <v>18239281.210000001</v>
      </c>
      <c r="E100" s="204">
        <f>PIGOO!C136</f>
        <v>17413599.309999999</v>
      </c>
      <c r="F100" s="204">
        <f>PIGOO!D136</f>
        <v>16267099.470000001</v>
      </c>
      <c r="G100" s="204">
        <f>PIGOO!E136</f>
        <v>16597277.460000001</v>
      </c>
      <c r="H100" s="204">
        <f>PIGOO!F136</f>
        <v>18774518.559999999</v>
      </c>
      <c r="I100" s="204">
        <f>PIGOO!G136</f>
        <v>20143426.440000001</v>
      </c>
      <c r="J100" s="204">
        <f>PIGOO!H136</f>
        <v>16850148.149999999</v>
      </c>
      <c r="K100" s="204">
        <f>PIGOO!I136</f>
        <v>17179812.879999999</v>
      </c>
      <c r="L100" s="204">
        <f>PIGOO!J136</f>
        <v>17352881.690000001</v>
      </c>
      <c r="M100" s="204"/>
      <c r="N100" s="204"/>
      <c r="O100" s="204"/>
    </row>
    <row r="101" spans="1:28" ht="18.75" x14ac:dyDescent="0.3">
      <c r="B101" s="573"/>
      <c r="C101" s="217" t="s">
        <v>91</v>
      </c>
      <c r="D101" s="205">
        <f>PIGOO!B137</f>
        <v>2901038.72</v>
      </c>
      <c r="E101" s="205">
        <f>PIGOO!C137</f>
        <v>1863195.83</v>
      </c>
      <c r="F101" s="205">
        <f>PIGOO!D137</f>
        <v>2163404.04</v>
      </c>
      <c r="G101" s="205">
        <f>PIGOO!E137</f>
        <v>2109096.5099999998</v>
      </c>
      <c r="H101" s="205">
        <f>PIGOO!F137</f>
        <v>2178189.44</v>
      </c>
      <c r="I101" s="205">
        <f>PIGOO!G137</f>
        <v>1915317.08</v>
      </c>
      <c r="J101" s="205">
        <f>PIGOO!H137</f>
        <v>1810764.52</v>
      </c>
      <c r="K101" s="205">
        <f>PIGOO!I137</f>
        <v>1852677.27</v>
      </c>
      <c r="L101" s="205">
        <f>PIGOO!J137</f>
        <v>1897629.82</v>
      </c>
      <c r="M101" s="205"/>
      <c r="N101" s="205"/>
      <c r="O101" s="206"/>
    </row>
    <row r="102" spans="1:28" ht="15.75" x14ac:dyDescent="0.25">
      <c r="B102" s="573"/>
      <c r="C102" s="216" t="s">
        <v>94</v>
      </c>
      <c r="D102" s="204">
        <f>PIGOO!B138</f>
        <v>49508550.780000001</v>
      </c>
      <c r="E102" s="204">
        <f>PIGOO!C138</f>
        <v>49525650.25</v>
      </c>
      <c r="F102" s="204">
        <f>PIGOO!D138</f>
        <v>49603684.439999998</v>
      </c>
      <c r="G102" s="204">
        <f>PIGOO!E138</f>
        <v>49703248.200000003</v>
      </c>
      <c r="H102" s="204">
        <f>PIGOO!F138</f>
        <v>49880801.039999999</v>
      </c>
      <c r="I102" s="204">
        <f>PIGOO!G138</f>
        <v>50002501.810000002</v>
      </c>
      <c r="J102" s="204">
        <f>PIGOO!H138</f>
        <v>50142433.049999997</v>
      </c>
      <c r="K102" s="204">
        <f>PIGOO!I138</f>
        <v>50219791.960000001</v>
      </c>
      <c r="L102" s="204">
        <f>PIGOO!J138</f>
        <v>50296557.32</v>
      </c>
      <c r="M102" s="204"/>
      <c r="N102" s="204"/>
      <c r="O102" s="204"/>
    </row>
    <row r="103" spans="1:28" ht="16.5" thickBot="1" x14ac:dyDescent="0.3">
      <c r="B103" s="573"/>
      <c r="C103" s="216" t="s">
        <v>92</v>
      </c>
      <c r="D103" s="204">
        <f>PIGOO!B139</f>
        <v>27362340.280000001</v>
      </c>
      <c r="E103" s="204">
        <f>PIGOO!C139</f>
        <v>27655243.300000001</v>
      </c>
      <c r="F103" s="204">
        <f>PIGOO!D139</f>
        <v>29108697.629999999</v>
      </c>
      <c r="G103" s="204">
        <f>PIGOO!E139</f>
        <v>29213174.190000001</v>
      </c>
      <c r="H103" s="204">
        <f>PIGOO!F139</f>
        <v>29521629.91</v>
      </c>
      <c r="I103" s="204">
        <f>PIGOO!G139</f>
        <v>29795604.760000002</v>
      </c>
      <c r="J103" s="204">
        <f>PIGOO!H139</f>
        <v>30096853.440000001</v>
      </c>
      <c r="K103" s="204">
        <f>PIGOO!I139</f>
        <v>30380471.489999998</v>
      </c>
      <c r="L103" s="204">
        <f>PIGOO!J139</f>
        <v>30653602.359999999</v>
      </c>
      <c r="M103" s="204"/>
      <c r="N103" s="204"/>
      <c r="O103" s="204"/>
    </row>
    <row r="104" spans="1:28" ht="15.75" x14ac:dyDescent="0.25">
      <c r="B104" s="570"/>
      <c r="C104" s="207" t="s">
        <v>297</v>
      </c>
      <c r="D104" s="208">
        <f>SUM(D99:D103)</f>
        <v>149897735.09</v>
      </c>
      <c r="E104" s="208">
        <f t="shared" ref="E104:O104" si="72">SUM(E99:E103)</f>
        <v>146828401.08000001</v>
      </c>
      <c r="F104" s="208">
        <f t="shared" si="72"/>
        <v>147549195.02000001</v>
      </c>
      <c r="G104" s="208">
        <f t="shared" si="72"/>
        <v>148362066.54000002</v>
      </c>
      <c r="H104" s="208">
        <f t="shared" si="72"/>
        <v>151768291.19</v>
      </c>
      <c r="I104" s="208">
        <f t="shared" si="72"/>
        <v>152549246.81</v>
      </c>
      <c r="J104" s="208">
        <f t="shared" si="72"/>
        <v>150488752.84999999</v>
      </c>
      <c r="K104" s="208">
        <f t="shared" si="72"/>
        <v>151699723.81</v>
      </c>
      <c r="L104" s="208">
        <f t="shared" si="72"/>
        <v>153239327.37</v>
      </c>
      <c r="M104" s="208">
        <f t="shared" si="72"/>
        <v>0</v>
      </c>
      <c r="N104" s="208">
        <f t="shared" si="72"/>
        <v>0</v>
      </c>
      <c r="O104" s="208">
        <f t="shared" si="72"/>
        <v>0</v>
      </c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</row>
    <row r="105" spans="1:28" ht="15.75" x14ac:dyDescent="0.25">
      <c r="B105" s="570"/>
      <c r="C105" s="218" t="s">
        <v>289</v>
      </c>
      <c r="D105" s="204">
        <v>143680811.91999999</v>
      </c>
      <c r="E105" s="204">
        <v>145988686.97</v>
      </c>
      <c r="F105" s="204">
        <v>146984776.78</v>
      </c>
      <c r="G105" s="209">
        <v>149982548.39000002</v>
      </c>
      <c r="H105" s="204">
        <v>152665786.28</v>
      </c>
      <c r="I105" s="204">
        <v>155619527.79999998</v>
      </c>
      <c r="J105" s="209">
        <v>151945670.96000001</v>
      </c>
      <c r="K105" s="204">
        <v>152370850.97</v>
      </c>
      <c r="L105" s="204">
        <v>153480337.47999999</v>
      </c>
      <c r="M105" s="209">
        <v>156460646.72999999</v>
      </c>
      <c r="N105" s="204">
        <v>153424300.34999999</v>
      </c>
      <c r="O105" s="204">
        <v>151259699.89000002</v>
      </c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</row>
    <row r="106" spans="1:28" ht="15.75" x14ac:dyDescent="0.25">
      <c r="B106" s="570"/>
      <c r="C106" s="218" t="s">
        <v>83</v>
      </c>
      <c r="D106" s="204">
        <v>110782007</v>
      </c>
      <c r="E106" s="204">
        <v>113058530.04000001</v>
      </c>
      <c r="F106" s="204">
        <v>115057817.19</v>
      </c>
      <c r="G106" s="209">
        <v>119186540.91</v>
      </c>
      <c r="H106" s="204">
        <v>123040125.48</v>
      </c>
      <c r="I106" s="204">
        <v>123486684.25</v>
      </c>
      <c r="J106" s="209">
        <v>125918188.84</v>
      </c>
      <c r="K106" s="204">
        <v>129538003.05</v>
      </c>
      <c r="L106" s="204">
        <v>133063738.29000001</v>
      </c>
      <c r="M106" s="209">
        <v>136232580.68000001</v>
      </c>
      <c r="N106" s="204">
        <v>140122764.06</v>
      </c>
      <c r="O106" s="204">
        <v>141754404.68000001</v>
      </c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A106" s="337"/>
      <c r="AB106" s="337"/>
    </row>
    <row r="107" spans="1:28" ht="15.75" x14ac:dyDescent="0.25">
      <c r="B107" s="570"/>
      <c r="C107" s="153" t="s">
        <v>67</v>
      </c>
      <c r="D107" s="205">
        <v>97223889.189999998</v>
      </c>
      <c r="E107" s="205">
        <v>98055355.060000002</v>
      </c>
      <c r="F107" s="205">
        <v>99738951</v>
      </c>
      <c r="G107" s="210">
        <v>99378905.079999998</v>
      </c>
      <c r="H107" s="205">
        <v>100318065.31</v>
      </c>
      <c r="I107" s="205">
        <v>104097226.54000001</v>
      </c>
      <c r="J107" s="210">
        <v>105968105.93000001</v>
      </c>
      <c r="K107" s="205">
        <v>106826144.48999999</v>
      </c>
      <c r="L107" s="205">
        <v>108531842.34</v>
      </c>
      <c r="M107" s="210">
        <v>109137693.28</v>
      </c>
      <c r="N107" s="205">
        <v>110330549.77</v>
      </c>
      <c r="O107" s="205">
        <v>111202740.52</v>
      </c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  <c r="AA107" s="337"/>
      <c r="AB107" s="337"/>
    </row>
    <row r="108" spans="1:28" ht="15.75" x14ac:dyDescent="0.25">
      <c r="B108" s="570"/>
      <c r="C108" s="153" t="s">
        <v>16</v>
      </c>
      <c r="D108" s="205">
        <v>90281214.829999998</v>
      </c>
      <c r="E108" s="205">
        <v>90840332.829999998</v>
      </c>
      <c r="F108" s="205">
        <v>91499101.489999995</v>
      </c>
      <c r="G108" s="210">
        <v>91517046.75</v>
      </c>
      <c r="H108" s="205">
        <v>96706724.760000005</v>
      </c>
      <c r="I108" s="205">
        <v>93872202.829999998</v>
      </c>
      <c r="J108" s="210">
        <v>93837329.579999998</v>
      </c>
      <c r="K108" s="205">
        <v>93643229.25</v>
      </c>
      <c r="L108" s="205">
        <v>94286194.159999996</v>
      </c>
      <c r="M108" s="210">
        <v>94277605.75</v>
      </c>
      <c r="N108" s="205">
        <v>94762245.489999995</v>
      </c>
      <c r="O108" s="205">
        <v>96625090.930000007</v>
      </c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</row>
    <row r="109" spans="1:28" ht="16.5" thickBot="1" x14ac:dyDescent="0.3">
      <c r="B109" s="571"/>
      <c r="C109" s="219" t="s">
        <v>93</v>
      </c>
      <c r="D109" s="211">
        <v>47907130</v>
      </c>
      <c r="E109" s="211">
        <v>49664290</v>
      </c>
      <c r="F109" s="211">
        <v>49898802.950000003</v>
      </c>
      <c r="G109" s="212">
        <v>50993184.100000001</v>
      </c>
      <c r="H109" s="211">
        <v>50627730</v>
      </c>
      <c r="I109" s="213">
        <v>88801453.189999998</v>
      </c>
      <c r="J109" s="212">
        <v>89093760.230000004</v>
      </c>
      <c r="K109" s="213">
        <v>89571591.280000001</v>
      </c>
      <c r="L109" s="213">
        <v>89194767.010000005</v>
      </c>
      <c r="M109" s="214">
        <v>89408234.790000007</v>
      </c>
      <c r="N109" s="213">
        <v>90030587.280000001</v>
      </c>
      <c r="O109" s="211">
        <v>89888523.659999996</v>
      </c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  <c r="AA109" s="337"/>
      <c r="AB109" s="337"/>
    </row>
    <row r="110" spans="1:28" ht="15.75" thickTop="1" x14ac:dyDescent="0.25">
      <c r="A110" s="575" t="s">
        <v>14</v>
      </c>
      <c r="B110" s="576" t="s">
        <v>24</v>
      </c>
      <c r="C110" s="419" t="s">
        <v>296</v>
      </c>
      <c r="D110" s="181">
        <f>PIGOO!B88</f>
        <v>570000</v>
      </c>
      <c r="E110" s="181">
        <f>PIGOO!C88</f>
        <v>640000</v>
      </c>
      <c r="F110" s="181">
        <f>PIGOO!D88</f>
        <v>710000</v>
      </c>
      <c r="G110" s="181">
        <f>PIGOO!E88</f>
        <v>718000</v>
      </c>
      <c r="H110" s="181">
        <f>PIGOO!F88</f>
        <v>720000</v>
      </c>
      <c r="I110" s="181">
        <f>PIGOO!G88</f>
        <v>712000</v>
      </c>
      <c r="J110" s="181">
        <f>PIGOO!H88</f>
        <v>720000</v>
      </c>
      <c r="K110" s="181">
        <f>PIGOO!I88</f>
        <v>721000</v>
      </c>
      <c r="L110" s="181">
        <f>PIGOO!J88</f>
        <v>692000</v>
      </c>
      <c r="M110" s="181">
        <f>PIGOO!K88</f>
        <v>678000</v>
      </c>
      <c r="N110" s="181">
        <f>PIGOO!L88</f>
        <v>690000</v>
      </c>
      <c r="O110" s="181">
        <f>PIGOO!M88</f>
        <v>680000</v>
      </c>
    </row>
    <row r="111" spans="1:28" ht="15.75" thickBot="1" x14ac:dyDescent="0.3">
      <c r="A111" s="565"/>
      <c r="B111" s="577"/>
      <c r="C111" s="152" t="s">
        <v>288</v>
      </c>
      <c r="D111" s="36">
        <v>631000</v>
      </c>
      <c r="E111" s="37">
        <v>730000</v>
      </c>
      <c r="F111" s="37">
        <v>745000</v>
      </c>
      <c r="G111" s="37">
        <v>770000</v>
      </c>
      <c r="H111" s="37">
        <v>790000</v>
      </c>
      <c r="I111" s="37">
        <v>810000</v>
      </c>
      <c r="J111" s="37">
        <v>830000</v>
      </c>
      <c r="K111" s="52">
        <v>748000</v>
      </c>
      <c r="L111" s="37">
        <v>751000</v>
      </c>
      <c r="M111" s="37">
        <v>701000</v>
      </c>
      <c r="N111" s="37">
        <v>470000</v>
      </c>
      <c r="O111" s="182">
        <v>520000</v>
      </c>
      <c r="Q111" s="1" t="s">
        <v>25</v>
      </c>
    </row>
    <row r="112" spans="1:28" x14ac:dyDescent="0.25">
      <c r="A112" s="183"/>
      <c r="B112" s="577"/>
      <c r="C112" s="415" t="s">
        <v>300</v>
      </c>
      <c r="D112" s="43">
        <f t="shared" ref="D112:O112" si="73">(D110/D111)-1</f>
        <v>-9.6671949286846304E-2</v>
      </c>
      <c r="E112" s="11">
        <f t="shared" si="73"/>
        <v>-0.12328767123287676</v>
      </c>
      <c r="F112" s="11">
        <f t="shared" si="73"/>
        <v>-4.6979865771812124E-2</v>
      </c>
      <c r="G112" s="11">
        <f t="shared" si="73"/>
        <v>-6.7532467532467555E-2</v>
      </c>
      <c r="H112" s="11">
        <f t="shared" si="73"/>
        <v>-8.8607594936708889E-2</v>
      </c>
      <c r="I112" s="11">
        <f t="shared" si="73"/>
        <v>-0.12098765432098768</v>
      </c>
      <c r="J112" s="11">
        <f t="shared" si="73"/>
        <v>-0.13253012048192769</v>
      </c>
      <c r="K112" s="12">
        <f t="shared" si="73"/>
        <v>-3.6096256684492012E-2</v>
      </c>
      <c r="L112" s="11">
        <f t="shared" si="73"/>
        <v>-7.8561917443408791E-2</v>
      </c>
      <c r="M112" s="11">
        <f t="shared" si="73"/>
        <v>-3.2810271041369465E-2</v>
      </c>
      <c r="N112" s="11">
        <f t="shared" si="73"/>
        <v>0.46808510638297873</v>
      </c>
      <c r="O112" s="184">
        <f t="shared" si="73"/>
        <v>0.30769230769230771</v>
      </c>
    </row>
    <row r="113" spans="1:15" x14ac:dyDescent="0.25">
      <c r="A113" s="183"/>
      <c r="B113" s="577"/>
      <c r="C113" s="51" t="s">
        <v>299</v>
      </c>
      <c r="D113" s="53">
        <f>(D114/D115)-1</f>
        <v>-9.6671949286846304E-2</v>
      </c>
      <c r="E113" s="54">
        <f t="shared" ref="E113:J113" si="74">(E114/E115)-1</f>
        <v>-0.1109478324761205</v>
      </c>
      <c r="F113" s="54">
        <f t="shared" si="74"/>
        <v>-8.8319088319088301E-2</v>
      </c>
      <c r="G113" s="54">
        <f t="shared" si="74"/>
        <v>-8.275382475660642E-2</v>
      </c>
      <c r="H113" s="54">
        <f t="shared" si="74"/>
        <v>-8.4015275504637166E-2</v>
      </c>
      <c r="I113" s="54">
        <f t="shared" si="74"/>
        <v>-9.0705987488829298E-2</v>
      </c>
      <c r="J113" s="54">
        <f t="shared" si="74"/>
        <v>-9.7248398039954775E-2</v>
      </c>
      <c r="K113" s="55">
        <f>(K114/K115)-1</f>
        <v>-8.9692765113974282E-2</v>
      </c>
      <c r="L113" s="54">
        <f t="shared" ref="L113:O113" si="75">(L114/L115)-1</f>
        <v>-8.8464364437913279E-2</v>
      </c>
      <c r="M113" s="54">
        <f t="shared" si="75"/>
        <v>-8.3266719957367452E-2</v>
      </c>
      <c r="N113" s="54">
        <f t="shared" si="75"/>
        <v>-5.0777331995987995E-2</v>
      </c>
      <c r="O113" s="185">
        <f t="shared" si="75"/>
        <v>-2.8837099811676037E-2</v>
      </c>
    </row>
    <row r="114" spans="1:15" x14ac:dyDescent="0.25">
      <c r="A114" s="183"/>
      <c r="B114" s="577"/>
      <c r="C114" s="415" t="s">
        <v>297</v>
      </c>
      <c r="D114" s="5">
        <f>+D110</f>
        <v>570000</v>
      </c>
      <c r="E114" s="6">
        <f t="shared" ref="E114:O114" si="76">D114+E110</f>
        <v>1210000</v>
      </c>
      <c r="F114" s="6">
        <f t="shared" si="76"/>
        <v>1920000</v>
      </c>
      <c r="G114" s="6">
        <f t="shared" si="76"/>
        <v>2638000</v>
      </c>
      <c r="H114" s="6">
        <f t="shared" si="76"/>
        <v>3358000</v>
      </c>
      <c r="I114" s="6">
        <f t="shared" si="76"/>
        <v>4070000</v>
      </c>
      <c r="J114" s="6">
        <f t="shared" si="76"/>
        <v>4790000</v>
      </c>
      <c r="K114" s="6">
        <f t="shared" si="76"/>
        <v>5511000</v>
      </c>
      <c r="L114" s="6">
        <f t="shared" si="76"/>
        <v>6203000</v>
      </c>
      <c r="M114" s="6">
        <f t="shared" si="76"/>
        <v>6881000</v>
      </c>
      <c r="N114" s="6">
        <f t="shared" si="76"/>
        <v>7571000</v>
      </c>
      <c r="O114" s="186">
        <f t="shared" si="76"/>
        <v>8251000</v>
      </c>
    </row>
    <row r="115" spans="1:15" ht="15.75" thickBot="1" x14ac:dyDescent="0.3">
      <c r="A115" s="183"/>
      <c r="B115" s="578"/>
      <c r="C115" s="56" t="s">
        <v>289</v>
      </c>
      <c r="D115" s="57">
        <f>+D111</f>
        <v>631000</v>
      </c>
      <c r="E115" s="37">
        <f t="shared" ref="E115:O115" si="77">D115+E111</f>
        <v>1361000</v>
      </c>
      <c r="F115" s="37">
        <f t="shared" si="77"/>
        <v>2106000</v>
      </c>
      <c r="G115" s="37">
        <f t="shared" si="77"/>
        <v>2876000</v>
      </c>
      <c r="H115" s="37">
        <f t="shared" si="77"/>
        <v>3666000</v>
      </c>
      <c r="I115" s="37">
        <f t="shared" si="77"/>
        <v>4476000</v>
      </c>
      <c r="J115" s="37">
        <f t="shared" si="77"/>
        <v>5306000</v>
      </c>
      <c r="K115" s="37">
        <f t="shared" si="77"/>
        <v>6054000</v>
      </c>
      <c r="L115" s="37">
        <f t="shared" si="77"/>
        <v>6805000</v>
      </c>
      <c r="M115" s="37">
        <f t="shared" si="77"/>
        <v>7506000</v>
      </c>
      <c r="N115" s="37">
        <f t="shared" si="77"/>
        <v>7976000</v>
      </c>
      <c r="O115" s="182">
        <f t="shared" si="77"/>
        <v>8496000</v>
      </c>
    </row>
    <row r="116" spans="1:15" x14ac:dyDescent="0.25">
      <c r="A116" s="564" t="s">
        <v>14</v>
      </c>
      <c r="B116" s="558" t="s">
        <v>26</v>
      </c>
      <c r="C116" s="416" t="s">
        <v>296</v>
      </c>
      <c r="D116" s="134">
        <f>PIGOO!B90</f>
        <v>25000</v>
      </c>
      <c r="E116" s="134">
        <f>PIGOO!C90</f>
        <v>30000</v>
      </c>
      <c r="F116" s="134">
        <f>PIGOO!D90</f>
        <v>35000</v>
      </c>
      <c r="G116" s="134">
        <f>PIGOO!E90</f>
        <v>35000</v>
      </c>
      <c r="H116" s="134">
        <f>PIGOO!F90</f>
        <v>35000</v>
      </c>
      <c r="I116" s="134">
        <f>PIGOO!G90</f>
        <v>35000</v>
      </c>
      <c r="J116" s="134">
        <f>PIGOO!H90</f>
        <v>20000</v>
      </c>
      <c r="K116" s="134">
        <f>PIGOO!I90</f>
        <v>25000</v>
      </c>
      <c r="L116" s="134">
        <f>PIGOO!J90</f>
        <v>12000</v>
      </c>
      <c r="M116" s="134">
        <f>PIGOO!K90</f>
        <v>15000</v>
      </c>
      <c r="N116" s="134">
        <f>PIGOO!L90</f>
        <v>35000</v>
      </c>
      <c r="O116" s="134">
        <f>PIGOO!M90</f>
        <v>21000</v>
      </c>
    </row>
    <row r="117" spans="1:15" ht="15.75" thickBot="1" x14ac:dyDescent="0.3">
      <c r="A117" s="565"/>
      <c r="B117" s="559"/>
      <c r="C117" s="153" t="s">
        <v>288</v>
      </c>
      <c r="D117" s="136">
        <v>1036</v>
      </c>
      <c r="E117" s="137">
        <v>9669</v>
      </c>
      <c r="F117" s="9">
        <v>20000</v>
      </c>
      <c r="G117" s="9">
        <v>51581</v>
      </c>
      <c r="H117" s="60">
        <v>61000</v>
      </c>
      <c r="I117" s="60">
        <v>161000</v>
      </c>
      <c r="J117" s="9">
        <v>59000</v>
      </c>
      <c r="K117" s="10">
        <v>57000</v>
      </c>
      <c r="L117" s="9">
        <v>47000</v>
      </c>
      <c r="M117" s="9">
        <v>28000</v>
      </c>
      <c r="N117" s="9">
        <v>32991</v>
      </c>
      <c r="O117" s="188">
        <v>17000</v>
      </c>
    </row>
    <row r="118" spans="1:15" x14ac:dyDescent="0.25">
      <c r="A118" s="183"/>
      <c r="B118" s="559"/>
      <c r="C118" s="415" t="s">
        <v>300</v>
      </c>
      <c r="D118" s="43">
        <f>(D116/D117)-1</f>
        <v>23.131274131274132</v>
      </c>
      <c r="E118" s="11">
        <f t="shared" ref="E118:O118" si="78">(E116/E117)-1</f>
        <v>2.1026993484331369</v>
      </c>
      <c r="F118" s="11">
        <f t="shared" si="78"/>
        <v>0.75</v>
      </c>
      <c r="G118" s="11">
        <f t="shared" si="78"/>
        <v>-0.32145557472712816</v>
      </c>
      <c r="H118" s="11">
        <f t="shared" si="78"/>
        <v>-0.42622950819672134</v>
      </c>
      <c r="I118" s="11">
        <f t="shared" si="78"/>
        <v>-0.78260869565217395</v>
      </c>
      <c r="J118" s="11">
        <f t="shared" si="78"/>
        <v>-0.66101694915254239</v>
      </c>
      <c r="K118" s="12">
        <f>(K116/K117)-1</f>
        <v>-0.56140350877192979</v>
      </c>
      <c r="L118" s="11">
        <f t="shared" si="78"/>
        <v>-0.74468085106382986</v>
      </c>
      <c r="M118" s="11">
        <f t="shared" si="78"/>
        <v>-0.4642857142857143</v>
      </c>
      <c r="N118" s="11">
        <f t="shared" si="78"/>
        <v>6.0895395713982614E-2</v>
      </c>
      <c r="O118" s="184">
        <f t="shared" si="78"/>
        <v>0.23529411764705888</v>
      </c>
    </row>
    <row r="119" spans="1:15" x14ac:dyDescent="0.25">
      <c r="A119" s="183"/>
      <c r="B119" s="559"/>
      <c r="C119" s="59" t="s">
        <v>299</v>
      </c>
      <c r="D119" s="61">
        <f>(D120/D121)-1</f>
        <v>23.131274131274132</v>
      </c>
      <c r="E119" s="13">
        <f t="shared" ref="E119:O119" si="79">(E120/E121)-1</f>
        <v>4.1377860812704341</v>
      </c>
      <c r="F119" s="13">
        <f t="shared" si="79"/>
        <v>1.9311187103077674</v>
      </c>
      <c r="G119" s="13">
        <f t="shared" si="79"/>
        <v>0.51909194759740407</v>
      </c>
      <c r="H119" s="13">
        <f t="shared" si="79"/>
        <v>0.11664782323464951</v>
      </c>
      <c r="I119" s="13">
        <f t="shared" si="79"/>
        <v>-0.35915553130936029</v>
      </c>
      <c r="J119" s="13">
        <f t="shared" si="79"/>
        <v>-0.40817978121920473</v>
      </c>
      <c r="K119" s="14">
        <f>(K120/K121)-1</f>
        <v>-0.42896027942876991</v>
      </c>
      <c r="L119" s="13">
        <f t="shared" si="79"/>
        <v>-0.46071570729703004</v>
      </c>
      <c r="M119" s="13">
        <f t="shared" si="79"/>
        <v>-0.46091753047734041</v>
      </c>
      <c r="N119" s="13">
        <f t="shared" si="79"/>
        <v>-0.42833021312682551</v>
      </c>
      <c r="O119" s="189">
        <f t="shared" si="79"/>
        <v>-0.40764052032269837</v>
      </c>
    </row>
    <row r="120" spans="1:15" x14ac:dyDescent="0.25">
      <c r="A120" s="183"/>
      <c r="B120" s="559"/>
      <c r="C120" s="415" t="s">
        <v>297</v>
      </c>
      <c r="D120" s="5">
        <f>D116</f>
        <v>25000</v>
      </c>
      <c r="E120" s="6">
        <f t="shared" ref="E120:O121" si="80">D120+E116</f>
        <v>55000</v>
      </c>
      <c r="F120" s="6">
        <f t="shared" si="80"/>
        <v>90000</v>
      </c>
      <c r="G120" s="6">
        <f t="shared" si="80"/>
        <v>125000</v>
      </c>
      <c r="H120" s="6">
        <f t="shared" si="80"/>
        <v>160000</v>
      </c>
      <c r="I120" s="6">
        <f t="shared" si="80"/>
        <v>195000</v>
      </c>
      <c r="J120" s="6">
        <f t="shared" si="80"/>
        <v>215000</v>
      </c>
      <c r="K120" s="6">
        <f t="shared" si="80"/>
        <v>240000</v>
      </c>
      <c r="L120" s="6">
        <f t="shared" si="80"/>
        <v>252000</v>
      </c>
      <c r="M120" s="6">
        <f t="shared" si="80"/>
        <v>267000</v>
      </c>
      <c r="N120" s="6">
        <f t="shared" si="80"/>
        <v>302000</v>
      </c>
      <c r="O120" s="186">
        <f t="shared" si="80"/>
        <v>323000</v>
      </c>
    </row>
    <row r="121" spans="1:15" ht="15.75" thickBot="1" x14ac:dyDescent="0.3">
      <c r="A121" s="183"/>
      <c r="B121" s="559"/>
      <c r="C121" s="62" t="s">
        <v>289</v>
      </c>
      <c r="D121" s="63">
        <f>D117</f>
        <v>1036</v>
      </c>
      <c r="E121" s="64">
        <f t="shared" si="80"/>
        <v>10705</v>
      </c>
      <c r="F121" s="64">
        <f t="shared" si="80"/>
        <v>30705</v>
      </c>
      <c r="G121" s="64">
        <f t="shared" si="80"/>
        <v>82286</v>
      </c>
      <c r="H121" s="64">
        <f t="shared" si="80"/>
        <v>143286</v>
      </c>
      <c r="I121" s="64">
        <f t="shared" si="80"/>
        <v>304286</v>
      </c>
      <c r="J121" s="64">
        <f t="shared" si="80"/>
        <v>363286</v>
      </c>
      <c r="K121" s="64">
        <f t="shared" si="80"/>
        <v>420286</v>
      </c>
      <c r="L121" s="64">
        <f t="shared" si="80"/>
        <v>467286</v>
      </c>
      <c r="M121" s="64">
        <f t="shared" si="80"/>
        <v>495286</v>
      </c>
      <c r="N121" s="64">
        <f t="shared" si="80"/>
        <v>528277</v>
      </c>
      <c r="O121" s="190">
        <f t="shared" si="80"/>
        <v>545277</v>
      </c>
    </row>
    <row r="122" spans="1:15" ht="15.75" thickBot="1" x14ac:dyDescent="0.3">
      <c r="A122" s="564" t="s">
        <v>14</v>
      </c>
      <c r="B122" s="561" t="s">
        <v>27</v>
      </c>
      <c r="C122" s="414" t="s">
        <v>296</v>
      </c>
      <c r="D122" s="138"/>
      <c r="E122" s="139"/>
      <c r="F122" s="58"/>
      <c r="G122" s="58"/>
      <c r="H122" s="58"/>
      <c r="I122" s="58"/>
      <c r="J122" s="17"/>
      <c r="K122" s="18"/>
      <c r="L122" s="17"/>
      <c r="M122" s="17"/>
      <c r="N122" s="17"/>
      <c r="O122" s="187"/>
    </row>
    <row r="123" spans="1:15" ht="15.75" thickBot="1" x14ac:dyDescent="0.3">
      <c r="A123" s="565"/>
      <c r="B123" s="562"/>
      <c r="C123" s="154" t="s">
        <v>288</v>
      </c>
      <c r="D123" s="134">
        <v>10000</v>
      </c>
      <c r="E123" s="134">
        <v>15000</v>
      </c>
      <c r="F123" s="134">
        <v>17000</v>
      </c>
      <c r="G123" s="134">
        <v>50000</v>
      </c>
      <c r="H123" s="134">
        <v>50000</v>
      </c>
      <c r="I123" s="134">
        <v>52000</v>
      </c>
      <c r="J123" s="134">
        <v>90000</v>
      </c>
      <c r="K123" s="134">
        <v>100000</v>
      </c>
      <c r="L123" s="134">
        <v>61000</v>
      </c>
      <c r="M123" s="134">
        <v>20000</v>
      </c>
      <c r="N123" s="134">
        <v>20000</v>
      </c>
      <c r="O123" s="134">
        <v>20000</v>
      </c>
    </row>
    <row r="124" spans="1:15" x14ac:dyDescent="0.25">
      <c r="A124" s="183"/>
      <c r="B124" s="562"/>
      <c r="C124" s="415" t="s">
        <v>300</v>
      </c>
      <c r="D124" s="43">
        <f>(D122/D123)-1</f>
        <v>-1</v>
      </c>
      <c r="E124" s="11">
        <f t="shared" ref="E124:J124" si="81">(E122/E123)-1</f>
        <v>-1</v>
      </c>
      <c r="F124" s="11">
        <f t="shared" si="81"/>
        <v>-1</v>
      </c>
      <c r="G124" s="11">
        <f t="shared" si="81"/>
        <v>-1</v>
      </c>
      <c r="H124" s="11">
        <f t="shared" si="81"/>
        <v>-1</v>
      </c>
      <c r="I124" s="11">
        <f t="shared" si="81"/>
        <v>-1</v>
      </c>
      <c r="J124" s="11">
        <f t="shared" si="81"/>
        <v>-1</v>
      </c>
      <c r="K124" s="12">
        <f>(K122/K123)-1</f>
        <v>-1</v>
      </c>
      <c r="L124" s="11">
        <f t="shared" ref="L124:O124" si="82">(L122/L123)-1</f>
        <v>-1</v>
      </c>
      <c r="M124" s="11">
        <f t="shared" si="82"/>
        <v>-1</v>
      </c>
      <c r="N124" s="11">
        <f t="shared" si="82"/>
        <v>-1</v>
      </c>
      <c r="O124" s="184">
        <f t="shared" si="82"/>
        <v>-1</v>
      </c>
    </row>
    <row r="125" spans="1:15" x14ac:dyDescent="0.25">
      <c r="A125" s="183"/>
      <c r="B125" s="562"/>
      <c r="C125" s="66" t="s">
        <v>299</v>
      </c>
      <c r="D125" s="68">
        <f>(D126/D127)-1</f>
        <v>-1</v>
      </c>
      <c r="E125" s="23">
        <f t="shared" ref="E125:J125" si="83">(E126/E127)-1</f>
        <v>-1</v>
      </c>
      <c r="F125" s="23">
        <f t="shared" si="83"/>
        <v>-1</v>
      </c>
      <c r="G125" s="23">
        <f t="shared" si="83"/>
        <v>-1</v>
      </c>
      <c r="H125" s="23">
        <f t="shared" si="83"/>
        <v>-1</v>
      </c>
      <c r="I125" s="23">
        <f t="shared" si="83"/>
        <v>-1</v>
      </c>
      <c r="J125" s="23">
        <f t="shared" si="83"/>
        <v>-1</v>
      </c>
      <c r="K125" s="24">
        <f>(K126/K127)-1</f>
        <v>-1</v>
      </c>
      <c r="L125" s="23">
        <f t="shared" ref="L125:O125" si="84">(L126/L127)-1</f>
        <v>-1</v>
      </c>
      <c r="M125" s="23">
        <f t="shared" si="84"/>
        <v>-1</v>
      </c>
      <c r="N125" s="23">
        <f t="shared" si="84"/>
        <v>-1</v>
      </c>
      <c r="O125" s="192">
        <f t="shared" si="84"/>
        <v>-1</v>
      </c>
    </row>
    <row r="126" spans="1:15" x14ac:dyDescent="0.25">
      <c r="A126" s="183"/>
      <c r="B126" s="562"/>
      <c r="C126" s="415" t="s">
        <v>297</v>
      </c>
      <c r="D126" s="5">
        <f>D122</f>
        <v>0</v>
      </c>
      <c r="E126" s="6">
        <f t="shared" ref="E126:O127" si="85">D126+E122</f>
        <v>0</v>
      </c>
      <c r="F126" s="6">
        <f t="shared" si="85"/>
        <v>0</v>
      </c>
      <c r="G126" s="6">
        <f t="shared" si="85"/>
        <v>0</v>
      </c>
      <c r="H126" s="6">
        <f t="shared" si="85"/>
        <v>0</v>
      </c>
      <c r="I126" s="6">
        <f t="shared" si="85"/>
        <v>0</v>
      </c>
      <c r="J126" s="6">
        <f t="shared" si="85"/>
        <v>0</v>
      </c>
      <c r="K126" s="6">
        <f t="shared" si="85"/>
        <v>0</v>
      </c>
      <c r="L126" s="6">
        <f t="shared" si="85"/>
        <v>0</v>
      </c>
      <c r="M126" s="6">
        <f t="shared" si="85"/>
        <v>0</v>
      </c>
      <c r="N126" s="6">
        <f t="shared" si="85"/>
        <v>0</v>
      </c>
      <c r="O126" s="186">
        <f t="shared" si="85"/>
        <v>0</v>
      </c>
    </row>
    <row r="127" spans="1:15" ht="15.75" thickBot="1" x14ac:dyDescent="0.3">
      <c r="A127" s="183"/>
      <c r="B127" s="563"/>
      <c r="C127" s="69" t="s">
        <v>289</v>
      </c>
      <c r="D127" s="20">
        <f>D123</f>
        <v>10000</v>
      </c>
      <c r="E127" s="21">
        <f t="shared" si="85"/>
        <v>25000</v>
      </c>
      <c r="F127" s="21">
        <f t="shared" si="85"/>
        <v>42000</v>
      </c>
      <c r="G127" s="21">
        <f t="shared" si="85"/>
        <v>92000</v>
      </c>
      <c r="H127" s="21">
        <f t="shared" si="85"/>
        <v>142000</v>
      </c>
      <c r="I127" s="21">
        <f t="shared" si="85"/>
        <v>194000</v>
      </c>
      <c r="J127" s="21">
        <f t="shared" si="85"/>
        <v>284000</v>
      </c>
      <c r="K127" s="21">
        <f t="shared" si="85"/>
        <v>384000</v>
      </c>
      <c r="L127" s="21">
        <f t="shared" si="85"/>
        <v>445000</v>
      </c>
      <c r="M127" s="21">
        <f t="shared" si="85"/>
        <v>465000</v>
      </c>
      <c r="N127" s="21">
        <f t="shared" si="85"/>
        <v>485000</v>
      </c>
      <c r="O127" s="191">
        <f t="shared" si="85"/>
        <v>505000</v>
      </c>
    </row>
    <row r="128" spans="1:15" ht="15.75" thickBot="1" x14ac:dyDescent="0.3">
      <c r="A128" s="583" t="s">
        <v>21</v>
      </c>
      <c r="B128" s="550" t="s">
        <v>28</v>
      </c>
      <c r="C128" s="414" t="s">
        <v>296</v>
      </c>
      <c r="D128" s="134"/>
      <c r="E128" s="135"/>
      <c r="F128" s="17"/>
      <c r="G128" s="17"/>
      <c r="H128" s="17"/>
      <c r="I128" s="17"/>
      <c r="J128" s="17"/>
      <c r="K128" s="35"/>
      <c r="L128" s="17"/>
      <c r="M128" s="17"/>
      <c r="N128" s="17"/>
      <c r="O128" s="187"/>
    </row>
    <row r="129" spans="1:15" ht="15.75" thickBot="1" x14ac:dyDescent="0.3">
      <c r="A129" s="584"/>
      <c r="B129" s="551"/>
      <c r="C129" s="151" t="s">
        <v>288</v>
      </c>
      <c r="D129" s="138">
        <v>18000</v>
      </c>
      <c r="E129" s="139">
        <v>34014</v>
      </c>
      <c r="F129" s="58">
        <v>52236</v>
      </c>
      <c r="G129" s="58">
        <v>73600</v>
      </c>
      <c r="H129" s="58">
        <v>170000</v>
      </c>
      <c r="I129" s="58">
        <v>180000</v>
      </c>
      <c r="J129" s="444">
        <v>80000</v>
      </c>
      <c r="K129" s="445">
        <v>74000</v>
      </c>
      <c r="L129" s="444">
        <v>30000</v>
      </c>
      <c r="M129" s="444">
        <v>10000</v>
      </c>
      <c r="N129" s="444">
        <v>10000</v>
      </c>
      <c r="O129" s="187">
        <v>10000</v>
      </c>
    </row>
    <row r="130" spans="1:15" x14ac:dyDescent="0.25">
      <c r="A130" s="183"/>
      <c r="B130" s="551"/>
      <c r="C130" s="415" t="s">
        <v>300</v>
      </c>
      <c r="D130" s="43">
        <f>(D128/D129)-1</f>
        <v>-1</v>
      </c>
      <c r="E130" s="11">
        <f t="shared" ref="E130:J130" si="86">(E128/E129)-1</f>
        <v>-1</v>
      </c>
      <c r="F130" s="11">
        <f t="shared" si="86"/>
        <v>-1</v>
      </c>
      <c r="G130" s="11">
        <f t="shared" si="86"/>
        <v>-1</v>
      </c>
      <c r="H130" s="11">
        <f t="shared" si="86"/>
        <v>-1</v>
      </c>
      <c r="I130" s="11">
        <f t="shared" si="86"/>
        <v>-1</v>
      </c>
      <c r="J130" s="11">
        <f t="shared" si="86"/>
        <v>-1</v>
      </c>
      <c r="K130" s="12">
        <f>(K128/K129)-1</f>
        <v>-1</v>
      </c>
      <c r="L130" s="11">
        <f t="shared" ref="L130:O130" si="87">(L128/L129)-1</f>
        <v>-1</v>
      </c>
      <c r="M130" s="11">
        <f t="shared" si="87"/>
        <v>-1</v>
      </c>
      <c r="N130" s="11">
        <f t="shared" si="87"/>
        <v>-1</v>
      </c>
      <c r="O130" s="184">
        <f t="shared" si="87"/>
        <v>-1</v>
      </c>
    </row>
    <row r="131" spans="1:15" x14ac:dyDescent="0.25">
      <c r="A131" s="183"/>
      <c r="B131" s="551"/>
      <c r="C131" s="41" t="s">
        <v>299</v>
      </c>
      <c r="D131" s="44">
        <f>(D132/D133)-1</f>
        <v>-1</v>
      </c>
      <c r="E131" s="28">
        <f t="shared" ref="E131:J131" si="88">(E132/E133)-1</f>
        <v>-1</v>
      </c>
      <c r="F131" s="28">
        <f t="shared" si="88"/>
        <v>-1</v>
      </c>
      <c r="G131" s="28">
        <f t="shared" si="88"/>
        <v>-1</v>
      </c>
      <c r="H131" s="28">
        <f t="shared" si="88"/>
        <v>-1</v>
      </c>
      <c r="I131" s="28">
        <f t="shared" si="88"/>
        <v>-1</v>
      </c>
      <c r="J131" s="28">
        <f t="shared" si="88"/>
        <v>-1</v>
      </c>
      <c r="K131" s="29">
        <f>(K132/K133)-1</f>
        <v>-1</v>
      </c>
      <c r="L131" s="28">
        <f t="shared" ref="L131:O131" si="89">(L132/L133)-1</f>
        <v>-1</v>
      </c>
      <c r="M131" s="28">
        <f t="shared" si="89"/>
        <v>-1</v>
      </c>
      <c r="N131" s="28">
        <f t="shared" si="89"/>
        <v>-1</v>
      </c>
      <c r="O131" s="193">
        <f t="shared" si="89"/>
        <v>-1</v>
      </c>
    </row>
    <row r="132" spans="1:15" x14ac:dyDescent="0.25">
      <c r="A132" s="183"/>
      <c r="B132" s="551"/>
      <c r="C132" s="415" t="s">
        <v>297</v>
      </c>
      <c r="D132" s="5">
        <f>D128</f>
        <v>0</v>
      </c>
      <c r="E132" s="6">
        <f t="shared" ref="E132:O133" si="90">D132+E128</f>
        <v>0</v>
      </c>
      <c r="F132" s="6">
        <f t="shared" si="90"/>
        <v>0</v>
      </c>
      <c r="G132" s="6">
        <f t="shared" si="90"/>
        <v>0</v>
      </c>
      <c r="H132" s="6">
        <f t="shared" si="90"/>
        <v>0</v>
      </c>
      <c r="I132" s="6">
        <f t="shared" si="90"/>
        <v>0</v>
      </c>
      <c r="J132" s="6">
        <f t="shared" si="90"/>
        <v>0</v>
      </c>
      <c r="K132" s="6">
        <f t="shared" si="90"/>
        <v>0</v>
      </c>
      <c r="L132" s="6">
        <f t="shared" si="90"/>
        <v>0</v>
      </c>
      <c r="M132" s="6">
        <f t="shared" si="90"/>
        <v>0</v>
      </c>
      <c r="N132" s="6">
        <f t="shared" si="90"/>
        <v>0</v>
      </c>
      <c r="O132" s="186">
        <f t="shared" si="90"/>
        <v>0</v>
      </c>
    </row>
    <row r="133" spans="1:15" ht="15.75" thickBot="1" x14ac:dyDescent="0.3">
      <c r="A133" s="183"/>
      <c r="B133" s="551"/>
      <c r="C133" s="45" t="s">
        <v>289</v>
      </c>
      <c r="D133" s="72">
        <f>D129</f>
        <v>18000</v>
      </c>
      <c r="E133" s="73">
        <f t="shared" si="90"/>
        <v>52014</v>
      </c>
      <c r="F133" s="73">
        <f t="shared" si="90"/>
        <v>104250</v>
      </c>
      <c r="G133" s="73">
        <f t="shared" si="90"/>
        <v>177850</v>
      </c>
      <c r="H133" s="73">
        <f t="shared" si="90"/>
        <v>347850</v>
      </c>
      <c r="I133" s="73">
        <f t="shared" si="90"/>
        <v>527850</v>
      </c>
      <c r="J133" s="73">
        <f t="shared" si="90"/>
        <v>607850</v>
      </c>
      <c r="K133" s="73">
        <f t="shared" si="90"/>
        <v>681850</v>
      </c>
      <c r="L133" s="73">
        <f t="shared" si="90"/>
        <v>711850</v>
      </c>
      <c r="M133" s="73">
        <f t="shared" si="90"/>
        <v>721850</v>
      </c>
      <c r="N133" s="73">
        <f t="shared" si="90"/>
        <v>731850</v>
      </c>
      <c r="O133" s="194">
        <f t="shared" si="90"/>
        <v>741850</v>
      </c>
    </row>
    <row r="134" spans="1:15" x14ac:dyDescent="0.25">
      <c r="A134" s="583" t="s">
        <v>21</v>
      </c>
      <c r="B134" s="585" t="s">
        <v>29</v>
      </c>
      <c r="C134" s="414" t="s">
        <v>296</v>
      </c>
      <c r="D134" s="65"/>
      <c r="E134" s="58"/>
      <c r="F134" s="58"/>
      <c r="G134" s="58"/>
      <c r="H134" s="58"/>
      <c r="I134" s="58"/>
      <c r="J134" s="17"/>
      <c r="K134" s="35"/>
      <c r="L134" s="17"/>
      <c r="M134" s="17"/>
      <c r="N134" s="17"/>
      <c r="O134" s="187"/>
    </row>
    <row r="135" spans="1:15" ht="15.75" thickBot="1" x14ac:dyDescent="0.3">
      <c r="A135" s="584"/>
      <c r="B135" s="577"/>
      <c r="C135" s="152" t="s">
        <v>288</v>
      </c>
      <c r="D135" s="74">
        <v>42000</v>
      </c>
      <c r="E135" s="75">
        <v>55986</v>
      </c>
      <c r="F135" s="75">
        <v>49764</v>
      </c>
      <c r="G135" s="75">
        <v>26400</v>
      </c>
      <c r="H135" s="75">
        <v>30000</v>
      </c>
      <c r="I135" s="75">
        <v>40000</v>
      </c>
      <c r="J135" s="37">
        <v>18000</v>
      </c>
      <c r="K135" s="38">
        <v>48000</v>
      </c>
      <c r="L135" s="37">
        <v>18000</v>
      </c>
      <c r="M135" s="37">
        <v>20000</v>
      </c>
      <c r="N135" s="37">
        <v>20000</v>
      </c>
      <c r="O135" s="182">
        <v>20000</v>
      </c>
    </row>
    <row r="136" spans="1:15" x14ac:dyDescent="0.25">
      <c r="A136" s="183"/>
      <c r="B136" s="577"/>
      <c r="C136" s="415" t="s">
        <v>300</v>
      </c>
      <c r="D136" s="76">
        <f>(D134/D135)-1</f>
        <v>-1</v>
      </c>
      <c r="E136" s="77">
        <f t="shared" ref="E136:J136" si="91">(E134/E135)-1</f>
        <v>-1</v>
      </c>
      <c r="F136" s="77">
        <f t="shared" si="91"/>
        <v>-1</v>
      </c>
      <c r="G136" s="77">
        <f t="shared" si="91"/>
        <v>-1</v>
      </c>
      <c r="H136" s="77">
        <f t="shared" si="91"/>
        <v>-1</v>
      </c>
      <c r="I136" s="77">
        <f t="shared" si="91"/>
        <v>-1</v>
      </c>
      <c r="J136" s="77">
        <f t="shared" si="91"/>
        <v>-1</v>
      </c>
      <c r="K136" s="12">
        <f>(K134/K135)-1</f>
        <v>-1</v>
      </c>
      <c r="L136" s="11">
        <f t="shared" ref="L136:O136" si="92">(L134/L135)-1</f>
        <v>-1</v>
      </c>
      <c r="M136" s="11">
        <f t="shared" si="92"/>
        <v>-1</v>
      </c>
      <c r="N136" s="11">
        <f t="shared" si="92"/>
        <v>-1</v>
      </c>
      <c r="O136" s="184">
        <f t="shared" si="92"/>
        <v>-1</v>
      </c>
    </row>
    <row r="137" spans="1:15" x14ac:dyDescent="0.25">
      <c r="A137" s="183"/>
      <c r="B137" s="577"/>
      <c r="C137" s="51" t="s">
        <v>299</v>
      </c>
      <c r="D137" s="78">
        <f>(D138/D139)-1</f>
        <v>-1</v>
      </c>
      <c r="E137" s="79">
        <f t="shared" ref="E137:J137" si="93">(E138/E139)-1</f>
        <v>-1</v>
      </c>
      <c r="F137" s="79">
        <f t="shared" si="93"/>
        <v>-1</v>
      </c>
      <c r="G137" s="79">
        <f t="shared" si="93"/>
        <v>-1</v>
      </c>
      <c r="H137" s="79">
        <f t="shared" si="93"/>
        <v>-1</v>
      </c>
      <c r="I137" s="79">
        <f t="shared" si="93"/>
        <v>-1</v>
      </c>
      <c r="J137" s="79">
        <f t="shared" si="93"/>
        <v>-1</v>
      </c>
      <c r="K137" s="55">
        <f>(K138/K139)-1</f>
        <v>-1</v>
      </c>
      <c r="L137" s="54">
        <f t="shared" ref="L137:O137" si="94">(L138/L139)-1</f>
        <v>-1</v>
      </c>
      <c r="M137" s="54">
        <f t="shared" si="94"/>
        <v>-1</v>
      </c>
      <c r="N137" s="54">
        <f t="shared" si="94"/>
        <v>-1</v>
      </c>
      <c r="O137" s="185">
        <f t="shared" si="94"/>
        <v>-1</v>
      </c>
    </row>
    <row r="138" spans="1:15" x14ac:dyDescent="0.25">
      <c r="A138" s="183"/>
      <c r="B138" s="577"/>
      <c r="C138" s="415" t="s">
        <v>297</v>
      </c>
      <c r="D138" s="5">
        <f>D134</f>
        <v>0</v>
      </c>
      <c r="E138" s="6">
        <f>D138+E134</f>
        <v>0</v>
      </c>
      <c r="F138" s="6">
        <f>E138+F134</f>
        <v>0</v>
      </c>
      <c r="G138" s="6">
        <f t="shared" ref="G138:J139" si="95">F138+G134</f>
        <v>0</v>
      </c>
      <c r="H138" s="6">
        <f t="shared" si="95"/>
        <v>0</v>
      </c>
      <c r="I138" s="6">
        <f t="shared" si="95"/>
        <v>0</v>
      </c>
      <c r="J138" s="6">
        <f t="shared" si="95"/>
        <v>0</v>
      </c>
      <c r="K138" s="6">
        <f>J138+K134</f>
        <v>0</v>
      </c>
      <c r="L138" s="6">
        <f t="shared" ref="L138:O139" si="96">K138+L134</f>
        <v>0</v>
      </c>
      <c r="M138" s="6">
        <f t="shared" si="96"/>
        <v>0</v>
      </c>
      <c r="N138" s="6">
        <f t="shared" si="96"/>
        <v>0</v>
      </c>
      <c r="O138" s="186">
        <f t="shared" si="96"/>
        <v>0</v>
      </c>
    </row>
    <row r="139" spans="1:15" ht="15.75" thickBot="1" x14ac:dyDescent="0.3">
      <c r="A139" s="183"/>
      <c r="B139" s="578"/>
      <c r="C139" s="56" t="s">
        <v>289</v>
      </c>
      <c r="D139" s="36">
        <f>D135</f>
        <v>42000</v>
      </c>
      <c r="E139" s="37">
        <f>D139+E135</f>
        <v>97986</v>
      </c>
      <c r="F139" s="37">
        <f t="shared" ref="F139:I139" si="97">E139+F135</f>
        <v>147750</v>
      </c>
      <c r="G139" s="37">
        <f t="shared" si="97"/>
        <v>174150</v>
      </c>
      <c r="H139" s="37">
        <f t="shared" si="97"/>
        <v>204150</v>
      </c>
      <c r="I139" s="80">
        <f t="shared" si="97"/>
        <v>244150</v>
      </c>
      <c r="J139" s="80">
        <f t="shared" si="95"/>
        <v>262150</v>
      </c>
      <c r="K139" s="80">
        <f>J139+K135</f>
        <v>310150</v>
      </c>
      <c r="L139" s="80">
        <f t="shared" si="96"/>
        <v>328150</v>
      </c>
      <c r="M139" s="80">
        <f t="shared" si="96"/>
        <v>348150</v>
      </c>
      <c r="N139" s="80">
        <f t="shared" si="96"/>
        <v>368150</v>
      </c>
      <c r="O139" s="195">
        <f t="shared" si="96"/>
        <v>388150</v>
      </c>
    </row>
    <row r="140" spans="1:15" x14ac:dyDescent="0.25">
      <c r="A140" s="583" t="s">
        <v>21</v>
      </c>
      <c r="B140" s="558" t="s">
        <v>30</v>
      </c>
      <c r="C140" s="414" t="s">
        <v>296</v>
      </c>
      <c r="D140" s="16"/>
      <c r="E140" s="17"/>
      <c r="F140" s="17"/>
      <c r="G140" s="17"/>
      <c r="H140" s="17"/>
      <c r="I140" s="58"/>
      <c r="J140" s="17"/>
      <c r="K140" s="58"/>
      <c r="L140" s="17"/>
      <c r="M140" s="17"/>
      <c r="N140" s="17"/>
      <c r="O140" s="187"/>
    </row>
    <row r="141" spans="1:15" ht="15.75" thickBot="1" x14ac:dyDescent="0.3">
      <c r="A141" s="584"/>
      <c r="B141" s="559"/>
      <c r="C141" s="153" t="s">
        <v>288</v>
      </c>
      <c r="D141" s="8">
        <v>18000</v>
      </c>
      <c r="E141" s="9">
        <v>34014</v>
      </c>
      <c r="F141" s="9">
        <v>52236</v>
      </c>
      <c r="G141" s="9">
        <v>100000</v>
      </c>
      <c r="H141" s="9">
        <v>200000</v>
      </c>
      <c r="I141" s="60">
        <v>220000</v>
      </c>
      <c r="J141" s="9">
        <v>98000</v>
      </c>
      <c r="K141" s="60">
        <v>74000</v>
      </c>
      <c r="L141" s="9">
        <v>60000</v>
      </c>
      <c r="M141" s="9">
        <v>20000</v>
      </c>
      <c r="N141" s="9">
        <v>20000</v>
      </c>
      <c r="O141" s="188">
        <v>20000</v>
      </c>
    </row>
    <row r="142" spans="1:15" x14ac:dyDescent="0.25">
      <c r="A142" s="183"/>
      <c r="B142" s="559"/>
      <c r="C142" s="415" t="s">
        <v>300</v>
      </c>
      <c r="D142" s="43">
        <f>(D140/D141)-1</f>
        <v>-1</v>
      </c>
      <c r="E142" s="11">
        <f>(E140/E141)-1</f>
        <v>-1</v>
      </c>
      <c r="F142" s="11">
        <f t="shared" ref="F142:J142" si="98">(F140/F141)-1</f>
        <v>-1</v>
      </c>
      <c r="G142" s="11">
        <f t="shared" si="98"/>
        <v>-1</v>
      </c>
      <c r="H142" s="11">
        <f t="shared" si="98"/>
        <v>-1</v>
      </c>
      <c r="I142" s="11">
        <f t="shared" si="98"/>
        <v>-1</v>
      </c>
      <c r="J142" s="11">
        <f t="shared" si="98"/>
        <v>-1</v>
      </c>
      <c r="K142" s="12">
        <f>(K140/K141)-1</f>
        <v>-1</v>
      </c>
      <c r="L142" s="11">
        <f t="shared" ref="L142:O142" si="99">(L140/L141)-1</f>
        <v>-1</v>
      </c>
      <c r="M142" s="11">
        <f t="shared" si="99"/>
        <v>-1</v>
      </c>
      <c r="N142" s="11">
        <f t="shared" si="99"/>
        <v>-1</v>
      </c>
      <c r="O142" s="184">
        <f t="shared" si="99"/>
        <v>-1</v>
      </c>
    </row>
    <row r="143" spans="1:15" x14ac:dyDescent="0.25">
      <c r="A143" s="183"/>
      <c r="B143" s="559"/>
      <c r="C143" s="59" t="s">
        <v>299</v>
      </c>
      <c r="D143" s="61">
        <f>(D144/D145)-1</f>
        <v>-1</v>
      </c>
      <c r="E143" s="13">
        <f t="shared" ref="E143:J143" si="100">(E144/E145)-1</f>
        <v>-1</v>
      </c>
      <c r="F143" s="13">
        <f t="shared" si="100"/>
        <v>-1</v>
      </c>
      <c r="G143" s="13">
        <f t="shared" si="100"/>
        <v>-1</v>
      </c>
      <c r="H143" s="13">
        <f t="shared" si="100"/>
        <v>-1</v>
      </c>
      <c r="I143" s="13">
        <f t="shared" si="100"/>
        <v>-1</v>
      </c>
      <c r="J143" s="13">
        <f t="shared" si="100"/>
        <v>-1</v>
      </c>
      <c r="K143" s="14">
        <f>(K144/K145)-1</f>
        <v>-1</v>
      </c>
      <c r="L143" s="13">
        <f t="shared" ref="L143:O143" si="101">(L144/L145)-1</f>
        <v>-1</v>
      </c>
      <c r="M143" s="13">
        <f t="shared" si="101"/>
        <v>-1</v>
      </c>
      <c r="N143" s="13">
        <f t="shared" si="101"/>
        <v>-1</v>
      </c>
      <c r="O143" s="189">
        <f t="shared" si="101"/>
        <v>-1</v>
      </c>
    </row>
    <row r="144" spans="1:15" x14ac:dyDescent="0.25">
      <c r="A144" s="183"/>
      <c r="B144" s="559"/>
      <c r="C144" s="415" t="s">
        <v>297</v>
      </c>
      <c r="D144" s="5">
        <f>D140</f>
        <v>0</v>
      </c>
      <c r="E144" s="6">
        <f t="shared" ref="E144:O145" si="102">D144+E140</f>
        <v>0</v>
      </c>
      <c r="F144" s="6">
        <f t="shared" si="102"/>
        <v>0</v>
      </c>
      <c r="G144" s="6">
        <f t="shared" si="102"/>
        <v>0</v>
      </c>
      <c r="H144" s="6">
        <f t="shared" si="102"/>
        <v>0</v>
      </c>
      <c r="I144" s="6">
        <f t="shared" si="102"/>
        <v>0</v>
      </c>
      <c r="J144" s="6">
        <f t="shared" si="102"/>
        <v>0</v>
      </c>
      <c r="K144" s="6">
        <f t="shared" si="102"/>
        <v>0</v>
      </c>
      <c r="L144" s="6">
        <f t="shared" si="102"/>
        <v>0</v>
      </c>
      <c r="M144" s="6">
        <f t="shared" si="102"/>
        <v>0</v>
      </c>
      <c r="N144" s="6">
        <f t="shared" si="102"/>
        <v>0</v>
      </c>
      <c r="O144" s="186">
        <f t="shared" si="102"/>
        <v>0</v>
      </c>
    </row>
    <row r="145" spans="1:16" ht="15.75" thickBot="1" x14ac:dyDescent="0.3">
      <c r="A145" s="183"/>
      <c r="B145" s="560"/>
      <c r="C145" s="62" t="s">
        <v>289</v>
      </c>
      <c r="D145" s="63">
        <f>D141</f>
        <v>18000</v>
      </c>
      <c r="E145" s="64">
        <f t="shared" si="102"/>
        <v>52014</v>
      </c>
      <c r="F145" s="64">
        <f t="shared" si="102"/>
        <v>104250</v>
      </c>
      <c r="G145" s="64">
        <f t="shared" si="102"/>
        <v>204250</v>
      </c>
      <c r="H145" s="64">
        <f t="shared" si="102"/>
        <v>404250</v>
      </c>
      <c r="I145" s="64">
        <f t="shared" si="102"/>
        <v>624250</v>
      </c>
      <c r="J145" s="64">
        <f t="shared" si="102"/>
        <v>722250</v>
      </c>
      <c r="K145" s="64">
        <f t="shared" si="102"/>
        <v>796250</v>
      </c>
      <c r="L145" s="64">
        <f t="shared" si="102"/>
        <v>856250</v>
      </c>
      <c r="M145" s="64">
        <f t="shared" si="102"/>
        <v>876250</v>
      </c>
      <c r="N145" s="64">
        <f t="shared" si="102"/>
        <v>896250</v>
      </c>
      <c r="O145" s="190">
        <f t="shared" si="102"/>
        <v>916250</v>
      </c>
    </row>
    <row r="146" spans="1:16" x14ac:dyDescent="0.25">
      <c r="A146" s="583" t="s">
        <v>21</v>
      </c>
      <c r="B146" s="561" t="s">
        <v>31</v>
      </c>
      <c r="C146" s="414" t="s">
        <v>296</v>
      </c>
      <c r="D146" s="138"/>
      <c r="E146" s="139"/>
      <c r="F146" s="58"/>
      <c r="G146" s="58"/>
      <c r="H146" s="58"/>
      <c r="I146" s="58"/>
      <c r="J146" s="17"/>
      <c r="K146" s="17"/>
      <c r="L146" s="17"/>
      <c r="M146" s="17"/>
      <c r="N146" s="17"/>
      <c r="O146" s="187"/>
    </row>
    <row r="147" spans="1:16" ht="15.75" thickBot="1" x14ac:dyDescent="0.3">
      <c r="A147" s="584"/>
      <c r="B147" s="562"/>
      <c r="C147" s="154" t="s">
        <v>288</v>
      </c>
      <c r="D147" s="140">
        <v>42000</v>
      </c>
      <c r="E147" s="141">
        <v>55986</v>
      </c>
      <c r="F147" s="67">
        <v>49764</v>
      </c>
      <c r="G147" s="67">
        <v>26400</v>
      </c>
      <c r="H147" s="67">
        <v>30000</v>
      </c>
      <c r="I147" s="67">
        <v>40000</v>
      </c>
      <c r="J147" s="21">
        <v>80000</v>
      </c>
      <c r="K147" s="21">
        <v>50000</v>
      </c>
      <c r="L147" s="21">
        <v>18000</v>
      </c>
      <c r="M147" s="21">
        <v>20000</v>
      </c>
      <c r="N147" s="21">
        <v>20000</v>
      </c>
      <c r="O147" s="191">
        <v>20000</v>
      </c>
    </row>
    <row r="148" spans="1:16" x14ac:dyDescent="0.25">
      <c r="A148" s="183"/>
      <c r="B148" s="562"/>
      <c r="C148" s="415" t="s">
        <v>300</v>
      </c>
      <c r="D148" s="43">
        <f>(D146/D147)-1</f>
        <v>-1</v>
      </c>
      <c r="E148" s="11">
        <f t="shared" ref="E148:J148" si="103">(E146/E147)-1</f>
        <v>-1</v>
      </c>
      <c r="F148" s="11">
        <f t="shared" si="103"/>
        <v>-1</v>
      </c>
      <c r="G148" s="11">
        <f t="shared" si="103"/>
        <v>-1</v>
      </c>
      <c r="H148" s="11">
        <f t="shared" si="103"/>
        <v>-1</v>
      </c>
      <c r="I148" s="11">
        <f t="shared" si="103"/>
        <v>-1</v>
      </c>
      <c r="J148" s="11">
        <f t="shared" si="103"/>
        <v>-1</v>
      </c>
      <c r="K148" s="12">
        <f>(K146/K147)-1</f>
        <v>-1</v>
      </c>
      <c r="L148" s="11">
        <f t="shared" ref="L148:O148" si="104">(L146/L147)-1</f>
        <v>-1</v>
      </c>
      <c r="M148" s="11">
        <f t="shared" si="104"/>
        <v>-1</v>
      </c>
      <c r="N148" s="11">
        <f t="shared" si="104"/>
        <v>-1</v>
      </c>
      <c r="O148" s="184">
        <f t="shared" si="104"/>
        <v>-1</v>
      </c>
    </row>
    <row r="149" spans="1:16" x14ac:dyDescent="0.25">
      <c r="A149" s="183"/>
      <c r="B149" s="562"/>
      <c r="C149" s="66" t="s">
        <v>299</v>
      </c>
      <c r="D149" s="68">
        <f>(D150/D151)-1</f>
        <v>-1</v>
      </c>
      <c r="E149" s="23">
        <f t="shared" ref="E149:J149" si="105">(E150/E151)-1</f>
        <v>-1</v>
      </c>
      <c r="F149" s="23">
        <f t="shared" si="105"/>
        <v>-1</v>
      </c>
      <c r="G149" s="23">
        <f t="shared" si="105"/>
        <v>-1</v>
      </c>
      <c r="H149" s="23">
        <f t="shared" si="105"/>
        <v>-1</v>
      </c>
      <c r="I149" s="23">
        <f t="shared" si="105"/>
        <v>-1</v>
      </c>
      <c r="J149" s="23">
        <f t="shared" si="105"/>
        <v>-1</v>
      </c>
      <c r="K149" s="24">
        <f>(K150/K151)-1</f>
        <v>-1</v>
      </c>
      <c r="L149" s="23">
        <f t="shared" ref="L149:O149" si="106">(L150/L151)-1</f>
        <v>-1</v>
      </c>
      <c r="M149" s="23">
        <f t="shared" si="106"/>
        <v>-1</v>
      </c>
      <c r="N149" s="23">
        <f t="shared" si="106"/>
        <v>-1</v>
      </c>
      <c r="O149" s="192">
        <f t="shared" si="106"/>
        <v>-1</v>
      </c>
    </row>
    <row r="150" spans="1:16" x14ac:dyDescent="0.25">
      <c r="A150" s="183"/>
      <c r="B150" s="562"/>
      <c r="C150" s="415" t="s">
        <v>297</v>
      </c>
      <c r="D150" s="5">
        <f>D146</f>
        <v>0</v>
      </c>
      <c r="E150" s="6">
        <f>D150+E146</f>
        <v>0</v>
      </c>
      <c r="F150" s="6">
        <f>E150+F146</f>
        <v>0</v>
      </c>
      <c r="G150" s="6">
        <f t="shared" ref="G150:O151" si="107">F150+G146</f>
        <v>0</v>
      </c>
      <c r="H150" s="6">
        <f t="shared" si="107"/>
        <v>0</v>
      </c>
      <c r="I150" s="6">
        <f t="shared" si="107"/>
        <v>0</v>
      </c>
      <c r="J150" s="6">
        <f t="shared" si="107"/>
        <v>0</v>
      </c>
      <c r="K150" s="6">
        <f t="shared" si="107"/>
        <v>0</v>
      </c>
      <c r="L150" s="6">
        <f t="shared" si="107"/>
        <v>0</v>
      </c>
      <c r="M150" s="6">
        <f t="shared" si="107"/>
        <v>0</v>
      </c>
      <c r="N150" s="6">
        <f t="shared" si="107"/>
        <v>0</v>
      </c>
      <c r="O150" s="186">
        <f t="shared" si="107"/>
        <v>0</v>
      </c>
    </row>
    <row r="151" spans="1:16" ht="15.75" thickBot="1" x14ac:dyDescent="0.3">
      <c r="A151" s="183"/>
      <c r="B151" s="563"/>
      <c r="C151" s="69" t="s">
        <v>289</v>
      </c>
      <c r="D151" s="81">
        <f>D147</f>
        <v>42000</v>
      </c>
      <c r="E151" s="70">
        <f>D151+E147</f>
        <v>97986</v>
      </c>
      <c r="F151" s="70">
        <f t="shared" ref="F151:I151" si="108">E151+F147</f>
        <v>147750</v>
      </c>
      <c r="G151" s="70">
        <f t="shared" si="108"/>
        <v>174150</v>
      </c>
      <c r="H151" s="70">
        <f t="shared" si="108"/>
        <v>204150</v>
      </c>
      <c r="I151" s="70">
        <f t="shared" si="108"/>
        <v>244150</v>
      </c>
      <c r="J151" s="70">
        <f t="shared" si="107"/>
        <v>324150</v>
      </c>
      <c r="K151" s="70">
        <f t="shared" si="107"/>
        <v>374150</v>
      </c>
      <c r="L151" s="70">
        <f t="shared" si="107"/>
        <v>392150</v>
      </c>
      <c r="M151" s="70">
        <f t="shared" si="107"/>
        <v>412150</v>
      </c>
      <c r="N151" s="70">
        <f t="shared" si="107"/>
        <v>432150</v>
      </c>
      <c r="O151" s="196">
        <f t="shared" si="107"/>
        <v>452150</v>
      </c>
    </row>
    <row r="152" spans="1:16" ht="26.25" customHeight="1" x14ac:dyDescent="0.25">
      <c r="A152" s="183"/>
      <c r="B152" s="572" t="s">
        <v>32</v>
      </c>
      <c r="C152" s="82" t="s">
        <v>33</v>
      </c>
      <c r="D152" s="83">
        <f t="shared" ref="D152:O152" si="109">D110/(D25+D13)</f>
        <v>0.93257789070514341</v>
      </c>
      <c r="E152" s="83">
        <f t="shared" si="109"/>
        <v>1.0709415081868459</v>
      </c>
      <c r="F152" s="83">
        <f t="shared" si="109"/>
        <v>1.2347095997801869</v>
      </c>
      <c r="G152" s="83">
        <f t="shared" si="109"/>
        <v>1.0221062506494929</v>
      </c>
      <c r="H152" s="83">
        <f t="shared" si="109"/>
        <v>0.98293649547644435</v>
      </c>
      <c r="I152" s="83">
        <f t="shared" si="109"/>
        <v>1.0292988768787956</v>
      </c>
      <c r="J152" s="83">
        <f t="shared" si="109"/>
        <v>1.1175751103605422</v>
      </c>
      <c r="K152" s="83">
        <f t="shared" si="109"/>
        <v>1.1784935550622917</v>
      </c>
      <c r="L152" s="83">
        <f t="shared" si="109"/>
        <v>1.1251666612467888</v>
      </c>
      <c r="M152" s="83">
        <f t="shared" si="109"/>
        <v>1.1792042632234365</v>
      </c>
      <c r="N152" s="83">
        <f t="shared" si="109"/>
        <v>1.1545141503277816</v>
      </c>
      <c r="O152" s="83">
        <f t="shared" si="109"/>
        <v>1.2336921321284273</v>
      </c>
    </row>
    <row r="153" spans="1:16" ht="26.25" customHeight="1" x14ac:dyDescent="0.25">
      <c r="A153" s="183"/>
      <c r="B153" s="573"/>
      <c r="C153" s="84" t="s">
        <v>34</v>
      </c>
      <c r="D153" s="85">
        <f t="shared" ref="D153:O153" si="110">+D116/D110</f>
        <v>4.3859649122807015E-2</v>
      </c>
      <c r="E153" s="85">
        <f t="shared" si="110"/>
        <v>4.6875E-2</v>
      </c>
      <c r="F153" s="85">
        <f t="shared" si="110"/>
        <v>4.9295774647887321E-2</v>
      </c>
      <c r="G153" s="85">
        <f t="shared" si="110"/>
        <v>4.8746518105849582E-2</v>
      </c>
      <c r="H153" s="85">
        <f t="shared" si="110"/>
        <v>4.8611111111111112E-2</v>
      </c>
      <c r="I153" s="85">
        <f t="shared" si="110"/>
        <v>4.9157303370786519E-2</v>
      </c>
      <c r="J153" s="85">
        <f t="shared" si="110"/>
        <v>2.7777777777777776E-2</v>
      </c>
      <c r="K153" s="85">
        <f t="shared" si="110"/>
        <v>3.4674063800277391E-2</v>
      </c>
      <c r="L153" s="85">
        <f t="shared" si="110"/>
        <v>1.7341040462427744E-2</v>
      </c>
      <c r="M153" s="85">
        <f t="shared" si="110"/>
        <v>2.2123893805309734E-2</v>
      </c>
      <c r="N153" s="85">
        <f t="shared" si="110"/>
        <v>5.0724637681159424E-2</v>
      </c>
      <c r="O153" s="85">
        <f t="shared" si="110"/>
        <v>3.0882352941176472E-2</v>
      </c>
    </row>
    <row r="154" spans="1:16" ht="27" customHeight="1" thickBot="1" x14ac:dyDescent="0.3">
      <c r="A154" s="197"/>
      <c r="B154" s="586"/>
      <c r="C154" s="198" t="s">
        <v>277</v>
      </c>
      <c r="D154" s="199" t="e">
        <f>(D140+D146)/(D128+D134)</f>
        <v>#DIV/0!</v>
      </c>
      <c r="E154" s="199" t="e">
        <f t="shared" ref="E154:O154" si="111">(E140+E146)/(E128+E134)</f>
        <v>#DIV/0!</v>
      </c>
      <c r="F154" s="199" t="e">
        <f t="shared" si="111"/>
        <v>#DIV/0!</v>
      </c>
      <c r="G154" s="199" t="e">
        <f t="shared" si="111"/>
        <v>#DIV/0!</v>
      </c>
      <c r="H154" s="199" t="e">
        <f t="shared" si="111"/>
        <v>#DIV/0!</v>
      </c>
      <c r="I154" s="199" t="e">
        <f t="shared" si="111"/>
        <v>#DIV/0!</v>
      </c>
      <c r="J154" s="199" t="e">
        <f t="shared" si="111"/>
        <v>#DIV/0!</v>
      </c>
      <c r="K154" s="199" t="e">
        <f t="shared" si="111"/>
        <v>#DIV/0!</v>
      </c>
      <c r="L154" s="199" t="e">
        <f t="shared" si="111"/>
        <v>#DIV/0!</v>
      </c>
      <c r="M154" s="199" t="e">
        <f t="shared" si="111"/>
        <v>#DIV/0!</v>
      </c>
      <c r="N154" s="199" t="e">
        <f t="shared" si="111"/>
        <v>#DIV/0!</v>
      </c>
      <c r="O154" s="199" t="e">
        <f t="shared" si="111"/>
        <v>#DIV/0!</v>
      </c>
    </row>
    <row r="155" spans="1:16" ht="21" customHeight="1" thickTop="1" x14ac:dyDescent="0.25">
      <c r="A155" s="587" t="s">
        <v>21</v>
      </c>
      <c r="B155" s="588" t="s">
        <v>73</v>
      </c>
      <c r="C155" s="416" t="s">
        <v>301</v>
      </c>
      <c r="D155" s="5">
        <f>PIGOO!B59</f>
        <v>4650691.0500000007</v>
      </c>
      <c r="E155" s="5">
        <f>PIGOO!C59</f>
        <v>3657952.69</v>
      </c>
      <c r="F155" s="5">
        <f>PIGOO!D59</f>
        <v>4990765.26</v>
      </c>
      <c r="G155" s="5">
        <f>PIGOO!E59</f>
        <v>4858208.7000000011</v>
      </c>
      <c r="H155" s="5">
        <f>PIGOO!F59</f>
        <v>5052521.4799999995</v>
      </c>
      <c r="I155" s="5">
        <f>PIGOO!G59</f>
        <v>4641103.0600000005</v>
      </c>
      <c r="J155" s="5">
        <f>PIGOO!H59</f>
        <v>4615426.82</v>
      </c>
      <c r="K155" s="5">
        <f>PIGOO!I59</f>
        <v>4598354.7200000007</v>
      </c>
      <c r="L155" s="5">
        <f>PIGOO!J59</f>
        <v>4372861.79</v>
      </c>
      <c r="M155" s="5">
        <f>PIGOO!K59</f>
        <v>4484229.51</v>
      </c>
      <c r="N155" s="5">
        <f>PIGOO!L59</f>
        <v>4483962.08</v>
      </c>
      <c r="O155" s="5">
        <f>PIGOO!M59</f>
        <v>4419857.1399999997</v>
      </c>
      <c r="P155" s="320">
        <v>8</v>
      </c>
    </row>
    <row r="156" spans="1:16" ht="21" customHeight="1" thickBot="1" x14ac:dyDescent="0.3">
      <c r="A156" s="567"/>
      <c r="B156" s="588"/>
      <c r="C156" s="151" t="s">
        <v>291</v>
      </c>
      <c r="D156" s="26">
        <v>3978011.8800000008</v>
      </c>
      <c r="E156" s="27">
        <v>3645804.2299999995</v>
      </c>
      <c r="F156" s="27">
        <v>4268780.5599999996</v>
      </c>
      <c r="G156" s="27">
        <v>4056844.64</v>
      </c>
      <c r="H156" s="27">
        <v>4039411.5</v>
      </c>
      <c r="I156" s="27">
        <v>4314569.21</v>
      </c>
      <c r="J156" s="27">
        <v>4209961.0200000005</v>
      </c>
      <c r="K156" s="42">
        <v>4038220.2100000009</v>
      </c>
      <c r="L156" s="27">
        <v>4392046.82</v>
      </c>
      <c r="M156" s="27">
        <v>4190302.06</v>
      </c>
      <c r="N156" s="27">
        <v>4459975.54</v>
      </c>
      <c r="O156" s="27">
        <v>4218691.17</v>
      </c>
    </row>
    <row r="157" spans="1:16" ht="21" customHeight="1" x14ac:dyDescent="0.25">
      <c r="B157" s="588"/>
      <c r="C157" s="415" t="s">
        <v>298</v>
      </c>
      <c r="D157" s="86">
        <f>D155</f>
        <v>4650691.0500000007</v>
      </c>
      <c r="E157" s="87">
        <f>D157+E155</f>
        <v>8308643.7400000002</v>
      </c>
      <c r="F157" s="87">
        <f t="shared" ref="F157:O157" si="112">E157+F155</f>
        <v>13299409</v>
      </c>
      <c r="G157" s="87">
        <f t="shared" si="112"/>
        <v>18157617.700000003</v>
      </c>
      <c r="H157" s="87">
        <f t="shared" si="112"/>
        <v>23210139.180000003</v>
      </c>
      <c r="I157" s="87">
        <f t="shared" si="112"/>
        <v>27851242.240000002</v>
      </c>
      <c r="J157" s="87">
        <f t="shared" si="112"/>
        <v>32466669.060000002</v>
      </c>
      <c r="K157" s="87">
        <f t="shared" si="112"/>
        <v>37065023.780000001</v>
      </c>
      <c r="L157" s="87">
        <f t="shared" si="112"/>
        <v>41437885.57</v>
      </c>
      <c r="M157" s="87">
        <f t="shared" si="112"/>
        <v>45922115.079999998</v>
      </c>
      <c r="N157" s="87">
        <f t="shared" si="112"/>
        <v>50406077.159999996</v>
      </c>
      <c r="O157" s="87">
        <f t="shared" si="112"/>
        <v>54825934.299999997</v>
      </c>
    </row>
    <row r="158" spans="1:16" ht="21" customHeight="1" x14ac:dyDescent="0.25">
      <c r="B158" s="588"/>
      <c r="C158" s="41" t="s">
        <v>302</v>
      </c>
      <c r="D158" s="88">
        <f t="shared" ref="D158:I159" si="113">D155/D7</f>
        <v>3.0847756441082579</v>
      </c>
      <c r="E158" s="88">
        <f t="shared" si="113"/>
        <v>2.6835167655941996</v>
      </c>
      <c r="F158" s="88">
        <f t="shared" si="113"/>
        <v>3.1941081644630271</v>
      </c>
      <c r="G158" s="88">
        <f t="shared" si="113"/>
        <v>3.28916065688311</v>
      </c>
      <c r="H158" s="88">
        <f t="shared" si="113"/>
        <v>3.2241692526914756</v>
      </c>
      <c r="I158" s="420">
        <f t="shared" si="113"/>
        <v>3.0706437887502211</v>
      </c>
      <c r="J158" s="89">
        <f>J157/J11</f>
        <v>3.0943308330570201</v>
      </c>
      <c r="K158" s="89">
        <f t="shared" ref="K158:O159" si="114">K155/K7</f>
        <v>3.3626043475017884</v>
      </c>
      <c r="L158" s="88">
        <f t="shared" si="114"/>
        <v>3.1192550287361445</v>
      </c>
      <c r="M158" s="88">
        <f t="shared" si="114"/>
        <v>3.0900297272657737</v>
      </c>
      <c r="N158" s="88">
        <f t="shared" si="114"/>
        <v>3.1290864302292962</v>
      </c>
      <c r="O158" s="88">
        <f t="shared" si="114"/>
        <v>3.0458288988214601</v>
      </c>
    </row>
    <row r="159" spans="1:16" ht="21" customHeight="1" thickBot="1" x14ac:dyDescent="0.3">
      <c r="B159" s="588"/>
      <c r="C159" s="415" t="s">
        <v>292</v>
      </c>
      <c r="D159" s="170">
        <f t="shared" si="113"/>
        <v>2.9162514038724896</v>
      </c>
      <c r="E159" s="170">
        <f t="shared" si="113"/>
        <v>2.9852174101725555</v>
      </c>
      <c r="F159" s="170">
        <f t="shared" si="113"/>
        <v>3.0796527294816336</v>
      </c>
      <c r="G159" s="170">
        <f t="shared" si="113"/>
        <v>2.9696498797307962</v>
      </c>
      <c r="H159" s="170">
        <f t="shared" si="113"/>
        <v>2.8402675724971416</v>
      </c>
      <c r="I159" s="421">
        <f t="shared" si="113"/>
        <v>3.269512153721061</v>
      </c>
      <c r="J159" s="171">
        <f>J156/J8</f>
        <v>3.022653612894286</v>
      </c>
      <c r="K159" s="171">
        <f t="shared" si="114"/>
        <v>2.9343670709012848</v>
      </c>
      <c r="L159" s="170">
        <f t="shared" si="114"/>
        <v>3.1576514139541976</v>
      </c>
      <c r="M159" s="170">
        <f t="shared" si="114"/>
        <v>2.9653553003851147</v>
      </c>
      <c r="N159" s="170">
        <f t="shared" si="114"/>
        <v>2.8859590463341327</v>
      </c>
      <c r="O159" s="170">
        <f t="shared" si="114"/>
        <v>2.8611906720661833</v>
      </c>
    </row>
    <row r="160" spans="1:16" ht="21" customHeight="1" x14ac:dyDescent="0.25">
      <c r="A160" s="591" t="s">
        <v>74</v>
      </c>
      <c r="B160" s="589"/>
      <c r="C160" s="325" t="s">
        <v>72</v>
      </c>
      <c r="D160" s="26">
        <f>PIGOO!B54</f>
        <v>2462711</v>
      </c>
      <c r="E160" s="26">
        <f>PIGOO!C54</f>
        <v>2043728</v>
      </c>
      <c r="F160" s="26">
        <f>PIGOO!D54</f>
        <v>2625156</v>
      </c>
      <c r="G160" s="26">
        <f>PIGOO!E54</f>
        <v>2470498</v>
      </c>
      <c r="H160" s="26">
        <f>PIGOO!F54</f>
        <v>2544576</v>
      </c>
      <c r="I160" s="26">
        <f>PIGOO!G54</f>
        <v>2344372</v>
      </c>
      <c r="J160" s="26">
        <f>PIGOO!H54</f>
        <v>2332831</v>
      </c>
      <c r="K160" s="26">
        <f>PIGOO!I54</f>
        <v>2258660</v>
      </c>
      <c r="L160" s="26">
        <f>PIGOO!J54</f>
        <v>2146847</v>
      </c>
      <c r="M160" s="26">
        <f>PIGOO!K54</f>
        <v>2210541</v>
      </c>
      <c r="N160" s="26">
        <f>PIGOO!L54</f>
        <v>2158992</v>
      </c>
      <c r="O160" s="26">
        <f>PIGOO!M54</f>
        <v>2137722</v>
      </c>
      <c r="P160" s="320">
        <v>9</v>
      </c>
    </row>
    <row r="161" spans="1:16" ht="21" customHeight="1" x14ac:dyDescent="0.25">
      <c r="A161" s="592"/>
      <c r="B161" s="589"/>
      <c r="C161" s="220" t="s">
        <v>95</v>
      </c>
      <c r="D161" s="315">
        <f>+D160/D7</f>
        <v>1.6335015225914633</v>
      </c>
      <c r="E161" s="315">
        <f t="shared" ref="E161:O161" si="115">+E160/E7</f>
        <v>1.4993027021118479</v>
      </c>
      <c r="F161" s="315">
        <f t="shared" si="115"/>
        <v>1.6801095174308205</v>
      </c>
      <c r="G161" s="315">
        <f t="shared" si="115"/>
        <v>1.6726051362322922</v>
      </c>
      <c r="H161" s="315">
        <f t="shared" si="115"/>
        <v>1.6237721566968311</v>
      </c>
      <c r="I161" s="315">
        <f t="shared" si="115"/>
        <v>1.5510819792741108</v>
      </c>
      <c r="J161" s="315">
        <f t="shared" si="115"/>
        <v>1.5515858182896867</v>
      </c>
      <c r="K161" s="315">
        <f t="shared" si="115"/>
        <v>1.6516733479683334</v>
      </c>
      <c r="L161" s="315">
        <f t="shared" si="115"/>
        <v>1.5313914828021824</v>
      </c>
      <c r="M161" s="315">
        <f t="shared" si="115"/>
        <v>1.5232577610283402</v>
      </c>
      <c r="N161" s="315">
        <f t="shared" si="115"/>
        <v>1.5066301743063824</v>
      </c>
      <c r="O161" s="315">
        <f t="shared" si="115"/>
        <v>1.4731551810397225</v>
      </c>
    </row>
    <row r="162" spans="1:16" ht="21" customHeight="1" thickBot="1" x14ac:dyDescent="0.3">
      <c r="A162" s="593"/>
      <c r="B162" s="590"/>
      <c r="C162" s="172" t="s">
        <v>75</v>
      </c>
      <c r="D162" s="200">
        <f>D155/D160</f>
        <v>1.8884436907132021</v>
      </c>
      <c r="E162" s="200">
        <f t="shared" ref="E162:O162" si="116">E155/E160</f>
        <v>1.7898432129911612</v>
      </c>
      <c r="F162" s="200">
        <f t="shared" si="116"/>
        <v>1.9011309270763337</v>
      </c>
      <c r="G162" s="200">
        <f t="shared" si="116"/>
        <v>1.9664896308355648</v>
      </c>
      <c r="H162" s="200">
        <f t="shared" si="116"/>
        <v>1.9856044700570938</v>
      </c>
      <c r="I162" s="200">
        <f t="shared" si="116"/>
        <v>1.9796785919640743</v>
      </c>
      <c r="J162" s="200">
        <f t="shared" si="116"/>
        <v>1.9784660011805399</v>
      </c>
      <c r="K162" s="200">
        <f t="shared" si="116"/>
        <v>2.0358773432034925</v>
      </c>
      <c r="L162" s="200">
        <f t="shared" si="116"/>
        <v>2.0368763074406329</v>
      </c>
      <c r="M162" s="200">
        <f t="shared" si="116"/>
        <v>2.0285665409508349</v>
      </c>
      <c r="N162" s="200">
        <f t="shared" si="116"/>
        <v>2.0768775799076606</v>
      </c>
      <c r="O162" s="200">
        <f t="shared" si="116"/>
        <v>2.0675546867179175</v>
      </c>
    </row>
    <row r="163" spans="1:16" ht="15" customHeight="1" x14ac:dyDescent="0.25">
      <c r="A163" s="581"/>
      <c r="B163" s="552" t="s">
        <v>35</v>
      </c>
      <c r="C163" s="326" t="s">
        <v>303</v>
      </c>
      <c r="D163" s="36">
        <f>PIGOO!B109</f>
        <v>4965</v>
      </c>
      <c r="E163" s="36">
        <f>PIGOO!C109</f>
        <v>4502</v>
      </c>
      <c r="F163" s="36">
        <f>PIGOO!D109</f>
        <v>5703</v>
      </c>
      <c r="G163" s="36">
        <f>PIGOO!E109</f>
        <v>2859</v>
      </c>
      <c r="H163" s="36">
        <f>PIGOO!F109</f>
        <v>2732</v>
      </c>
      <c r="I163" s="36">
        <f>PIGOO!G109</f>
        <v>4293</v>
      </c>
      <c r="J163" s="36">
        <f>PIGOO!H109</f>
        <v>0</v>
      </c>
      <c r="K163" s="36">
        <f>PIGOO!I109</f>
        <v>5728</v>
      </c>
      <c r="L163" s="36">
        <f>PIGOO!J109</f>
        <v>3596</v>
      </c>
      <c r="M163" s="36">
        <f>PIGOO!K109</f>
        <v>5407</v>
      </c>
      <c r="N163" s="36">
        <f>PIGOO!L109</f>
        <v>5164</v>
      </c>
      <c r="O163" s="36">
        <f>PIGOO!M109</f>
        <v>1734</v>
      </c>
      <c r="P163" s="320">
        <v>10</v>
      </c>
    </row>
    <row r="164" spans="1:16" x14ac:dyDescent="0.25">
      <c r="A164" s="581"/>
      <c r="B164" s="553"/>
      <c r="C164" s="408" t="s">
        <v>304</v>
      </c>
      <c r="D164" s="5">
        <f>D163</f>
        <v>4965</v>
      </c>
      <c r="E164" s="6">
        <f>D164+E163</f>
        <v>9467</v>
      </c>
      <c r="F164" s="6">
        <f>E164+F163</f>
        <v>15170</v>
      </c>
      <c r="G164" s="6">
        <f t="shared" ref="G164:I164" si="117">F164+G163</f>
        <v>18029</v>
      </c>
      <c r="H164" s="6">
        <f t="shared" si="117"/>
        <v>20761</v>
      </c>
      <c r="I164" s="6">
        <f t="shared" si="117"/>
        <v>25054</v>
      </c>
      <c r="J164" s="6">
        <f t="shared" ref="J164" si="118">I164+J163</f>
        <v>25054</v>
      </c>
      <c r="K164" s="6">
        <f t="shared" ref="K164" si="119">J164+K163</f>
        <v>30782</v>
      </c>
      <c r="L164" s="6">
        <f t="shared" ref="L164" si="120">K164+L163</f>
        <v>34378</v>
      </c>
      <c r="M164" s="6">
        <f t="shared" ref="M164" si="121">L164+M163</f>
        <v>39785</v>
      </c>
      <c r="N164" s="6">
        <f t="shared" ref="N164" si="122">M164+N163</f>
        <v>44949</v>
      </c>
      <c r="O164" s="6">
        <f t="shared" ref="O164" si="123">N164+O163</f>
        <v>46683</v>
      </c>
    </row>
    <row r="165" spans="1:16" ht="45" x14ac:dyDescent="0.25">
      <c r="A165" s="581"/>
      <c r="B165" s="553"/>
      <c r="C165" s="326" t="s">
        <v>305</v>
      </c>
      <c r="D165" s="36">
        <f>PIGOO!B110</f>
        <v>1439</v>
      </c>
      <c r="E165" s="36">
        <f>PIGOO!C110</f>
        <v>1372</v>
      </c>
      <c r="F165" s="36">
        <f>PIGOO!D110</f>
        <v>1298</v>
      </c>
      <c r="G165" s="36">
        <f>PIGOO!E110</f>
        <v>970</v>
      </c>
      <c r="H165" s="36">
        <f>PIGOO!F110</f>
        <v>1134</v>
      </c>
      <c r="I165" s="36">
        <f>PIGOO!G110</f>
        <v>765</v>
      </c>
      <c r="J165" s="36">
        <f>PIGOO!H110</f>
        <v>0</v>
      </c>
      <c r="K165" s="36">
        <f>PIGOO!I110</f>
        <v>1297</v>
      </c>
      <c r="L165" s="36">
        <f>PIGOO!J110</f>
        <v>1204</v>
      </c>
      <c r="M165" s="36">
        <f>PIGOO!K110</f>
        <v>1291</v>
      </c>
      <c r="N165" s="36">
        <f>PIGOO!L110</f>
        <v>1202</v>
      </c>
      <c r="O165" s="36">
        <f>PIGOO!M110</f>
        <v>1568</v>
      </c>
      <c r="P165" s="320">
        <v>11</v>
      </c>
    </row>
    <row r="166" spans="1:16" ht="15.75" thickBot="1" x14ac:dyDescent="0.3">
      <c r="A166" s="581"/>
      <c r="B166" s="553"/>
      <c r="C166" s="408" t="s">
        <v>306</v>
      </c>
      <c r="D166" s="5">
        <f>D165</f>
        <v>1439</v>
      </c>
      <c r="E166" s="6">
        <f>D166+E165</f>
        <v>2811</v>
      </c>
      <c r="F166" s="6">
        <f t="shared" ref="F166:J166" si="124">E166+F165</f>
        <v>4109</v>
      </c>
      <c r="G166" s="6">
        <f t="shared" si="124"/>
        <v>5079</v>
      </c>
      <c r="H166" s="6">
        <f t="shared" si="124"/>
        <v>6213</v>
      </c>
      <c r="I166" s="6">
        <f t="shared" si="124"/>
        <v>6978</v>
      </c>
      <c r="J166" s="6">
        <f t="shared" si="124"/>
        <v>6978</v>
      </c>
      <c r="K166" s="6">
        <f>J166+K165</f>
        <v>8275</v>
      </c>
      <c r="L166" s="6">
        <f t="shared" ref="L166:O166" si="125">K166+L165</f>
        <v>9479</v>
      </c>
      <c r="M166" s="6">
        <f t="shared" si="125"/>
        <v>10770</v>
      </c>
      <c r="N166" s="6">
        <f t="shared" si="125"/>
        <v>11972</v>
      </c>
      <c r="O166" s="6">
        <f t="shared" si="125"/>
        <v>13540</v>
      </c>
    </row>
    <row r="167" spans="1:16" ht="21.75" thickBot="1" x14ac:dyDescent="0.3">
      <c r="A167" s="581"/>
      <c r="B167" s="553"/>
      <c r="C167" s="90" t="s">
        <v>36</v>
      </c>
      <c r="D167" s="91">
        <f>D166/D164</f>
        <v>0.28982880161127894</v>
      </c>
      <c r="E167" s="92">
        <f>E166/E164</f>
        <v>0.29692616457167004</v>
      </c>
      <c r="F167" s="92">
        <f t="shared" ref="F167:J167" si="126">F166/F164</f>
        <v>0.27086354647330257</v>
      </c>
      <c r="G167" s="92">
        <f t="shared" si="126"/>
        <v>0.28171279605080701</v>
      </c>
      <c r="H167" s="92">
        <f t="shared" si="126"/>
        <v>0.2992630412793218</v>
      </c>
      <c r="I167" s="92">
        <f t="shared" si="126"/>
        <v>0.27851840025544822</v>
      </c>
      <c r="J167" s="92">
        <f t="shared" si="126"/>
        <v>0.27851840025544822</v>
      </c>
      <c r="K167" s="92">
        <f>K166/K164</f>
        <v>0.26882593723604703</v>
      </c>
      <c r="L167" s="92">
        <f t="shared" ref="L167:O167" si="127">L166/L164</f>
        <v>0.27572866368026061</v>
      </c>
      <c r="M167" s="92">
        <f t="shared" si="127"/>
        <v>0.27070503958778436</v>
      </c>
      <c r="N167" s="92">
        <f t="shared" si="127"/>
        <v>0.26634630358851141</v>
      </c>
      <c r="O167" s="92">
        <f t="shared" si="127"/>
        <v>0.29004134267292164</v>
      </c>
    </row>
    <row r="168" spans="1:16" ht="30" x14ac:dyDescent="0.25">
      <c r="A168" s="581"/>
      <c r="B168" s="553"/>
      <c r="C168" s="407" t="s">
        <v>307</v>
      </c>
      <c r="D168" s="17">
        <f>PIGOO!B111</f>
        <v>3620.17</v>
      </c>
      <c r="E168" s="17">
        <f>PIGOO!C111</f>
        <v>3921.52</v>
      </c>
      <c r="F168" s="17">
        <f>PIGOO!D111</f>
        <v>1424.35</v>
      </c>
      <c r="G168" s="17">
        <f>PIGOO!E111</f>
        <v>1267.3499999999999</v>
      </c>
      <c r="H168" s="17">
        <f>PIGOO!F111</f>
        <v>3837.46</v>
      </c>
      <c r="I168" s="17">
        <f>PIGOO!G111</f>
        <v>862.93</v>
      </c>
      <c r="J168" s="17">
        <f>PIGOO!H111</f>
        <v>1000</v>
      </c>
      <c r="K168" s="17"/>
      <c r="L168" s="17"/>
      <c r="M168" s="17"/>
      <c r="N168" s="17"/>
      <c r="O168" s="17"/>
      <c r="P168" s="320">
        <v>12</v>
      </c>
    </row>
    <row r="169" spans="1:16" ht="30.75" thickBot="1" x14ac:dyDescent="0.3">
      <c r="A169" s="581"/>
      <c r="B169" s="553"/>
      <c r="C169" s="201" t="s">
        <v>308</v>
      </c>
      <c r="D169" s="80">
        <f>D168</f>
        <v>3620.17</v>
      </c>
      <c r="E169" s="80">
        <f>D169+E168</f>
        <v>7541.6900000000005</v>
      </c>
      <c r="F169" s="80">
        <f t="shared" ref="F169:O169" si="128">E169+F168</f>
        <v>8966.0400000000009</v>
      </c>
      <c r="G169" s="80">
        <f t="shared" si="128"/>
        <v>10233.390000000001</v>
      </c>
      <c r="H169" s="80">
        <f t="shared" si="128"/>
        <v>14070.850000000002</v>
      </c>
      <c r="I169" s="80">
        <f t="shared" si="128"/>
        <v>14933.780000000002</v>
      </c>
      <c r="J169" s="80">
        <f t="shared" si="128"/>
        <v>15933.780000000002</v>
      </c>
      <c r="K169" s="80">
        <f t="shared" si="128"/>
        <v>15933.780000000002</v>
      </c>
      <c r="L169" s="80">
        <f t="shared" si="128"/>
        <v>15933.780000000002</v>
      </c>
      <c r="M169" s="80">
        <f t="shared" si="128"/>
        <v>15933.780000000002</v>
      </c>
      <c r="N169" s="80">
        <f t="shared" si="128"/>
        <v>15933.780000000002</v>
      </c>
      <c r="O169" s="80">
        <f t="shared" si="128"/>
        <v>15933.780000000002</v>
      </c>
    </row>
    <row r="170" spans="1:16" x14ac:dyDescent="0.25">
      <c r="A170" s="581"/>
      <c r="B170" s="553"/>
      <c r="C170" s="327" t="s">
        <v>37</v>
      </c>
      <c r="D170" s="20">
        <f>PIGOO!B206</f>
        <v>54776</v>
      </c>
      <c r="E170" s="20">
        <f>PIGOO!C206</f>
        <v>54848</v>
      </c>
      <c r="F170" s="20">
        <f>PIGOO!D206</f>
        <v>56118</v>
      </c>
      <c r="G170" s="20">
        <f>PIGOO!E206</f>
        <v>56206</v>
      </c>
      <c r="H170" s="20">
        <f>PIGOO!F206</f>
        <v>56353</v>
      </c>
      <c r="I170" s="20">
        <f>PIGOO!G206</f>
        <v>55328</v>
      </c>
      <c r="J170" s="20">
        <f>PIGOO!H206</f>
        <v>56630</v>
      </c>
      <c r="K170" s="20">
        <f>PIGOO!I206</f>
        <v>55185</v>
      </c>
      <c r="L170" s="20">
        <f>PIGOO!J206</f>
        <v>55611</v>
      </c>
      <c r="M170" s="20">
        <f>PIGOO!K206</f>
        <v>55689</v>
      </c>
      <c r="N170" s="20">
        <f>PIGOO!L206</f>
        <v>55787</v>
      </c>
      <c r="O170" s="20">
        <f>PIGOO!M206</f>
        <v>0</v>
      </c>
      <c r="P170" s="320">
        <v>13</v>
      </c>
    </row>
    <row r="171" spans="1:16" x14ac:dyDescent="0.25">
      <c r="A171" s="581"/>
      <c r="B171" s="553"/>
      <c r="C171" s="1" t="s">
        <v>38</v>
      </c>
      <c r="D171" s="93">
        <f>+D170/D172</f>
        <v>1</v>
      </c>
      <c r="E171" s="93">
        <f t="shared" ref="E171:O171" si="129">+E170/E172</f>
        <v>1</v>
      </c>
      <c r="F171" s="93">
        <f t="shared" si="129"/>
        <v>1.0210884477519606</v>
      </c>
      <c r="G171" s="93">
        <f t="shared" si="129"/>
        <v>0.99989326122536115</v>
      </c>
      <c r="H171" s="93">
        <f t="shared" si="129"/>
        <v>0.99989353962987282</v>
      </c>
      <c r="I171" s="93">
        <f t="shared" si="129"/>
        <v>0.97910067422888392</v>
      </c>
      <c r="J171" s="93">
        <f t="shared" si="129"/>
        <v>0.99989406031499395</v>
      </c>
      <c r="K171" s="93">
        <f t="shared" si="129"/>
        <v>0.99357243167332832</v>
      </c>
      <c r="L171" s="93">
        <f t="shared" si="129"/>
        <v>0.97892902408111537</v>
      </c>
      <c r="M171" s="93">
        <f t="shared" si="129"/>
        <v>0.98235989345375641</v>
      </c>
      <c r="N171" s="93">
        <f t="shared" si="129"/>
        <v>0.9787879851217629</v>
      </c>
      <c r="O171" s="93">
        <f t="shared" si="129"/>
        <v>0</v>
      </c>
    </row>
    <row r="172" spans="1:16" s="95" customFormat="1" ht="21" x14ac:dyDescent="0.25">
      <c r="A172" s="581"/>
      <c r="B172" s="553"/>
      <c r="C172" s="422" t="s">
        <v>39</v>
      </c>
      <c r="D172" s="94">
        <f>PIGOO!B114</f>
        <v>54776</v>
      </c>
      <c r="E172" s="94">
        <f>PIGOO!C114</f>
        <v>54848</v>
      </c>
      <c r="F172" s="94">
        <f>PIGOO!D114</f>
        <v>54959</v>
      </c>
      <c r="G172" s="94">
        <f>PIGOO!E114</f>
        <v>56212</v>
      </c>
      <c r="H172" s="94">
        <f>PIGOO!F114</f>
        <v>56359</v>
      </c>
      <c r="I172" s="94">
        <f>PIGOO!G114</f>
        <v>56509</v>
      </c>
      <c r="J172" s="94">
        <f>PIGOO!H114</f>
        <v>56636</v>
      </c>
      <c r="K172" s="94">
        <f>PIGOO!I114</f>
        <v>55542</v>
      </c>
      <c r="L172" s="94">
        <f>PIGOO!J114</f>
        <v>56808</v>
      </c>
      <c r="M172" s="94">
        <f>PIGOO!K114</f>
        <v>56689</v>
      </c>
      <c r="N172" s="94">
        <f>PIGOO!L114</f>
        <v>56996</v>
      </c>
      <c r="O172" s="94">
        <f>PIGOO!M114</f>
        <v>57102</v>
      </c>
      <c r="P172" s="321">
        <v>14</v>
      </c>
    </row>
    <row r="173" spans="1:16" x14ac:dyDescent="0.25">
      <c r="A173" s="581"/>
      <c r="B173" s="553"/>
      <c r="C173" s="423" t="s">
        <v>40</v>
      </c>
      <c r="D173" s="5"/>
      <c r="E173" s="5"/>
      <c r="F173" s="5"/>
      <c r="G173" s="5"/>
      <c r="H173" s="6"/>
      <c r="I173" s="6"/>
      <c r="J173" s="6"/>
      <c r="K173" s="6"/>
      <c r="L173" s="6"/>
      <c r="M173" s="6"/>
      <c r="N173" s="6"/>
      <c r="O173" s="6"/>
    </row>
    <row r="174" spans="1:16" x14ac:dyDescent="0.25">
      <c r="A174" s="581"/>
      <c r="B174" s="553"/>
      <c r="C174" s="424" t="s">
        <v>41</v>
      </c>
      <c r="D174" s="68">
        <f>D173/D172</f>
        <v>0</v>
      </c>
      <c r="E174" s="68">
        <f t="shared" ref="E174:J174" si="130">E173/E172</f>
        <v>0</v>
      </c>
      <c r="F174" s="68">
        <f t="shared" si="130"/>
        <v>0</v>
      </c>
      <c r="G174" s="68">
        <f t="shared" si="130"/>
        <v>0</v>
      </c>
      <c r="H174" s="68">
        <f t="shared" si="130"/>
        <v>0</v>
      </c>
      <c r="I174" s="68">
        <f t="shared" si="130"/>
        <v>0</v>
      </c>
      <c r="J174" s="68">
        <f t="shared" si="130"/>
        <v>0</v>
      </c>
      <c r="K174" s="68">
        <f>K173/K172</f>
        <v>0</v>
      </c>
      <c r="L174" s="68">
        <f t="shared" ref="L174:O174" si="131">L173/L172</f>
        <v>0</v>
      </c>
      <c r="M174" s="68">
        <f t="shared" si="131"/>
        <v>0</v>
      </c>
      <c r="N174" s="68">
        <f t="shared" si="131"/>
        <v>0</v>
      </c>
      <c r="O174" s="68">
        <f t="shared" si="131"/>
        <v>0</v>
      </c>
    </row>
    <row r="175" spans="1:16" x14ac:dyDescent="0.25">
      <c r="A175" s="581"/>
      <c r="B175" s="553"/>
      <c r="C175" s="423" t="s">
        <v>42</v>
      </c>
      <c r="D175" s="5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6" x14ac:dyDescent="0.25">
      <c r="A176" s="581"/>
      <c r="B176" s="553"/>
      <c r="C176" s="424" t="s">
        <v>43</v>
      </c>
      <c r="D176" s="68">
        <f>D175/D172</f>
        <v>0</v>
      </c>
      <c r="E176" s="68">
        <f t="shared" ref="E176:J176" si="132">E175/E172</f>
        <v>0</v>
      </c>
      <c r="F176" s="68">
        <f t="shared" si="132"/>
        <v>0</v>
      </c>
      <c r="G176" s="68">
        <f t="shared" si="132"/>
        <v>0</v>
      </c>
      <c r="H176" s="68">
        <f t="shared" si="132"/>
        <v>0</v>
      </c>
      <c r="I176" s="68">
        <f t="shared" si="132"/>
        <v>0</v>
      </c>
      <c r="J176" s="68">
        <f t="shared" si="132"/>
        <v>0</v>
      </c>
      <c r="K176" s="68">
        <f>K175/K172</f>
        <v>0</v>
      </c>
      <c r="L176" s="68">
        <f t="shared" ref="L176:O176" si="133">L175/L172</f>
        <v>0</v>
      </c>
      <c r="M176" s="68">
        <f t="shared" si="133"/>
        <v>0</v>
      </c>
      <c r="N176" s="68">
        <f t="shared" si="133"/>
        <v>0</v>
      </c>
      <c r="O176" s="68">
        <f t="shared" si="133"/>
        <v>0</v>
      </c>
    </row>
    <row r="177" spans="1:16" ht="30" x14ac:dyDescent="0.25">
      <c r="A177" s="581"/>
      <c r="B177" s="553"/>
      <c r="C177" s="425" t="s">
        <v>44</v>
      </c>
      <c r="D177" s="5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6" ht="30" x14ac:dyDescent="0.25">
      <c r="A178" s="581"/>
      <c r="B178" s="553"/>
      <c r="C178" s="426" t="s">
        <v>45</v>
      </c>
      <c r="D178" s="68">
        <f>D177/D172</f>
        <v>0</v>
      </c>
      <c r="E178" s="68">
        <f t="shared" ref="E178:J178" si="134">E177/E172</f>
        <v>0</v>
      </c>
      <c r="F178" s="68">
        <f t="shared" si="134"/>
        <v>0</v>
      </c>
      <c r="G178" s="68">
        <f t="shared" si="134"/>
        <v>0</v>
      </c>
      <c r="H178" s="68">
        <f t="shared" si="134"/>
        <v>0</v>
      </c>
      <c r="I178" s="68">
        <f t="shared" si="134"/>
        <v>0</v>
      </c>
      <c r="J178" s="68">
        <f t="shared" si="134"/>
        <v>0</v>
      </c>
      <c r="K178" s="68">
        <f>K177/K172</f>
        <v>0</v>
      </c>
      <c r="L178" s="68">
        <f t="shared" ref="L178:O178" si="135">L177/L172</f>
        <v>0</v>
      </c>
      <c r="M178" s="68">
        <f t="shared" si="135"/>
        <v>0</v>
      </c>
      <c r="N178" s="68">
        <f t="shared" si="135"/>
        <v>0</v>
      </c>
      <c r="O178" s="68">
        <f t="shared" si="135"/>
        <v>0</v>
      </c>
    </row>
    <row r="179" spans="1:16" ht="30" x14ac:dyDescent="0.25">
      <c r="A179" s="581"/>
      <c r="B179" s="553"/>
      <c r="C179" s="425" t="s">
        <v>78</v>
      </c>
      <c r="D179" s="5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6" ht="30.75" thickBot="1" x14ac:dyDescent="0.3">
      <c r="A180" s="581"/>
      <c r="B180" s="553"/>
      <c r="C180" s="427" t="s">
        <v>46</v>
      </c>
      <c r="D180" s="96">
        <f t="shared" ref="D180:O180" si="136">D179/D172</f>
        <v>0</v>
      </c>
      <c r="E180" s="96">
        <f t="shared" si="136"/>
        <v>0</v>
      </c>
      <c r="F180" s="96">
        <f t="shared" si="136"/>
        <v>0</v>
      </c>
      <c r="G180" s="96">
        <f t="shared" si="136"/>
        <v>0</v>
      </c>
      <c r="H180" s="96">
        <f t="shared" si="136"/>
        <v>0</v>
      </c>
      <c r="I180" s="96">
        <f t="shared" si="136"/>
        <v>0</v>
      </c>
      <c r="J180" s="96">
        <f t="shared" si="136"/>
        <v>0</v>
      </c>
      <c r="K180" s="96">
        <f t="shared" si="136"/>
        <v>0</v>
      </c>
      <c r="L180" s="96">
        <f t="shared" si="136"/>
        <v>0</v>
      </c>
      <c r="M180" s="96">
        <f t="shared" si="136"/>
        <v>0</v>
      </c>
      <c r="N180" s="96">
        <f t="shared" si="136"/>
        <v>0</v>
      </c>
      <c r="O180" s="96">
        <f t="shared" si="136"/>
        <v>0</v>
      </c>
    </row>
    <row r="181" spans="1:16" x14ac:dyDescent="0.25">
      <c r="A181" s="581"/>
      <c r="B181" s="553"/>
      <c r="C181" s="428" t="s">
        <v>309</v>
      </c>
      <c r="D181" s="316">
        <f>PIGOO!B161</f>
        <v>39986</v>
      </c>
      <c r="E181" s="316">
        <f>PIGOO!C161</f>
        <v>39502</v>
      </c>
      <c r="F181" s="316">
        <f>PIGOO!D161</f>
        <v>39961</v>
      </c>
      <c r="G181" s="316">
        <f>PIGOO!E161</f>
        <v>39961</v>
      </c>
      <c r="H181" s="316">
        <f>PIGOO!F161</f>
        <v>0</v>
      </c>
      <c r="I181" s="316">
        <f>PIGOO!G161</f>
        <v>39161</v>
      </c>
      <c r="J181" s="316">
        <f>PIGOO!H161</f>
        <v>39961</v>
      </c>
      <c r="K181" s="316">
        <f>PIGOO!I161</f>
        <v>39961</v>
      </c>
      <c r="L181" s="316">
        <f>PIGOO!J161</f>
        <v>38502</v>
      </c>
      <c r="M181" s="316">
        <f>PIGOO!K161</f>
        <v>38714</v>
      </c>
      <c r="N181" s="316">
        <f>PIGOO!L161</f>
        <v>38402</v>
      </c>
      <c r="O181" s="316">
        <f>PIGOO!M161</f>
        <v>39961</v>
      </c>
      <c r="P181" s="320">
        <v>15</v>
      </c>
    </row>
    <row r="182" spans="1:16" x14ac:dyDescent="0.25">
      <c r="A182" s="581"/>
      <c r="B182" s="553"/>
      <c r="C182" s="429" t="s">
        <v>293</v>
      </c>
      <c r="D182" s="173">
        <v>35348</v>
      </c>
      <c r="E182" s="174">
        <v>36484</v>
      </c>
      <c r="F182" s="174">
        <v>37941</v>
      </c>
      <c r="G182" s="174">
        <v>37743</v>
      </c>
      <c r="H182" s="174">
        <v>37810</v>
      </c>
      <c r="I182" s="174">
        <v>36174</v>
      </c>
      <c r="J182" s="174">
        <v>35801</v>
      </c>
      <c r="K182" s="174">
        <v>34401</v>
      </c>
      <c r="L182" s="174">
        <v>34885</v>
      </c>
      <c r="M182" s="174">
        <v>34812</v>
      </c>
      <c r="N182" s="174">
        <v>35283</v>
      </c>
      <c r="O182" s="174">
        <v>37393</v>
      </c>
    </row>
    <row r="183" spans="1:16" ht="15.75" thickBot="1" x14ac:dyDescent="0.3">
      <c r="A183" s="581"/>
      <c r="B183" s="553"/>
      <c r="C183" s="69" t="s">
        <v>310</v>
      </c>
      <c r="D183" s="96">
        <f>+D181/D172</f>
        <v>0.72999123703811886</v>
      </c>
      <c r="E183" s="96">
        <f t="shared" ref="E183:O183" si="137">+E181/E172</f>
        <v>0.72020857642940495</v>
      </c>
      <c r="F183" s="96">
        <f t="shared" si="137"/>
        <v>0.72710566058334392</v>
      </c>
      <c r="G183" s="96">
        <f t="shared" si="137"/>
        <v>0.71089802889062836</v>
      </c>
      <c r="H183" s="96">
        <f t="shared" si="137"/>
        <v>0</v>
      </c>
      <c r="I183" s="96">
        <f t="shared" si="137"/>
        <v>0.69300465412589141</v>
      </c>
      <c r="J183" s="96">
        <f t="shared" si="137"/>
        <v>0.70557595875414936</v>
      </c>
      <c r="K183" s="96">
        <f t="shared" si="137"/>
        <v>0.71947355154657733</v>
      </c>
      <c r="L183" s="96">
        <f t="shared" si="137"/>
        <v>0.67775665399239549</v>
      </c>
      <c r="M183" s="96">
        <f t="shared" si="137"/>
        <v>0.68291908483127239</v>
      </c>
      <c r="N183" s="96">
        <f t="shared" si="137"/>
        <v>0.67376658011088497</v>
      </c>
      <c r="O183" s="96">
        <f t="shared" si="137"/>
        <v>0.69981786977689042</v>
      </c>
    </row>
    <row r="184" spans="1:16" x14ac:dyDescent="0.25">
      <c r="A184" s="581"/>
      <c r="B184" s="553"/>
      <c r="C184" s="430" t="s">
        <v>96</v>
      </c>
      <c r="D184" s="317">
        <f>PIGOO!B162</f>
        <v>9333</v>
      </c>
      <c r="E184" s="317">
        <f>PIGOO!C162</f>
        <v>9424</v>
      </c>
      <c r="F184" s="317">
        <f>PIGOO!D162</f>
        <v>9516</v>
      </c>
      <c r="G184" s="317">
        <f>PIGOO!E162</f>
        <v>9594</v>
      </c>
      <c r="H184" s="317">
        <f>PIGOO!F162</f>
        <v>0</v>
      </c>
      <c r="I184" s="317">
        <f>PIGOO!G162</f>
        <v>9770</v>
      </c>
      <c r="J184" s="317">
        <f>PIGOO!H162</f>
        <v>9594</v>
      </c>
      <c r="K184" s="317">
        <f>PIGOO!I162</f>
        <v>9594</v>
      </c>
      <c r="L184" s="317">
        <f>PIGOO!J162</f>
        <v>9977</v>
      </c>
      <c r="M184" s="317">
        <f>PIGOO!K162</f>
        <v>10072</v>
      </c>
      <c r="N184" s="317">
        <f>PIGOO!L162</f>
        <v>10146</v>
      </c>
      <c r="O184" s="317">
        <f>PIGOO!M162</f>
        <v>9594</v>
      </c>
      <c r="P184" s="320">
        <v>16</v>
      </c>
    </row>
    <row r="185" spans="1:16" ht="15.75" thickBot="1" x14ac:dyDescent="0.3">
      <c r="A185" s="581"/>
      <c r="B185" s="554"/>
      <c r="C185" s="222" t="s">
        <v>97</v>
      </c>
      <c r="D185" s="96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</row>
    <row r="186" spans="1:16" ht="30" x14ac:dyDescent="0.25">
      <c r="A186" s="581"/>
      <c r="B186" s="145"/>
      <c r="C186" s="155" t="s">
        <v>47</v>
      </c>
      <c r="D186" s="97">
        <v>653012.97</v>
      </c>
      <c r="E186" s="98">
        <v>0</v>
      </c>
      <c r="F186" s="98">
        <v>947642.12</v>
      </c>
      <c r="G186" s="98">
        <v>0</v>
      </c>
      <c r="H186" s="98">
        <v>0</v>
      </c>
      <c r="I186" s="98">
        <v>500481.06</v>
      </c>
      <c r="J186" s="98">
        <v>0</v>
      </c>
      <c r="K186" s="98">
        <v>1320465.8700000001</v>
      </c>
      <c r="L186" s="98">
        <v>1011726.52</v>
      </c>
      <c r="M186" s="98"/>
      <c r="N186" s="98"/>
      <c r="O186" s="98"/>
      <c r="P186" s="322"/>
    </row>
    <row r="187" spans="1:16" ht="30" x14ac:dyDescent="0.25">
      <c r="A187" s="581"/>
      <c r="B187" s="145"/>
      <c r="C187" s="431" t="s">
        <v>311</v>
      </c>
      <c r="D187" s="99">
        <f>D186</f>
        <v>653012.97</v>
      </c>
      <c r="E187" s="100">
        <f>D187+E186</f>
        <v>653012.97</v>
      </c>
      <c r="F187" s="100">
        <f>E187+F186</f>
        <v>1600655.0899999999</v>
      </c>
      <c r="G187" s="100">
        <f>F187+G186</f>
        <v>1600655.0899999999</v>
      </c>
      <c r="H187" s="100">
        <f>G187+H186</f>
        <v>1600655.0899999999</v>
      </c>
      <c r="I187" s="100">
        <f>H187+I186</f>
        <v>2101136.15</v>
      </c>
      <c r="J187" s="100">
        <f t="shared" ref="J187:L187" si="138">I187+J186</f>
        <v>2101136.15</v>
      </c>
      <c r="K187" s="100">
        <f t="shared" si="138"/>
        <v>3421602.02</v>
      </c>
      <c r="L187" s="100">
        <f t="shared" si="138"/>
        <v>4433328.54</v>
      </c>
      <c r="M187" s="100"/>
      <c r="N187" s="100"/>
      <c r="O187" s="100"/>
      <c r="P187" s="322"/>
    </row>
    <row r="188" spans="1:16" ht="15.75" thickBot="1" x14ac:dyDescent="0.3">
      <c r="A188" s="581"/>
      <c r="B188" s="145"/>
      <c r="C188" s="156" t="s">
        <v>48</v>
      </c>
      <c r="D188" s="101">
        <v>1600655.47</v>
      </c>
      <c r="E188" s="102">
        <v>1805128</v>
      </c>
      <c r="F188" s="102">
        <v>1960257</v>
      </c>
      <c r="G188" s="102">
        <v>2177951</v>
      </c>
      <c r="H188" s="102">
        <v>2689167.25</v>
      </c>
      <c r="I188" s="102">
        <v>2332162</v>
      </c>
      <c r="J188" s="102">
        <v>2589870.15</v>
      </c>
      <c r="K188" s="102">
        <v>1466812.47</v>
      </c>
      <c r="L188" s="102">
        <v>805046.82</v>
      </c>
      <c r="M188" s="102"/>
      <c r="N188" s="102"/>
      <c r="O188" s="102"/>
    </row>
    <row r="189" spans="1:16" ht="30" x14ac:dyDescent="0.25">
      <c r="A189" s="581"/>
      <c r="B189" s="145"/>
      <c r="C189" s="157" t="s">
        <v>252</v>
      </c>
      <c r="D189" s="103">
        <f>PIGOO!B170</f>
        <v>266</v>
      </c>
      <c r="E189" s="103">
        <f>PIGOO!C170</f>
        <v>177</v>
      </c>
      <c r="F189" s="103">
        <f>PIGOO!D170</f>
        <v>402</v>
      </c>
      <c r="G189" s="103">
        <f>PIGOO!E170</f>
        <v>270</v>
      </c>
      <c r="H189" s="103">
        <f>PIGOO!F170</f>
        <v>237</v>
      </c>
      <c r="I189" s="103">
        <f>PIGOO!G170</f>
        <v>310</v>
      </c>
      <c r="J189" s="103">
        <f>PIGOO!H170</f>
        <v>317</v>
      </c>
      <c r="K189" s="103">
        <f>PIGOO!I170</f>
        <v>429</v>
      </c>
      <c r="L189" s="103">
        <f>PIGOO!J170</f>
        <v>468</v>
      </c>
      <c r="M189" s="103">
        <f>PIGOO!K170</f>
        <v>366</v>
      </c>
      <c r="N189" s="103">
        <f>PIGOO!L170</f>
        <v>354</v>
      </c>
      <c r="O189" s="103">
        <f>PIGOO!M170</f>
        <v>305</v>
      </c>
    </row>
    <row r="190" spans="1:16" ht="30.75" thickBot="1" x14ac:dyDescent="0.3">
      <c r="A190" s="581"/>
      <c r="B190" s="145"/>
      <c r="C190" s="432" t="s">
        <v>253</v>
      </c>
      <c r="D190" s="86">
        <f>+D189</f>
        <v>266</v>
      </c>
      <c r="E190" s="86">
        <f t="shared" ref="E190" si="139">+E189</f>
        <v>177</v>
      </c>
      <c r="F190" s="86">
        <f>+F189</f>
        <v>402</v>
      </c>
      <c r="G190" s="86">
        <f t="shared" ref="G190:I190" si="140">+G189</f>
        <v>270</v>
      </c>
      <c r="H190" s="86">
        <f t="shared" si="140"/>
        <v>237</v>
      </c>
      <c r="I190" s="86">
        <f t="shared" si="140"/>
        <v>310</v>
      </c>
      <c r="J190" s="87"/>
      <c r="K190" s="87"/>
      <c r="L190" s="87"/>
      <c r="M190" s="87"/>
      <c r="N190" s="87"/>
      <c r="O190" s="87"/>
    </row>
    <row r="191" spans="1:16" ht="15.75" thickBot="1" x14ac:dyDescent="0.3">
      <c r="A191" s="582"/>
      <c r="B191" s="146"/>
      <c r="C191" s="347" t="s">
        <v>49</v>
      </c>
      <c r="D191" s="104">
        <f>PIGOO!B159</f>
        <v>34</v>
      </c>
      <c r="E191" s="104">
        <f>PIGOO!C159</f>
        <v>34</v>
      </c>
      <c r="F191" s="104">
        <f>PIGOO!D159</f>
        <v>34</v>
      </c>
      <c r="G191" s="104">
        <f>PIGOO!E159</f>
        <v>34</v>
      </c>
      <c r="H191" s="104">
        <f>PIGOO!F159</f>
        <v>21</v>
      </c>
      <c r="I191" s="104">
        <f>PIGOO!G159</f>
        <v>34</v>
      </c>
      <c r="J191" s="104">
        <f>PIGOO!H159</f>
        <v>34</v>
      </c>
      <c r="K191" s="104">
        <f>PIGOO!I159</f>
        <v>34</v>
      </c>
      <c r="L191" s="104">
        <f>PIGOO!J159</f>
        <v>34</v>
      </c>
      <c r="M191" s="104">
        <f>PIGOO!K159</f>
        <v>34</v>
      </c>
      <c r="N191" s="104">
        <f>PIGOO!L159</f>
        <v>34</v>
      </c>
      <c r="O191" s="104">
        <f>PIGOO!M159</f>
        <v>34</v>
      </c>
    </row>
    <row r="192" spans="1:16" x14ac:dyDescent="0.25">
      <c r="A192" s="594" t="s">
        <v>50</v>
      </c>
      <c r="B192" s="550" t="s">
        <v>51</v>
      </c>
      <c r="C192" s="328" t="s">
        <v>312</v>
      </c>
      <c r="D192" s="105">
        <v>0</v>
      </c>
      <c r="E192" s="105">
        <f>+[3]PIGOO!C188+[3]PIGOO!C190+[3]PIGOO!C192</f>
        <v>0</v>
      </c>
      <c r="F192" s="105">
        <f>+[3]PIGOO!D188+[3]PIGOO!D190+[3]PIGOO!D192</f>
        <v>0</v>
      </c>
      <c r="G192" s="105">
        <f>+[3]PIGOO!E188+[3]PIGOO!E190+[3]PIGOO!E192</f>
        <v>0</v>
      </c>
      <c r="H192" s="105">
        <f>+[3]PIGOO!F188+[3]PIGOO!F190+[3]PIGOO!F192</f>
        <v>0</v>
      </c>
      <c r="I192" s="105">
        <f>+[3]PIGOO!G188+[3]PIGOO!G190+[3]PIGOO!G192</f>
        <v>0</v>
      </c>
      <c r="J192" s="105">
        <f>+[3]PIGOO!H188+[3]PIGOO!H190+[3]PIGOO!H192</f>
        <v>0</v>
      </c>
      <c r="K192" s="105">
        <f>+[3]PIGOO!I188+[3]PIGOO!I190+[3]PIGOO!I192</f>
        <v>0</v>
      </c>
      <c r="L192" s="105">
        <f>+[3]PIGOO!J188+[3]PIGOO!J190+[3]PIGOO!J192</f>
        <v>0</v>
      </c>
      <c r="M192" s="105">
        <f>+[3]PIGOO!K188+[3]PIGOO!K190+[3]PIGOO!K192</f>
        <v>0</v>
      </c>
      <c r="N192" s="105">
        <f>+[3]PIGOO!L188+[3]PIGOO!L190+[3]PIGOO!L192</f>
        <v>0</v>
      </c>
      <c r="O192" s="105">
        <f>+[3]PIGOO!M188+[3]PIGOO!M190+[3]PIGOO!M192</f>
        <v>0</v>
      </c>
      <c r="P192" s="320">
        <v>17</v>
      </c>
    </row>
    <row r="193" spans="1:16" x14ac:dyDescent="0.25">
      <c r="A193" s="594"/>
      <c r="B193" s="551"/>
      <c r="C193" s="433" t="s">
        <v>84</v>
      </c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5"/>
    </row>
    <row r="194" spans="1:16" ht="18.75" x14ac:dyDescent="0.25">
      <c r="A194" s="594"/>
      <c r="B194" s="551"/>
      <c r="C194" s="107" t="s">
        <v>52</v>
      </c>
      <c r="D194" s="108">
        <f>D193-D192</f>
        <v>0</v>
      </c>
      <c r="E194" s="108">
        <f t="shared" ref="E194:J194" si="141">E193-E192</f>
        <v>0</v>
      </c>
      <c r="F194" s="108">
        <f t="shared" si="141"/>
        <v>0</v>
      </c>
      <c r="G194" s="108">
        <f t="shared" si="141"/>
        <v>0</v>
      </c>
      <c r="H194" s="108">
        <f t="shared" si="141"/>
        <v>0</v>
      </c>
      <c r="I194" s="108">
        <f t="shared" si="141"/>
        <v>0</v>
      </c>
      <c r="J194" s="108">
        <f t="shared" si="141"/>
        <v>0</v>
      </c>
      <c r="K194" s="108">
        <f>K193-K192</f>
        <v>0</v>
      </c>
      <c r="L194" s="108">
        <f t="shared" ref="L194:O194" si="142">L193-L192</f>
        <v>0</v>
      </c>
      <c r="M194" s="108">
        <f t="shared" si="142"/>
        <v>0</v>
      </c>
      <c r="N194" s="108">
        <f t="shared" si="142"/>
        <v>0</v>
      </c>
      <c r="O194" s="26">
        <f t="shared" si="142"/>
        <v>0</v>
      </c>
    </row>
    <row r="195" spans="1:16" ht="19.5" thickBot="1" x14ac:dyDescent="0.3">
      <c r="A195" s="594"/>
      <c r="B195" s="568"/>
      <c r="C195" s="434" t="s">
        <v>53</v>
      </c>
      <c r="D195" s="109" t="e">
        <f>D194/D193</f>
        <v>#DIV/0!</v>
      </c>
      <c r="E195" s="109" t="e">
        <f t="shared" ref="E195:O195" si="143">E194/E193</f>
        <v>#DIV/0!</v>
      </c>
      <c r="F195" s="109" t="e">
        <f t="shared" si="143"/>
        <v>#DIV/0!</v>
      </c>
      <c r="G195" s="109" t="e">
        <f t="shared" si="143"/>
        <v>#DIV/0!</v>
      </c>
      <c r="H195" s="109" t="e">
        <f t="shared" si="143"/>
        <v>#DIV/0!</v>
      </c>
      <c r="I195" s="109" t="e">
        <f t="shared" si="143"/>
        <v>#DIV/0!</v>
      </c>
      <c r="J195" s="109" t="e">
        <f t="shared" si="143"/>
        <v>#DIV/0!</v>
      </c>
      <c r="K195" s="109" t="e">
        <f>K194/K193</f>
        <v>#DIV/0!</v>
      </c>
      <c r="L195" s="109" t="e">
        <f t="shared" si="143"/>
        <v>#DIV/0!</v>
      </c>
      <c r="M195" s="109" t="e">
        <f t="shared" si="143"/>
        <v>#DIV/0!</v>
      </c>
      <c r="N195" s="109" t="e">
        <f t="shared" si="143"/>
        <v>#DIV/0!</v>
      </c>
      <c r="O195" s="110" t="e">
        <f t="shared" si="143"/>
        <v>#DIV/0!</v>
      </c>
    </row>
    <row r="196" spans="1:16" s="112" customFormat="1" x14ac:dyDescent="0.25">
      <c r="A196" s="594"/>
      <c r="B196" s="550" t="s">
        <v>54</v>
      </c>
      <c r="C196" s="329" t="s">
        <v>312</v>
      </c>
      <c r="D196" s="111">
        <f>PIGOO!B194+PIGOO!B190+PIGOO!B192</f>
        <v>148</v>
      </c>
      <c r="E196" s="111">
        <f>PIGOO!C194+PIGOO!C190+PIGOO!C192</f>
        <v>150</v>
      </c>
      <c r="F196" s="111">
        <f>PIGOO!D194+PIGOO!D190+PIGOO!D192</f>
        <v>151</v>
      </c>
      <c r="G196" s="111">
        <f>PIGOO!E194+PIGOO!E190+PIGOO!E192</f>
        <v>151</v>
      </c>
      <c r="H196" s="111">
        <f>PIGOO!F194+PIGOO!F190+PIGOO!F192</f>
        <v>153</v>
      </c>
      <c r="I196" s="111">
        <f>PIGOO!G194+PIGOO!G190+PIGOO!G192</f>
        <v>151</v>
      </c>
      <c r="J196" s="111">
        <f>PIGOO!H194+PIGOO!H190+PIGOO!H192</f>
        <v>150</v>
      </c>
      <c r="K196" s="111">
        <f>PIGOO!I194+PIGOO!I190+PIGOO!I192</f>
        <v>151</v>
      </c>
      <c r="L196" s="111">
        <f>PIGOO!J194+PIGOO!J190+PIGOO!J192</f>
        <v>151</v>
      </c>
      <c r="M196" s="111">
        <f>PIGOO!K194+PIGOO!K190+PIGOO!K192</f>
        <v>150</v>
      </c>
      <c r="N196" s="111">
        <f>PIGOO!L194+PIGOO!L190+PIGOO!L192</f>
        <v>150</v>
      </c>
      <c r="O196" s="111">
        <f>PIGOO!M194+PIGOO!M190+PIGOO!M192</f>
        <v>150</v>
      </c>
      <c r="P196" s="323">
        <v>18</v>
      </c>
    </row>
    <row r="197" spans="1:16" x14ac:dyDescent="0.25">
      <c r="A197" s="594"/>
      <c r="B197" s="551"/>
      <c r="C197" s="433" t="s">
        <v>84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6" ht="18.75" x14ac:dyDescent="0.25">
      <c r="A198" s="594"/>
      <c r="B198" s="551"/>
      <c r="C198" s="107" t="s">
        <v>52</v>
      </c>
      <c r="D198" s="26">
        <f>D197-D196</f>
        <v>-148</v>
      </c>
      <c r="E198" s="26">
        <f t="shared" ref="E198:O198" si="144">E197-E196</f>
        <v>-150</v>
      </c>
      <c r="F198" s="26">
        <f t="shared" si="144"/>
        <v>-151</v>
      </c>
      <c r="G198" s="26">
        <f t="shared" si="144"/>
        <v>-151</v>
      </c>
      <c r="H198" s="26">
        <f t="shared" si="144"/>
        <v>-153</v>
      </c>
      <c r="I198" s="26">
        <f t="shared" si="144"/>
        <v>-151</v>
      </c>
      <c r="J198" s="26">
        <f t="shared" si="144"/>
        <v>-150</v>
      </c>
      <c r="K198" s="26">
        <f t="shared" si="144"/>
        <v>-151</v>
      </c>
      <c r="L198" s="26">
        <f t="shared" si="144"/>
        <v>-151</v>
      </c>
      <c r="M198" s="26">
        <f t="shared" si="144"/>
        <v>-150</v>
      </c>
      <c r="N198" s="26">
        <f t="shared" si="144"/>
        <v>-150</v>
      </c>
      <c r="O198" s="26">
        <f t="shared" si="144"/>
        <v>-150</v>
      </c>
    </row>
    <row r="199" spans="1:16" ht="19.5" thickBot="1" x14ac:dyDescent="0.3">
      <c r="A199" s="594"/>
      <c r="B199" s="568"/>
      <c r="C199" s="434" t="s">
        <v>53</v>
      </c>
      <c r="D199" s="113" t="e">
        <f>D198/D197</f>
        <v>#DIV/0!</v>
      </c>
      <c r="E199" s="113" t="e">
        <f t="shared" ref="E199:O199" si="145">E198/E197</f>
        <v>#DIV/0!</v>
      </c>
      <c r="F199" s="113" t="e">
        <f t="shared" si="145"/>
        <v>#DIV/0!</v>
      </c>
      <c r="G199" s="113" t="e">
        <f t="shared" si="145"/>
        <v>#DIV/0!</v>
      </c>
      <c r="H199" s="113" t="e">
        <f t="shared" si="145"/>
        <v>#DIV/0!</v>
      </c>
      <c r="I199" s="113" t="e">
        <f t="shared" si="145"/>
        <v>#DIV/0!</v>
      </c>
      <c r="J199" s="113" t="e">
        <f t="shared" si="145"/>
        <v>#DIV/0!</v>
      </c>
      <c r="K199" s="113" t="e">
        <f>K198/K197</f>
        <v>#DIV/0!</v>
      </c>
      <c r="L199" s="113" t="e">
        <f t="shared" si="145"/>
        <v>#DIV/0!</v>
      </c>
      <c r="M199" s="113" t="e">
        <f t="shared" si="145"/>
        <v>#DIV/0!</v>
      </c>
      <c r="N199" s="113" t="e">
        <f t="shared" si="145"/>
        <v>#DIV/0!</v>
      </c>
      <c r="O199" s="110" t="e">
        <f t="shared" si="145"/>
        <v>#DIV/0!</v>
      </c>
    </row>
    <row r="200" spans="1:16" s="112" customFormat="1" x14ac:dyDescent="0.25">
      <c r="A200" s="594"/>
      <c r="B200" s="550" t="s">
        <v>55</v>
      </c>
      <c r="C200" s="329" t="s">
        <v>312</v>
      </c>
      <c r="D200" s="114">
        <v>0</v>
      </c>
      <c r="E200" s="114">
        <v>0</v>
      </c>
      <c r="F200" s="114">
        <v>0</v>
      </c>
      <c r="G200" s="114">
        <v>0</v>
      </c>
      <c r="H200" s="114">
        <v>0</v>
      </c>
      <c r="I200" s="114">
        <v>0</v>
      </c>
      <c r="J200" s="114">
        <v>0</v>
      </c>
      <c r="K200" s="114">
        <v>0</v>
      </c>
      <c r="L200" s="114">
        <v>0</v>
      </c>
      <c r="M200" s="114">
        <v>0</v>
      </c>
      <c r="N200" s="114">
        <v>0</v>
      </c>
      <c r="O200" s="114">
        <v>0</v>
      </c>
      <c r="P200" s="323">
        <v>19</v>
      </c>
    </row>
    <row r="201" spans="1:16" x14ac:dyDescent="0.25">
      <c r="A201" s="594"/>
      <c r="B201" s="551"/>
      <c r="C201" s="433" t="s">
        <v>84</v>
      </c>
      <c r="D201" s="5"/>
      <c r="E201" s="5"/>
      <c r="F201" s="5"/>
      <c r="G201" s="5"/>
      <c r="H201" s="5"/>
      <c r="I201" s="5"/>
      <c r="J201" s="5"/>
      <c r="K201" s="115"/>
      <c r="L201" s="5">
        <v>0</v>
      </c>
      <c r="M201" s="5">
        <v>0</v>
      </c>
      <c r="N201" s="5"/>
      <c r="O201" s="5"/>
    </row>
    <row r="202" spans="1:16" ht="18.75" x14ac:dyDescent="0.25">
      <c r="A202" s="594"/>
      <c r="B202" s="551"/>
      <c r="C202" s="107" t="s">
        <v>52</v>
      </c>
      <c r="D202" s="26">
        <f>D201-D200</f>
        <v>0</v>
      </c>
      <c r="E202" s="26">
        <f t="shared" ref="E202:J202" si="146">E201-E200</f>
        <v>0</v>
      </c>
      <c r="F202" s="26">
        <f t="shared" si="146"/>
        <v>0</v>
      </c>
      <c r="G202" s="26">
        <f t="shared" si="146"/>
        <v>0</v>
      </c>
      <c r="H202" s="26">
        <f t="shared" si="146"/>
        <v>0</v>
      </c>
      <c r="I202" s="26">
        <f t="shared" si="146"/>
        <v>0</v>
      </c>
      <c r="J202" s="116">
        <f t="shared" si="146"/>
        <v>0</v>
      </c>
      <c r="K202" s="117">
        <f>K201-K200</f>
        <v>0</v>
      </c>
      <c r="L202" s="116">
        <f t="shared" ref="L202:O202" si="147">L201-L200</f>
        <v>0</v>
      </c>
      <c r="M202" s="116">
        <f t="shared" si="147"/>
        <v>0</v>
      </c>
      <c r="N202" s="116">
        <f t="shared" si="147"/>
        <v>0</v>
      </c>
      <c r="O202" s="116">
        <f t="shared" si="147"/>
        <v>0</v>
      </c>
    </row>
    <row r="203" spans="1:16" ht="19.5" thickBot="1" x14ac:dyDescent="0.3">
      <c r="A203" s="594"/>
      <c r="B203" s="551"/>
      <c r="C203" s="434" t="s">
        <v>53</v>
      </c>
      <c r="D203" s="109" t="e">
        <f>D202/D201</f>
        <v>#DIV/0!</v>
      </c>
      <c r="E203" s="109" t="e">
        <f t="shared" ref="E203:O203" si="148">E202/E201</f>
        <v>#DIV/0!</v>
      </c>
      <c r="F203" s="109" t="e">
        <f t="shared" si="148"/>
        <v>#DIV/0!</v>
      </c>
      <c r="G203" s="109" t="e">
        <f t="shared" si="148"/>
        <v>#DIV/0!</v>
      </c>
      <c r="H203" s="109" t="e">
        <f t="shared" si="148"/>
        <v>#DIV/0!</v>
      </c>
      <c r="I203" s="109" t="e">
        <f t="shared" si="148"/>
        <v>#DIV/0!</v>
      </c>
      <c r="J203" s="109" t="e">
        <f t="shared" si="148"/>
        <v>#DIV/0!</v>
      </c>
      <c r="K203" s="118" t="e">
        <f>K202/K201</f>
        <v>#DIV/0!</v>
      </c>
      <c r="L203" s="109" t="e">
        <f t="shared" si="148"/>
        <v>#DIV/0!</v>
      </c>
      <c r="M203" s="109" t="e">
        <f t="shared" si="148"/>
        <v>#DIV/0!</v>
      </c>
      <c r="N203" s="109" t="e">
        <f t="shared" si="148"/>
        <v>#DIV/0!</v>
      </c>
      <c r="O203" s="110" t="e">
        <f t="shared" si="148"/>
        <v>#DIV/0!</v>
      </c>
    </row>
    <row r="204" spans="1:16" x14ac:dyDescent="0.25">
      <c r="A204" s="594"/>
      <c r="B204" s="550" t="s">
        <v>56</v>
      </c>
      <c r="C204" s="330" t="s">
        <v>312</v>
      </c>
      <c r="D204" s="119">
        <v>0</v>
      </c>
      <c r="E204" s="119">
        <f>+[3]PIGOO!C193</f>
        <v>0</v>
      </c>
      <c r="F204" s="119">
        <f>+[3]PIGOO!D193</f>
        <v>0</v>
      </c>
      <c r="G204" s="119">
        <f>+[3]PIGOO!E193</f>
        <v>0</v>
      </c>
      <c r="H204" s="119">
        <f>+[3]PIGOO!F193</f>
        <v>0</v>
      </c>
      <c r="I204" s="119">
        <f>+[3]PIGOO!G193</f>
        <v>0</v>
      </c>
      <c r="J204" s="119">
        <f>+[3]PIGOO!H193</f>
        <v>0</v>
      </c>
      <c r="K204" s="119">
        <f>+[3]PIGOO!I193</f>
        <v>0</v>
      </c>
      <c r="L204" s="119">
        <f>+[3]PIGOO!J193</f>
        <v>0</v>
      </c>
      <c r="M204" s="119">
        <f>+[3]PIGOO!K193</f>
        <v>0</v>
      </c>
      <c r="N204" s="119">
        <f>+[3]PIGOO!L193</f>
        <v>0</v>
      </c>
      <c r="O204" s="119">
        <f>+[3]PIGOO!M193</f>
        <v>0</v>
      </c>
      <c r="P204" s="320">
        <v>20</v>
      </c>
    </row>
    <row r="205" spans="1:16" x14ac:dyDescent="0.25">
      <c r="A205" s="594"/>
      <c r="B205" s="551"/>
      <c r="C205" s="433" t="s">
        <v>84</v>
      </c>
      <c r="D205" s="6"/>
      <c r="E205" s="6"/>
      <c r="F205" s="6"/>
      <c r="G205" s="6"/>
      <c r="H205" s="6"/>
      <c r="I205" s="6"/>
      <c r="J205" s="6"/>
      <c r="K205" s="120"/>
      <c r="L205" s="6"/>
      <c r="M205" s="6"/>
      <c r="N205" s="6"/>
      <c r="O205" s="6"/>
    </row>
    <row r="206" spans="1:16" ht="18.75" x14ac:dyDescent="0.25">
      <c r="A206" s="594"/>
      <c r="B206" s="551"/>
      <c r="C206" s="121" t="s">
        <v>52</v>
      </c>
      <c r="D206" s="27">
        <f>D205-D204</f>
        <v>0</v>
      </c>
      <c r="E206" s="27">
        <f t="shared" ref="E206:J206" si="149">E205-E204</f>
        <v>0</v>
      </c>
      <c r="F206" s="27">
        <f t="shared" si="149"/>
        <v>0</v>
      </c>
      <c r="G206" s="27">
        <f t="shared" si="149"/>
        <v>0</v>
      </c>
      <c r="H206" s="27">
        <f t="shared" si="149"/>
        <v>0</v>
      </c>
      <c r="I206" s="27">
        <f t="shared" si="149"/>
        <v>0</v>
      </c>
      <c r="J206" s="71">
        <f t="shared" si="149"/>
        <v>0</v>
      </c>
      <c r="K206" s="71">
        <f>K205-K204</f>
        <v>0</v>
      </c>
      <c r="L206" s="71">
        <f t="shared" ref="L206:O206" si="150">L205-L204</f>
        <v>0</v>
      </c>
      <c r="M206" s="71">
        <f t="shared" si="150"/>
        <v>0</v>
      </c>
      <c r="N206" s="71">
        <f t="shared" si="150"/>
        <v>0</v>
      </c>
      <c r="O206" s="71">
        <f t="shared" si="150"/>
        <v>0</v>
      </c>
    </row>
    <row r="207" spans="1:16" ht="19.5" thickBot="1" x14ac:dyDescent="0.3">
      <c r="A207" s="594"/>
      <c r="B207" s="568"/>
      <c r="C207" s="435" t="s">
        <v>53</v>
      </c>
      <c r="D207" s="109" t="e">
        <f>D206/D205</f>
        <v>#DIV/0!</v>
      </c>
      <c r="E207" s="109" t="e">
        <f t="shared" ref="E207:O207" si="151">E206/E205</f>
        <v>#DIV/0!</v>
      </c>
      <c r="F207" s="109" t="e">
        <f t="shared" si="151"/>
        <v>#DIV/0!</v>
      </c>
      <c r="G207" s="109" t="e">
        <f t="shared" si="151"/>
        <v>#DIV/0!</v>
      </c>
      <c r="H207" s="109" t="e">
        <f t="shared" si="151"/>
        <v>#DIV/0!</v>
      </c>
      <c r="I207" s="109" t="e">
        <f t="shared" si="151"/>
        <v>#DIV/0!</v>
      </c>
      <c r="J207" s="109" t="e">
        <f t="shared" si="151"/>
        <v>#DIV/0!</v>
      </c>
      <c r="K207" s="109" t="e">
        <f>K206/K205</f>
        <v>#DIV/0!</v>
      </c>
      <c r="L207" s="109" t="e">
        <f t="shared" si="151"/>
        <v>#DIV/0!</v>
      </c>
      <c r="M207" s="109" t="e">
        <f t="shared" si="151"/>
        <v>#DIV/0!</v>
      </c>
      <c r="N207" s="109" t="e">
        <f t="shared" si="151"/>
        <v>#DIV/0!</v>
      </c>
      <c r="O207" s="110" t="e">
        <f t="shared" si="151"/>
        <v>#DIV/0!</v>
      </c>
    </row>
    <row r="208" spans="1:16" ht="15" customHeight="1" x14ac:dyDescent="0.25">
      <c r="B208" s="600" t="s">
        <v>313</v>
      </c>
      <c r="C208" s="601"/>
      <c r="D208" s="122">
        <f>D192+D196</f>
        <v>148</v>
      </c>
      <c r="E208" s="122">
        <f t="shared" ref="E208:O209" si="152">E192+E196</f>
        <v>150</v>
      </c>
      <c r="F208" s="122">
        <f t="shared" si="152"/>
        <v>151</v>
      </c>
      <c r="G208" s="122">
        <f t="shared" si="152"/>
        <v>151</v>
      </c>
      <c r="H208" s="122">
        <f t="shared" si="152"/>
        <v>153</v>
      </c>
      <c r="I208" s="122">
        <f t="shared" si="152"/>
        <v>151</v>
      </c>
      <c r="J208" s="122">
        <f t="shared" si="152"/>
        <v>150</v>
      </c>
      <c r="K208" s="122">
        <f t="shared" si="152"/>
        <v>151</v>
      </c>
      <c r="L208" s="122">
        <f t="shared" si="152"/>
        <v>151</v>
      </c>
      <c r="M208" s="122">
        <f t="shared" si="152"/>
        <v>150</v>
      </c>
      <c r="N208" s="122">
        <f t="shared" si="152"/>
        <v>150</v>
      </c>
      <c r="O208" s="122">
        <f t="shared" si="152"/>
        <v>150</v>
      </c>
    </row>
    <row r="209" spans="1:16" ht="15" customHeight="1" x14ac:dyDescent="0.25">
      <c r="B209" s="602" t="s">
        <v>294</v>
      </c>
      <c r="C209" s="603"/>
      <c r="D209" s="123">
        <f>D193+D197</f>
        <v>0</v>
      </c>
      <c r="E209" s="123">
        <f t="shared" si="152"/>
        <v>0</v>
      </c>
      <c r="F209" s="123">
        <f t="shared" si="152"/>
        <v>0</v>
      </c>
      <c r="G209" s="123">
        <f t="shared" si="152"/>
        <v>0</v>
      </c>
      <c r="H209" s="123">
        <f t="shared" si="152"/>
        <v>0</v>
      </c>
      <c r="I209" s="123">
        <f t="shared" si="152"/>
        <v>0</v>
      </c>
      <c r="J209" s="123">
        <f t="shared" si="152"/>
        <v>0</v>
      </c>
      <c r="K209" s="123">
        <f t="shared" si="152"/>
        <v>0</v>
      </c>
      <c r="L209" s="123">
        <f t="shared" si="152"/>
        <v>0</v>
      </c>
      <c r="M209" s="123">
        <f t="shared" si="152"/>
        <v>0</v>
      </c>
      <c r="N209" s="123">
        <f t="shared" si="152"/>
        <v>0</v>
      </c>
      <c r="O209" s="123">
        <f t="shared" si="152"/>
        <v>0</v>
      </c>
    </row>
    <row r="210" spans="1:16" ht="15" customHeight="1" x14ac:dyDescent="0.25">
      <c r="B210" s="604" t="s">
        <v>314</v>
      </c>
      <c r="C210" s="605"/>
      <c r="D210" s="124">
        <f>D200+D204</f>
        <v>0</v>
      </c>
      <c r="E210" s="124">
        <f t="shared" ref="E210:O211" si="153">E200+E204</f>
        <v>0</v>
      </c>
      <c r="F210" s="124">
        <f t="shared" si="153"/>
        <v>0</v>
      </c>
      <c r="G210" s="124">
        <f t="shared" si="153"/>
        <v>0</v>
      </c>
      <c r="H210" s="124">
        <f t="shared" si="153"/>
        <v>0</v>
      </c>
      <c r="I210" s="124">
        <f t="shared" si="153"/>
        <v>0</v>
      </c>
      <c r="J210" s="124">
        <f t="shared" si="153"/>
        <v>0</v>
      </c>
      <c r="K210" s="124">
        <f t="shared" si="153"/>
        <v>0</v>
      </c>
      <c r="L210" s="124">
        <f t="shared" si="153"/>
        <v>0</v>
      </c>
      <c r="M210" s="124">
        <f t="shared" si="153"/>
        <v>0</v>
      </c>
      <c r="N210" s="124">
        <f t="shared" si="153"/>
        <v>0</v>
      </c>
      <c r="O210" s="124">
        <f t="shared" si="153"/>
        <v>0</v>
      </c>
    </row>
    <row r="211" spans="1:16" ht="15" customHeight="1" x14ac:dyDescent="0.25">
      <c r="B211" s="602" t="s">
        <v>314</v>
      </c>
      <c r="C211" s="603"/>
      <c r="D211" s="125">
        <f>D201+D205</f>
        <v>0</v>
      </c>
      <c r="E211" s="125">
        <f t="shared" si="153"/>
        <v>0</v>
      </c>
      <c r="F211" s="125">
        <f t="shared" si="153"/>
        <v>0</v>
      </c>
      <c r="G211" s="125">
        <f t="shared" si="153"/>
        <v>0</v>
      </c>
      <c r="H211" s="125">
        <f t="shared" si="153"/>
        <v>0</v>
      </c>
      <c r="I211" s="125">
        <f t="shared" si="153"/>
        <v>0</v>
      </c>
      <c r="J211" s="125">
        <f t="shared" si="153"/>
        <v>0</v>
      </c>
      <c r="K211" s="125">
        <f t="shared" si="153"/>
        <v>0</v>
      </c>
      <c r="L211" s="125">
        <f t="shared" si="153"/>
        <v>0</v>
      </c>
      <c r="M211" s="125">
        <f t="shared" si="153"/>
        <v>0</v>
      </c>
      <c r="N211" s="125">
        <f t="shared" si="153"/>
        <v>0</v>
      </c>
      <c r="O211" s="125">
        <f t="shared" si="153"/>
        <v>0</v>
      </c>
    </row>
    <row r="212" spans="1:16" ht="17.25" customHeight="1" x14ac:dyDescent="0.25">
      <c r="B212" s="606" t="s">
        <v>315</v>
      </c>
      <c r="C212" s="607"/>
      <c r="D212" s="126">
        <f>D208+D210</f>
        <v>148</v>
      </c>
      <c r="E212" s="126">
        <f t="shared" ref="E212:O213" si="154">E208+E210</f>
        <v>150</v>
      </c>
      <c r="F212" s="126">
        <f t="shared" si="154"/>
        <v>151</v>
      </c>
      <c r="G212" s="126">
        <f t="shared" si="154"/>
        <v>151</v>
      </c>
      <c r="H212" s="126">
        <f t="shared" si="154"/>
        <v>153</v>
      </c>
      <c r="I212" s="126">
        <f t="shared" si="154"/>
        <v>151</v>
      </c>
      <c r="J212" s="126">
        <f t="shared" si="154"/>
        <v>150</v>
      </c>
      <c r="K212" s="126">
        <f t="shared" si="154"/>
        <v>151</v>
      </c>
      <c r="L212" s="126">
        <f t="shared" si="154"/>
        <v>151</v>
      </c>
      <c r="M212" s="126">
        <f t="shared" si="154"/>
        <v>150</v>
      </c>
      <c r="N212" s="126">
        <f t="shared" si="154"/>
        <v>150</v>
      </c>
      <c r="O212" s="126">
        <f t="shared" si="154"/>
        <v>150</v>
      </c>
    </row>
    <row r="213" spans="1:16" ht="18" customHeight="1" thickBot="1" x14ac:dyDescent="0.3">
      <c r="B213" s="608" t="s">
        <v>316</v>
      </c>
      <c r="C213" s="609"/>
      <c r="D213" s="127">
        <f>D209+D211</f>
        <v>0</v>
      </c>
      <c r="E213" s="127">
        <f t="shared" si="154"/>
        <v>0</v>
      </c>
      <c r="F213" s="127">
        <f t="shared" si="154"/>
        <v>0</v>
      </c>
      <c r="G213" s="127">
        <f t="shared" si="154"/>
        <v>0</v>
      </c>
      <c r="H213" s="127">
        <f t="shared" si="154"/>
        <v>0</v>
      </c>
      <c r="I213" s="127">
        <f t="shared" si="154"/>
        <v>0</v>
      </c>
      <c r="J213" s="127">
        <f t="shared" si="154"/>
        <v>0</v>
      </c>
      <c r="K213" s="127">
        <f t="shared" si="154"/>
        <v>0</v>
      </c>
      <c r="L213" s="127">
        <f t="shared" si="154"/>
        <v>0</v>
      </c>
      <c r="M213" s="127">
        <f t="shared" si="154"/>
        <v>0</v>
      </c>
      <c r="N213" s="127">
        <f t="shared" si="154"/>
        <v>0</v>
      </c>
      <c r="O213" s="127">
        <f t="shared" si="154"/>
        <v>0</v>
      </c>
    </row>
    <row r="214" spans="1:16" ht="18.75" x14ac:dyDescent="0.25">
      <c r="B214" s="595" t="s">
        <v>57</v>
      </c>
      <c r="C214" s="436" t="s">
        <v>58</v>
      </c>
      <c r="D214" s="142">
        <f>D212/(D172/1000)</f>
        <v>2.701913246677377</v>
      </c>
      <c r="E214" s="142">
        <f t="shared" ref="E214:O214" si="155">E212/(E172/1000)</f>
        <v>2.7348308051341892</v>
      </c>
      <c r="F214" s="142">
        <f t="shared" si="155"/>
        <v>2.7475026838188468</v>
      </c>
      <c r="G214" s="142">
        <f t="shared" si="155"/>
        <v>2.686259161744823</v>
      </c>
      <c r="H214" s="142">
        <f t="shared" si="155"/>
        <v>2.7147394382441137</v>
      </c>
      <c r="I214" s="142">
        <f t="shared" si="155"/>
        <v>2.6721407209471058</v>
      </c>
      <c r="J214" s="142">
        <f t="shared" si="155"/>
        <v>2.648492125150081</v>
      </c>
      <c r="K214" s="128">
        <f t="shared" si="155"/>
        <v>2.7186633538583416</v>
      </c>
      <c r="L214" s="128">
        <f t="shared" si="155"/>
        <v>2.6580763272778483</v>
      </c>
      <c r="M214" s="128">
        <f t="shared" si="155"/>
        <v>2.646015981936531</v>
      </c>
      <c r="N214" s="128">
        <f t="shared" si="155"/>
        <v>2.6317636325356166</v>
      </c>
      <c r="O214" s="128">
        <f t="shared" si="155"/>
        <v>2.626878217925817</v>
      </c>
    </row>
    <row r="215" spans="1:16" ht="19.5" thickBot="1" x14ac:dyDescent="0.3">
      <c r="B215" s="596"/>
      <c r="C215" s="129" t="s">
        <v>59</v>
      </c>
      <c r="D215" s="143">
        <f t="shared" ref="D215:O215" si="156">D208/(D172/1000)</f>
        <v>2.701913246677377</v>
      </c>
      <c r="E215" s="143">
        <f t="shared" si="156"/>
        <v>2.7348308051341892</v>
      </c>
      <c r="F215" s="143">
        <f t="shared" si="156"/>
        <v>2.7475026838188468</v>
      </c>
      <c r="G215" s="143">
        <f t="shared" si="156"/>
        <v>2.686259161744823</v>
      </c>
      <c r="H215" s="143">
        <f t="shared" si="156"/>
        <v>2.7147394382441137</v>
      </c>
      <c r="I215" s="143">
        <f t="shared" si="156"/>
        <v>2.6721407209471058</v>
      </c>
      <c r="J215" s="143">
        <f t="shared" si="156"/>
        <v>2.648492125150081</v>
      </c>
      <c r="K215" s="130">
        <f t="shared" si="156"/>
        <v>2.7186633538583416</v>
      </c>
      <c r="L215" s="130">
        <f t="shared" si="156"/>
        <v>2.6580763272778483</v>
      </c>
      <c r="M215" s="130">
        <f t="shared" si="156"/>
        <v>2.646015981936531</v>
      </c>
      <c r="N215" s="130">
        <f t="shared" si="156"/>
        <v>2.6317636325356166</v>
      </c>
      <c r="O215" s="130">
        <f t="shared" si="156"/>
        <v>2.626878217925817</v>
      </c>
    </row>
    <row r="216" spans="1:16" x14ac:dyDescent="0.25">
      <c r="B216" s="559" t="s">
        <v>64</v>
      </c>
      <c r="C216" s="331" t="s">
        <v>68</v>
      </c>
      <c r="D216" s="9">
        <f>PIGOO!B37</f>
        <v>589908.80000000005</v>
      </c>
      <c r="E216" s="9">
        <f>PIGOO!C37</f>
        <v>263644.73</v>
      </c>
      <c r="F216" s="9">
        <f>PIGOO!D37</f>
        <v>2895537.6399999997</v>
      </c>
      <c r="G216" s="9">
        <f>PIGOO!E37</f>
        <v>59732.34</v>
      </c>
      <c r="H216" s="9">
        <f>PIGOO!F37</f>
        <v>375723.71</v>
      </c>
      <c r="I216" s="9">
        <f>PIGOO!G37</f>
        <v>1536755</v>
      </c>
      <c r="J216" s="9">
        <f>PIGOO!H37</f>
        <v>29749</v>
      </c>
      <c r="K216" s="9">
        <f>PIGOO!I37</f>
        <v>3530508.58</v>
      </c>
      <c r="L216" s="9">
        <f>PIGOO!J37</f>
        <v>310284.95</v>
      </c>
      <c r="M216" s="9">
        <f>PIGOO!K37</f>
        <v>1201520.67</v>
      </c>
      <c r="N216" s="9">
        <f>PIGOO!L37</f>
        <v>750495.72</v>
      </c>
      <c r="O216" s="9">
        <f>PIGOO!M37</f>
        <v>375819.94</v>
      </c>
      <c r="P216" s="320">
        <v>21</v>
      </c>
    </row>
    <row r="217" spans="1:16" ht="15.75" thickBot="1" x14ac:dyDescent="0.3">
      <c r="B217" s="559"/>
      <c r="C217" s="437" t="s">
        <v>60</v>
      </c>
      <c r="D217" s="6">
        <f>D216</f>
        <v>589908.80000000005</v>
      </c>
      <c r="E217" s="6">
        <f>D217+E216</f>
        <v>853553.53</v>
      </c>
      <c r="F217" s="6">
        <f t="shared" ref="F217:O217" si="157">E217+F216</f>
        <v>3749091.17</v>
      </c>
      <c r="G217" s="6">
        <f t="shared" si="157"/>
        <v>3808823.51</v>
      </c>
      <c r="H217" s="6">
        <f t="shared" si="157"/>
        <v>4184547.2199999997</v>
      </c>
      <c r="I217" s="6">
        <f t="shared" si="157"/>
        <v>5721302.2199999997</v>
      </c>
      <c r="J217" s="6">
        <f t="shared" si="157"/>
        <v>5751051.2199999997</v>
      </c>
      <c r="K217" s="6">
        <f>J217+K216</f>
        <v>9281559.8000000007</v>
      </c>
      <c r="L217" s="6">
        <f t="shared" si="157"/>
        <v>9591844.75</v>
      </c>
      <c r="M217" s="6">
        <f t="shared" si="157"/>
        <v>10793365.42</v>
      </c>
      <c r="N217" s="6">
        <f t="shared" si="157"/>
        <v>11543861.140000001</v>
      </c>
      <c r="O217" s="6">
        <f t="shared" si="157"/>
        <v>11919681.08</v>
      </c>
    </row>
    <row r="218" spans="1:16" x14ac:dyDescent="0.25">
      <c r="A218" s="597" t="s">
        <v>61</v>
      </c>
      <c r="B218" s="585" t="s">
        <v>65</v>
      </c>
      <c r="C218" s="438" t="s">
        <v>62</v>
      </c>
      <c r="D218" s="16">
        <v>260360.54</v>
      </c>
      <c r="E218" s="17">
        <v>516070.1</v>
      </c>
      <c r="F218" s="17">
        <v>794498.17</v>
      </c>
      <c r="G218" s="17">
        <v>1070296.1499999999</v>
      </c>
      <c r="H218" s="17">
        <v>1272463.51</v>
      </c>
      <c r="I218" s="17">
        <v>1529708.62</v>
      </c>
      <c r="J218" s="17">
        <v>1794424.4</v>
      </c>
      <c r="K218" s="17">
        <v>2058845.31</v>
      </c>
      <c r="L218" s="17">
        <v>2311355.27</v>
      </c>
      <c r="M218" s="17"/>
      <c r="N218" s="17"/>
      <c r="O218" s="17"/>
    </row>
    <row r="219" spans="1:16" x14ac:dyDescent="0.25">
      <c r="A219" s="598"/>
      <c r="B219" s="577"/>
      <c r="C219" s="158" t="s">
        <v>63</v>
      </c>
      <c r="D219" s="36">
        <v>417974.51</v>
      </c>
      <c r="E219" s="37">
        <v>795885.62</v>
      </c>
      <c r="F219" s="37">
        <v>1229070.6299999999</v>
      </c>
      <c r="G219" s="37">
        <v>409493</v>
      </c>
      <c r="H219" s="37">
        <v>843949.89</v>
      </c>
      <c r="I219" s="37">
        <v>1262982</v>
      </c>
      <c r="J219" s="37">
        <v>2715118.91</v>
      </c>
      <c r="K219" s="37">
        <v>2955718.6</v>
      </c>
      <c r="L219" s="37">
        <v>3214955.43</v>
      </c>
      <c r="M219" s="37"/>
      <c r="N219" s="37"/>
      <c r="O219" s="37"/>
    </row>
    <row r="220" spans="1:16" ht="15.75" thickBot="1" x14ac:dyDescent="0.3">
      <c r="A220" s="599"/>
      <c r="B220" s="578"/>
      <c r="C220" s="439" t="s">
        <v>66</v>
      </c>
      <c r="D220" s="131">
        <v>19550000</v>
      </c>
      <c r="E220" s="132">
        <v>20000000</v>
      </c>
      <c r="F220" s="132">
        <v>20150000</v>
      </c>
      <c r="G220" s="132">
        <v>20600000</v>
      </c>
      <c r="H220" s="132">
        <v>22700000</v>
      </c>
      <c r="I220" s="132">
        <v>27200000</v>
      </c>
      <c r="J220" s="132">
        <v>28000000</v>
      </c>
      <c r="K220" s="132">
        <v>30200000</v>
      </c>
      <c r="L220" s="132">
        <v>32200000</v>
      </c>
      <c r="M220" s="132"/>
      <c r="N220" s="132"/>
      <c r="O220" s="132"/>
    </row>
    <row r="221" spans="1:16" x14ac:dyDescent="0.25">
      <c r="B221" s="133"/>
    </row>
    <row r="222" spans="1:16" x14ac:dyDescent="0.25">
      <c r="B222" s="133"/>
    </row>
    <row r="223" spans="1:16" x14ac:dyDescent="0.25">
      <c r="B223" s="1"/>
    </row>
    <row r="224" spans="1:16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</sheetData>
  <mergeCells count="79"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A19:A20"/>
    <mergeCell ref="B19:B24"/>
    <mergeCell ref="B95:B96"/>
    <mergeCell ref="B40:B45"/>
    <mergeCell ref="B73:B78"/>
    <mergeCell ref="B52:B54"/>
    <mergeCell ref="B34:B39"/>
    <mergeCell ref="A61:A62"/>
    <mergeCell ref="B61:B66"/>
    <mergeCell ref="A25:A26"/>
    <mergeCell ref="B25:B30"/>
    <mergeCell ref="B31:B33"/>
    <mergeCell ref="A55:A56"/>
    <mergeCell ref="B55:B60"/>
    <mergeCell ref="B214:B215"/>
    <mergeCell ref="B216:B217"/>
    <mergeCell ref="A218:A220"/>
    <mergeCell ref="B218:B220"/>
    <mergeCell ref="B208:C208"/>
    <mergeCell ref="B209:C209"/>
    <mergeCell ref="B210:C210"/>
    <mergeCell ref="B211:C211"/>
    <mergeCell ref="B212:C212"/>
    <mergeCell ref="B213:C213"/>
    <mergeCell ref="A160:A162"/>
    <mergeCell ref="A192:A207"/>
    <mergeCell ref="B192:B195"/>
    <mergeCell ref="B196:B199"/>
    <mergeCell ref="B200:B203"/>
    <mergeCell ref="B204:B207"/>
    <mergeCell ref="A116:A117"/>
    <mergeCell ref="B116:B121"/>
    <mergeCell ref="B97:B98"/>
    <mergeCell ref="B99:B109"/>
    <mergeCell ref="A163:A191"/>
    <mergeCell ref="A128:A129"/>
    <mergeCell ref="B128:B133"/>
    <mergeCell ref="A134:A135"/>
    <mergeCell ref="B134:B139"/>
    <mergeCell ref="A140:A141"/>
    <mergeCell ref="B140:B145"/>
    <mergeCell ref="A146:A147"/>
    <mergeCell ref="B146:B151"/>
    <mergeCell ref="B152:B154"/>
    <mergeCell ref="A155:A156"/>
    <mergeCell ref="B155:B162"/>
    <mergeCell ref="B85:B87"/>
    <mergeCell ref="B88:B90"/>
    <mergeCell ref="B91:B93"/>
    <mergeCell ref="A110:A111"/>
    <mergeCell ref="B110:B115"/>
    <mergeCell ref="A46:A47"/>
    <mergeCell ref="B46:B51"/>
    <mergeCell ref="A34:A35"/>
    <mergeCell ref="B163:B185"/>
    <mergeCell ref="A1:O4"/>
    <mergeCell ref="B6:C6"/>
    <mergeCell ref="A7:A8"/>
    <mergeCell ref="B7:B12"/>
    <mergeCell ref="A13:A14"/>
    <mergeCell ref="B13:B18"/>
    <mergeCell ref="A122:A123"/>
    <mergeCell ref="B122:B127"/>
    <mergeCell ref="A67:A68"/>
    <mergeCell ref="B67:B72"/>
    <mergeCell ref="A79:A80"/>
    <mergeCell ref="B79:B84"/>
  </mergeCells>
  <phoneticPr fontId="49" type="noConversion"/>
  <pageMargins left="0.31496062992125984" right="0.31496062992125984" top="0.35433070866141736" bottom="0.35433070866141736" header="0.31496062992125984" footer="0.31496062992125984"/>
  <pageSetup scale="5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452D-4885-41A1-A23B-74B5994319BF}">
  <dimension ref="A2:Q203"/>
  <sheetViews>
    <sheetView showGridLines="0" topLeftCell="A7" workbookViewId="0">
      <selection activeCell="B25" sqref="B25"/>
    </sheetView>
  </sheetViews>
  <sheetFormatPr baseColWidth="10" defaultRowHeight="15" x14ac:dyDescent="0.25"/>
  <cols>
    <col min="1" max="1" width="14.85546875" customWidth="1"/>
    <col min="2" max="13" width="12.7109375" customWidth="1"/>
  </cols>
  <sheetData>
    <row r="2" spans="1:14" ht="18.75" x14ac:dyDescent="0.3">
      <c r="A2" s="344" t="s">
        <v>257</v>
      </c>
      <c r="B2" s="344"/>
      <c r="C2" s="344"/>
      <c r="D2" s="344"/>
      <c r="E2" s="344"/>
    </row>
    <row r="3" spans="1:14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</row>
    <row r="4" spans="1:14" x14ac:dyDescent="0.25">
      <c r="A4" t="s">
        <v>19</v>
      </c>
      <c r="B4" s="334">
        <f>+INDICADORES!D31</f>
        <v>0.40541128541741428</v>
      </c>
      <c r="C4" s="334">
        <f>+INDICADORES!E31</f>
        <v>0.43840999942044678</v>
      </c>
      <c r="D4" s="334">
        <f>+INDICADORES!F31</f>
        <v>0.36802387981754775</v>
      </c>
      <c r="E4" s="334">
        <f>+INDICADORES!G31</f>
        <v>0.47559504304566713</v>
      </c>
      <c r="F4" s="334">
        <f>+INDICADORES!H31</f>
        <v>0.46743012627969144</v>
      </c>
      <c r="G4" s="334">
        <f>+INDICADORES!I31</f>
        <v>0.45766396748008359</v>
      </c>
      <c r="H4" s="334">
        <f>+INDICADORES!J31</f>
        <v>0.42849750650808704</v>
      </c>
      <c r="I4" s="334">
        <f>+INDICADORES!K31</f>
        <v>0.44738493219002878</v>
      </c>
      <c r="J4" s="334">
        <f>+INDICADORES!L31</f>
        <v>0.43870680572625731</v>
      </c>
      <c r="K4" s="334">
        <f>+INDICADORES!M31</f>
        <v>0.3962009188302314</v>
      </c>
      <c r="L4" s="334">
        <f>+INDICADORES!N31</f>
        <v>0.41706664508016084</v>
      </c>
      <c r="M4" s="334">
        <f>+INDICADORES!O31</f>
        <v>0.37983885528261657</v>
      </c>
      <c r="N4" s="335"/>
    </row>
    <row r="5" spans="1:14" x14ac:dyDescent="0.25">
      <c r="A5" t="s">
        <v>318</v>
      </c>
      <c r="B5" s="335">
        <v>0.74</v>
      </c>
      <c r="C5" s="335">
        <v>0.74</v>
      </c>
      <c r="D5" s="335">
        <v>0.74</v>
      </c>
      <c r="E5" s="335">
        <v>0.74</v>
      </c>
      <c r="F5" s="335">
        <v>0.74</v>
      </c>
      <c r="G5" s="335">
        <v>0.74</v>
      </c>
      <c r="H5" s="335">
        <v>0.74</v>
      </c>
      <c r="I5" s="335">
        <v>0.74</v>
      </c>
      <c r="J5" s="335">
        <v>0.74</v>
      </c>
      <c r="K5" s="335">
        <v>0.74</v>
      </c>
      <c r="L5" s="335">
        <v>0.74</v>
      </c>
      <c r="M5" s="335">
        <v>0.74</v>
      </c>
    </row>
    <row r="23" spans="1:13" ht="18.75" x14ac:dyDescent="0.3">
      <c r="A23" s="344" t="s">
        <v>260</v>
      </c>
      <c r="B23" s="344"/>
      <c r="C23" s="344"/>
      <c r="D23" s="344"/>
      <c r="E23" s="344"/>
    </row>
    <row r="24" spans="1:13" x14ac:dyDescent="0.25">
      <c r="B24" t="s">
        <v>2</v>
      </c>
      <c r="C24" t="s">
        <v>3</v>
      </c>
      <c r="D24" t="s">
        <v>4</v>
      </c>
      <c r="E24" t="s">
        <v>5</v>
      </c>
      <c r="F24" t="s">
        <v>6</v>
      </c>
      <c r="G24" t="s">
        <v>7</v>
      </c>
      <c r="H24" t="s">
        <v>8</v>
      </c>
      <c r="I24" t="s">
        <v>9</v>
      </c>
      <c r="J24" t="s">
        <v>10</v>
      </c>
      <c r="K24" t="s">
        <v>11</v>
      </c>
      <c r="L24" t="s">
        <v>12</v>
      </c>
      <c r="M24" t="s">
        <v>13</v>
      </c>
    </row>
    <row r="25" spans="1:13" x14ac:dyDescent="0.25">
      <c r="A25" t="s">
        <v>23</v>
      </c>
      <c r="B25" s="334">
        <f>+INDICADORES!D52</f>
        <v>0.70554425736532023</v>
      </c>
      <c r="C25" s="334">
        <f>+INDICADORES!E52</f>
        <v>0.68327741568427303</v>
      </c>
      <c r="D25" s="334">
        <f>+INDICADORES!F52</f>
        <v>0.76870411140906447</v>
      </c>
      <c r="E25" s="334">
        <f>+INDICADORES!G52</f>
        <v>0.60715816026569069</v>
      </c>
      <c r="F25" s="334">
        <f>+INDICADORES!H52</f>
        <v>0.61542200057610996</v>
      </c>
      <c r="G25" s="334">
        <f>+INDICADORES!I52</f>
        <v>0.63427507434226793</v>
      </c>
      <c r="H25" s="334">
        <f>+INDICADORES!J52</f>
        <v>0.67825478229015979</v>
      </c>
      <c r="I25" s="334">
        <f>+INDICADORES!K52</f>
        <v>0.69830891895691061</v>
      </c>
      <c r="J25" s="334">
        <f>+INDICADORES!L52</f>
        <v>0.68642483171278978</v>
      </c>
      <c r="K25" s="334">
        <f>+INDICADORES!M52</f>
        <v>0.70152218225836749</v>
      </c>
      <c r="L25" s="334">
        <f>+INDICADORES!N52</f>
        <v>0.66502692193141855</v>
      </c>
      <c r="M25" s="334">
        <f>+INDICADORES!O52</f>
        <v>0.73918296924296656</v>
      </c>
    </row>
    <row r="26" spans="1:13" x14ac:dyDescent="0.25">
      <c r="A26" t="s">
        <v>318</v>
      </c>
      <c r="B26" s="335">
        <v>0.98</v>
      </c>
      <c r="C26" s="335">
        <v>0.98</v>
      </c>
      <c r="D26" s="335">
        <v>0.98</v>
      </c>
      <c r="E26" s="335">
        <v>0.98</v>
      </c>
      <c r="F26" s="335">
        <v>0.98</v>
      </c>
      <c r="G26" s="335">
        <v>0.98</v>
      </c>
      <c r="H26" s="335">
        <v>0.98</v>
      </c>
      <c r="I26" s="335">
        <v>0.98</v>
      </c>
      <c r="J26" s="335">
        <v>0.98</v>
      </c>
      <c r="K26" s="335">
        <v>0.98</v>
      </c>
      <c r="L26" s="335">
        <v>0.98</v>
      </c>
      <c r="M26" s="335">
        <v>0.98</v>
      </c>
    </row>
    <row r="45" spans="1:13" ht="18.75" x14ac:dyDescent="0.3">
      <c r="A45" s="344" t="s">
        <v>259</v>
      </c>
      <c r="B45" s="344"/>
      <c r="C45" s="344"/>
      <c r="D45" s="344"/>
      <c r="E45" s="344"/>
    </row>
    <row r="46" spans="1:13" x14ac:dyDescent="0.25">
      <c r="B46" t="s">
        <v>2</v>
      </c>
      <c r="C46" t="s">
        <v>3</v>
      </c>
      <c r="D46" t="s">
        <v>4</v>
      </c>
      <c r="E46" t="s">
        <v>5</v>
      </c>
      <c r="F46" t="s">
        <v>6</v>
      </c>
      <c r="G46" t="s">
        <v>7</v>
      </c>
      <c r="H46" t="s">
        <v>8</v>
      </c>
      <c r="I46" t="s">
        <v>9</v>
      </c>
      <c r="J46" t="s">
        <v>10</v>
      </c>
      <c r="K46" t="s">
        <v>11</v>
      </c>
      <c r="L46" t="s">
        <v>12</v>
      </c>
      <c r="M46" t="s">
        <v>13</v>
      </c>
    </row>
    <row r="47" spans="1:13" x14ac:dyDescent="0.25">
      <c r="A47" t="s">
        <v>258</v>
      </c>
      <c r="B47" s="334">
        <f>+INDICADORES!D91</f>
        <v>0.46108894779535148</v>
      </c>
      <c r="C47" s="334">
        <f>+INDICADORES!E91</f>
        <v>0.52589503453511122</v>
      </c>
      <c r="D47" s="334">
        <f>+INDICADORES!F91</f>
        <v>0.59644584245819476</v>
      </c>
      <c r="E47" s="334">
        <f>+INDICADORES!G91</f>
        <v>0.42075248729446563</v>
      </c>
      <c r="F47" s="334">
        <f>+INDICADORES!H91</f>
        <v>0.46764955162061256</v>
      </c>
      <c r="G47" s="334">
        <f>+INDICADORES!I91</f>
        <v>0.56670660570391773</v>
      </c>
      <c r="H47" s="334">
        <f>+INDICADORES!J91</f>
        <v>0</v>
      </c>
      <c r="I47" s="334">
        <f>+INDICADORES!K91</f>
        <v>0</v>
      </c>
      <c r="J47" s="334">
        <f>+INDICADORES!L91</f>
        <v>0</v>
      </c>
      <c r="K47" s="334">
        <f>+INDICADORES!M91</f>
        <v>0</v>
      </c>
      <c r="L47" s="334">
        <f>+INDICADORES!N91</f>
        <v>0</v>
      </c>
      <c r="M47" s="334">
        <f>+INDICADORES!O91</f>
        <v>0</v>
      </c>
    </row>
    <row r="48" spans="1:13" x14ac:dyDescent="0.25">
      <c r="A48" t="s">
        <v>318</v>
      </c>
      <c r="B48" s="335">
        <v>0.97</v>
      </c>
      <c r="C48" s="335">
        <v>0.97</v>
      </c>
      <c r="D48" s="335">
        <v>0.97</v>
      </c>
      <c r="E48" s="335">
        <v>0.97</v>
      </c>
      <c r="F48" s="335">
        <v>0.97</v>
      </c>
      <c r="G48" s="335">
        <v>0.97</v>
      </c>
      <c r="H48" s="335">
        <v>0.97</v>
      </c>
      <c r="I48" s="335">
        <v>0.97</v>
      </c>
      <c r="J48" s="335">
        <v>0.97</v>
      </c>
      <c r="K48" s="335">
        <v>0.97</v>
      </c>
      <c r="L48" s="335">
        <v>0.97</v>
      </c>
      <c r="M48" s="335">
        <v>0.97</v>
      </c>
    </row>
    <row r="67" spans="1:13" ht="18.75" x14ac:dyDescent="0.3">
      <c r="A67" s="344" t="s">
        <v>261</v>
      </c>
      <c r="B67" s="344"/>
      <c r="C67" s="344"/>
      <c r="D67" s="344"/>
      <c r="E67" s="344"/>
    </row>
    <row r="68" spans="1:13" x14ac:dyDescent="0.25">
      <c r="B68" t="s">
        <v>2</v>
      </c>
      <c r="C68" t="s">
        <v>3</v>
      </c>
      <c r="D68" t="s">
        <v>4</v>
      </c>
      <c r="E68" t="s">
        <v>5</v>
      </c>
      <c r="F68" t="s">
        <v>6</v>
      </c>
      <c r="G68" t="s">
        <v>7</v>
      </c>
      <c r="H68" t="s">
        <v>8</v>
      </c>
      <c r="I68" t="s">
        <v>9</v>
      </c>
      <c r="J68" t="s">
        <v>10</v>
      </c>
      <c r="K68" t="s">
        <v>11</v>
      </c>
      <c r="L68" t="s">
        <v>12</v>
      </c>
      <c r="M68" t="s">
        <v>13</v>
      </c>
    </row>
    <row r="69" spans="1:13" x14ac:dyDescent="0.25">
      <c r="A69" t="s">
        <v>262</v>
      </c>
      <c r="B69" s="336">
        <f>+INDICADORES!D95</f>
        <v>274.54352584203008</v>
      </c>
      <c r="C69" s="336">
        <f>+INDICADORES!E95</f>
        <v>248.22817341574688</v>
      </c>
      <c r="D69" s="336">
        <f>+INDICADORES!F95</f>
        <v>284.5344294287907</v>
      </c>
      <c r="E69" s="336">
        <f>+INDICADORES!G95</f>
        <v>268.97281040708924</v>
      </c>
      <c r="F69" s="336">
        <f>+INDICADORES!H95</f>
        <v>285.36955417085989</v>
      </c>
      <c r="G69" s="336">
        <f>+INDICADORES!I95</f>
        <v>275.23843120961317</v>
      </c>
      <c r="H69" s="336">
        <f>+INDICADORES!J95</f>
        <v>273.79453585857379</v>
      </c>
      <c r="I69" s="336">
        <f>+INDICADORES!K95</f>
        <v>249.02560281948018</v>
      </c>
      <c r="J69" s="336">
        <f>+INDICADORES!L95</f>
        <v>255.28903838499912</v>
      </c>
      <c r="K69" s="336">
        <f>+INDICADORES!M95</f>
        <v>264.26672041378481</v>
      </c>
      <c r="L69" s="336">
        <f>+INDICADORES!N95</f>
        <v>260.95262639265155</v>
      </c>
      <c r="M69" s="336">
        <f>+INDICADORES!O95</f>
        <v>264.2530626825037</v>
      </c>
    </row>
    <row r="70" spans="1:13" x14ac:dyDescent="0.25">
      <c r="A70" t="s">
        <v>263</v>
      </c>
      <c r="B70" s="336">
        <f>+INDICADORES!D97</f>
        <v>111.30304371464651</v>
      </c>
      <c r="C70" s="336">
        <f>+INDICADORES!E97</f>
        <v>108.82571336333615</v>
      </c>
      <c r="D70" s="336">
        <f>+INDICADORES!F97</f>
        <v>104.71546466005579</v>
      </c>
      <c r="E70" s="336">
        <f>+INDICADORES!G97</f>
        <v>127.92213534367367</v>
      </c>
      <c r="F70" s="336">
        <f>+INDICADORES!H97</f>
        <v>133.39032674246428</v>
      </c>
      <c r="G70" s="336">
        <f>+INDICADORES!I97</f>
        <v>125.96671243038563</v>
      </c>
      <c r="H70" s="336">
        <f>+INDICADORES!J97</f>
        <v>117.32027591093789</v>
      </c>
      <c r="I70" s="336">
        <f>+INDICADORES!K97</f>
        <v>111.41030243097418</v>
      </c>
      <c r="J70" s="336">
        <f>+INDICADORES!L97</f>
        <v>111.99703856681084</v>
      </c>
      <c r="K70" s="336">
        <f>+INDICADORES!M97</f>
        <v>104.70271744419341</v>
      </c>
      <c r="L70" s="336">
        <f>+INDICADORES!N97</f>
        <v>108.83463641443981</v>
      </c>
      <c r="M70" s="336">
        <f>+INDICADORES!O97</f>
        <v>100.37358083424773</v>
      </c>
    </row>
    <row r="92" spans="1:13" ht="18.75" x14ac:dyDescent="0.3">
      <c r="A92" s="344" t="s">
        <v>264</v>
      </c>
      <c r="B92" s="344"/>
      <c r="C92" s="344"/>
      <c r="D92" s="344"/>
      <c r="E92" s="344"/>
      <c r="L92" t="s">
        <v>276</v>
      </c>
    </row>
    <row r="93" spans="1:13" x14ac:dyDescent="0.25">
      <c r="B93" t="s">
        <v>2</v>
      </c>
      <c r="C93" t="s">
        <v>3</v>
      </c>
      <c r="D93" t="s">
        <v>4</v>
      </c>
      <c r="E93" t="s">
        <v>5</v>
      </c>
      <c r="F93" t="s">
        <v>6</v>
      </c>
      <c r="G93" t="s">
        <v>7</v>
      </c>
      <c r="H93" t="s">
        <v>8</v>
      </c>
      <c r="I93" t="s">
        <v>9</v>
      </c>
      <c r="J93" t="s">
        <v>10</v>
      </c>
      <c r="K93" t="s">
        <v>11</v>
      </c>
      <c r="L93" t="s">
        <v>12</v>
      </c>
      <c r="M93" t="s">
        <v>13</v>
      </c>
    </row>
    <row r="94" spans="1:13" x14ac:dyDescent="0.25">
      <c r="A94">
        <v>2016</v>
      </c>
      <c r="B94" s="336">
        <f>(+INDICADORES!D109)/1000</f>
        <v>47907.13</v>
      </c>
      <c r="C94" s="336">
        <f>(+INDICADORES!E109)/1000</f>
        <v>49664.29</v>
      </c>
      <c r="D94" s="336">
        <f>(+INDICADORES!F109)/1000</f>
        <v>49898.802950000005</v>
      </c>
      <c r="E94" s="336">
        <f>(+INDICADORES!G109)/1000</f>
        <v>50993.184099999999</v>
      </c>
      <c r="F94" s="336">
        <f>(+INDICADORES!H109)/1000</f>
        <v>50627.73</v>
      </c>
      <c r="G94" s="336">
        <f>(+INDICADORES!I109)/1000</f>
        <v>88801.45319</v>
      </c>
      <c r="H94" s="336">
        <f>(+INDICADORES!J109)/1000</f>
        <v>89093.76023</v>
      </c>
      <c r="I94" s="336">
        <f>(+INDICADORES!K109)/1000</f>
        <v>89571.591280000008</v>
      </c>
      <c r="J94" s="336">
        <f>(+INDICADORES!L109)/1000</f>
        <v>89194.76701000001</v>
      </c>
      <c r="K94" s="336">
        <f>(+INDICADORES!M109)/1000</f>
        <v>89408.234790000002</v>
      </c>
      <c r="L94" s="336">
        <f>(+INDICADORES!N109)/1000</f>
        <v>90030.587280000007</v>
      </c>
      <c r="M94" s="336">
        <f>(+INDICADORES!O109)/1000</f>
        <v>89888.523659999992</v>
      </c>
    </row>
    <row r="95" spans="1:13" x14ac:dyDescent="0.25">
      <c r="A95">
        <v>2017</v>
      </c>
      <c r="B95" s="336">
        <f>(+INDICADORES!D107)/1000</f>
        <v>97223.889190000002</v>
      </c>
      <c r="C95" s="336">
        <f>(+INDICADORES!E107)/1000</f>
        <v>98055.355060000002</v>
      </c>
      <c r="D95" s="336">
        <f>(+INDICADORES!F107)/1000</f>
        <v>99738.951000000001</v>
      </c>
      <c r="E95" s="336">
        <f>(+INDICADORES!G107)/1000</f>
        <v>99378.905079999997</v>
      </c>
      <c r="F95" s="336">
        <f>(+INDICADORES!H107)/1000</f>
        <v>100318.06531000001</v>
      </c>
      <c r="G95" s="336">
        <f>(+INDICADORES!I107)/1000</f>
        <v>104097.22654</v>
      </c>
      <c r="H95" s="336">
        <f>(+INDICADORES!J107)/1000</f>
        <v>105968.10593000001</v>
      </c>
      <c r="I95" s="336">
        <f>(+INDICADORES!K107)/1000</f>
        <v>106826.14448999999</v>
      </c>
      <c r="J95" s="336">
        <f>(+INDICADORES!L107)/1000</f>
        <v>108531.84234</v>
      </c>
      <c r="K95" s="336">
        <f>(+INDICADORES!M107)/1000</f>
        <v>109137.69328000001</v>
      </c>
      <c r="L95" s="336">
        <f>(+INDICADORES!N107)/1000</f>
        <v>110330.54977</v>
      </c>
      <c r="M95" s="336">
        <f>(+INDICADORES!O107)/1000</f>
        <v>111202.74051999999</v>
      </c>
    </row>
    <row r="96" spans="1:13" x14ac:dyDescent="0.25">
      <c r="A96">
        <v>2018</v>
      </c>
      <c r="B96" s="336">
        <f>(+INDICADORES!D106)/1000</f>
        <v>110782.007</v>
      </c>
      <c r="C96" s="336">
        <f>(+INDICADORES!E106)/1000</f>
        <v>113058.53004000001</v>
      </c>
      <c r="D96" s="336">
        <f>(+INDICADORES!F106)/1000</f>
        <v>115057.81719</v>
      </c>
      <c r="E96" s="336">
        <f>(+INDICADORES!G106)/1000</f>
        <v>119186.54091</v>
      </c>
      <c r="F96" s="336">
        <f>(+INDICADORES!H106)/1000</f>
        <v>123040.12548</v>
      </c>
      <c r="G96" s="336">
        <f>(+INDICADORES!I106)/1000</f>
        <v>123486.68425000001</v>
      </c>
      <c r="H96" s="336">
        <f>(+INDICADORES!J106)/1000</f>
        <v>125918.18884</v>
      </c>
      <c r="I96" s="336">
        <f>(+INDICADORES!K106)/1000</f>
        <v>129538.00305</v>
      </c>
      <c r="J96" s="336">
        <f>(+INDICADORES!L106)/1000</f>
        <v>133063.73829000001</v>
      </c>
      <c r="K96" s="336">
        <f>(+INDICADORES!M106)/1000</f>
        <v>136232.58068000001</v>
      </c>
      <c r="L96" s="336">
        <f>(+INDICADORES!N106)/1000</f>
        <v>140122.76406000002</v>
      </c>
      <c r="M96" s="336">
        <f>(+INDICADORES!O106)/1000</f>
        <v>141754.40468000001</v>
      </c>
    </row>
    <row r="97" spans="1:17" x14ac:dyDescent="0.25">
      <c r="A97">
        <v>2019</v>
      </c>
      <c r="B97" s="336">
        <f>(+INDICADORES!D105)/1000</f>
        <v>143680.81191999998</v>
      </c>
      <c r="C97" s="336">
        <f>(+INDICADORES!E105)/1000</f>
        <v>145988.68697000001</v>
      </c>
      <c r="D97" s="336">
        <f>(+INDICADORES!F105)/1000</f>
        <v>146984.77678000001</v>
      </c>
      <c r="E97" s="336">
        <f>(+INDICADORES!G105)/1000</f>
        <v>149982.54839000001</v>
      </c>
      <c r="F97" s="336">
        <f>(+INDICADORES!H105)/1000</f>
        <v>152665.78628</v>
      </c>
      <c r="G97" s="336">
        <f>(+INDICADORES!I105)/1000</f>
        <v>155619.52779999998</v>
      </c>
      <c r="H97" s="336">
        <f>(+INDICADORES!J105)/1000</f>
        <v>151945.67096000002</v>
      </c>
      <c r="I97" s="336">
        <f>(+INDICADORES!K105)/1000</f>
        <v>152370.85097</v>
      </c>
      <c r="J97" s="336">
        <f>(+INDICADORES!L105)/1000</f>
        <v>153480.33747999999</v>
      </c>
      <c r="K97" s="336">
        <f>(+INDICADORES!M105)/1000</f>
        <v>156460.64672999998</v>
      </c>
      <c r="L97" s="336">
        <f>(+INDICADORES!N105)/1000</f>
        <v>153424.30035</v>
      </c>
      <c r="M97" s="336">
        <f>(+INDICADORES!O105)/1000</f>
        <v>151259.69989000002</v>
      </c>
    </row>
    <row r="98" spans="1:17" x14ac:dyDescent="0.25">
      <c r="A98">
        <v>2020</v>
      </c>
      <c r="B98" s="336">
        <f>(+INDICADORES!D104)/1000</f>
        <v>149897.73509</v>
      </c>
      <c r="C98" s="336">
        <f>(+INDICADORES!E104)/1000</f>
        <v>146828.40108000001</v>
      </c>
      <c r="D98" s="336">
        <f>(+INDICADORES!F104)/1000</f>
        <v>147549.19502000001</v>
      </c>
      <c r="E98" s="336">
        <f>(+INDICADORES!G104)/1000</f>
        <v>148362.06654000003</v>
      </c>
      <c r="F98" s="336">
        <f>(+INDICADORES!H104)/1000</f>
        <v>151768.29118999999</v>
      </c>
      <c r="G98" s="336">
        <f>(+INDICADORES!I104)/1000</f>
        <v>152549.24681000001</v>
      </c>
      <c r="H98" s="336">
        <f>(+INDICADORES!J104)/1000</f>
        <v>150488.75284999999</v>
      </c>
      <c r="I98" s="336">
        <f>(+INDICADORES!K104)/1000</f>
        <v>151699.72381</v>
      </c>
      <c r="J98" s="336">
        <f>(+INDICADORES!L104)/1000</f>
        <v>153239.32737000001</v>
      </c>
      <c r="K98" s="336">
        <f>(+INDICADORES!M104)/1000</f>
        <v>0</v>
      </c>
      <c r="L98" s="336">
        <f>(+INDICADORES!N104)/1000</f>
        <v>0</v>
      </c>
      <c r="M98" s="336">
        <f>(+INDICADORES!O104)/1000</f>
        <v>0</v>
      </c>
    </row>
    <row r="99" spans="1:17" x14ac:dyDescent="0.25">
      <c r="J99" t="s">
        <v>276</v>
      </c>
    </row>
    <row r="101" spans="1:17" x14ac:dyDescent="0.25">
      <c r="Q101" s="336"/>
    </row>
    <row r="102" spans="1:17" x14ac:dyDescent="0.25">
      <c r="Q102" s="336"/>
    </row>
    <row r="103" spans="1:17" x14ac:dyDescent="0.25">
      <c r="Q103" s="336"/>
    </row>
    <row r="104" spans="1:17" x14ac:dyDescent="0.25">
      <c r="Q104" s="336"/>
    </row>
    <row r="117" spans="1:13" ht="18.75" x14ac:dyDescent="0.3">
      <c r="A117" s="344" t="s">
        <v>270</v>
      </c>
      <c r="B117" s="344"/>
      <c r="C117" s="344"/>
      <c r="D117" s="344"/>
      <c r="E117" s="344"/>
      <c r="L117" t="s">
        <v>276</v>
      </c>
    </row>
    <row r="118" spans="1:13" x14ac:dyDescent="0.25">
      <c r="B118" t="s">
        <v>2</v>
      </c>
      <c r="C118" t="s">
        <v>3</v>
      </c>
      <c r="D118" t="s">
        <v>4</v>
      </c>
      <c r="E118" t="s">
        <v>5</v>
      </c>
      <c r="F118" t="s">
        <v>6</v>
      </c>
      <c r="G118" t="s">
        <v>7</v>
      </c>
      <c r="H118" t="s">
        <v>8</v>
      </c>
      <c r="I118" t="s">
        <v>9</v>
      </c>
      <c r="J118" t="s">
        <v>10</v>
      </c>
      <c r="K118" t="s">
        <v>11</v>
      </c>
      <c r="L118" t="s">
        <v>12</v>
      </c>
      <c r="M118" t="s">
        <v>13</v>
      </c>
    </row>
    <row r="119" spans="1:13" x14ac:dyDescent="0.25">
      <c r="A119" t="s">
        <v>268</v>
      </c>
      <c r="B119" s="336">
        <f>(+INDICADORES!D172)/1000</f>
        <v>54.776000000000003</v>
      </c>
      <c r="C119" s="336">
        <f>(+INDICADORES!E172)/1000</f>
        <v>54.847999999999999</v>
      </c>
      <c r="D119" s="336">
        <f>(+INDICADORES!F172)/1000</f>
        <v>54.959000000000003</v>
      </c>
      <c r="E119" s="336">
        <f>(+INDICADORES!G172)/1000</f>
        <v>56.212000000000003</v>
      </c>
      <c r="F119" s="336">
        <f>(+INDICADORES!H172)/1000</f>
        <v>56.359000000000002</v>
      </c>
      <c r="G119" s="336">
        <f>(+INDICADORES!I172)/1000</f>
        <v>56.509</v>
      </c>
      <c r="H119" s="336">
        <f>(+INDICADORES!J172)/1000</f>
        <v>56.636000000000003</v>
      </c>
      <c r="I119" s="336">
        <f>(+INDICADORES!K172)/1000</f>
        <v>55.542000000000002</v>
      </c>
      <c r="J119" s="336">
        <f>(+INDICADORES!L172)/1000</f>
        <v>56.808</v>
      </c>
      <c r="K119" s="336">
        <f>(+INDICADORES!M172)/1000</f>
        <v>56.689</v>
      </c>
      <c r="L119" s="336">
        <f>(+INDICADORES!N172)/1000</f>
        <v>56.996000000000002</v>
      </c>
      <c r="M119" s="336">
        <f>(+INDICADORES!O172)/1000</f>
        <v>57.101999999999997</v>
      </c>
    </row>
    <row r="120" spans="1:13" x14ac:dyDescent="0.25">
      <c r="A120" t="s">
        <v>266</v>
      </c>
      <c r="B120" s="336">
        <f>(+INDICADORES!D173)/1000</f>
        <v>0</v>
      </c>
      <c r="C120" s="336">
        <f>(+INDICADORES!E173)/1000</f>
        <v>0</v>
      </c>
      <c r="D120" s="336">
        <f>(+INDICADORES!F173)/1000</f>
        <v>0</v>
      </c>
      <c r="E120" s="336">
        <f>(+INDICADORES!G173)/1000</f>
        <v>0</v>
      </c>
      <c r="F120" s="336">
        <f>(+INDICADORES!H173)/1000</f>
        <v>0</v>
      </c>
      <c r="G120" s="336">
        <f>(+INDICADORES!I173)/1000</f>
        <v>0</v>
      </c>
      <c r="H120" s="336">
        <f>(+INDICADORES!J173)/1000</f>
        <v>0</v>
      </c>
      <c r="I120" s="336">
        <f>(+INDICADORES!K173)/1000</f>
        <v>0</v>
      </c>
      <c r="J120" s="336">
        <f>(+INDICADORES!L173)/1000</f>
        <v>0</v>
      </c>
      <c r="K120" s="336">
        <f>(+INDICADORES!M173)/1000</f>
        <v>0</v>
      </c>
      <c r="L120" s="336">
        <f>(+INDICADORES!N173)/1000</f>
        <v>0</v>
      </c>
      <c r="M120" s="336">
        <f>(+INDICADORES!O173)/1000</f>
        <v>0</v>
      </c>
    </row>
    <row r="121" spans="1:13" x14ac:dyDescent="0.25">
      <c r="A121" t="s">
        <v>267</v>
      </c>
      <c r="B121" s="336">
        <f>(+INDICADORES!D170)/1000</f>
        <v>54.776000000000003</v>
      </c>
      <c r="C121" s="336">
        <f>(+INDICADORES!E170)/1000</f>
        <v>54.847999999999999</v>
      </c>
      <c r="D121" s="336">
        <f>(+INDICADORES!F170)/1000</f>
        <v>56.118000000000002</v>
      </c>
      <c r="E121" s="336">
        <f>(+INDICADORES!G170)/1000</f>
        <v>56.206000000000003</v>
      </c>
      <c r="F121" s="336">
        <f>(+INDICADORES!H170)/1000</f>
        <v>56.353000000000002</v>
      </c>
      <c r="G121" s="336">
        <f>(+INDICADORES!I170)/1000</f>
        <v>55.328000000000003</v>
      </c>
      <c r="H121" s="336">
        <f>(+INDICADORES!J170)/1000</f>
        <v>56.63</v>
      </c>
      <c r="I121" s="336">
        <f>(+INDICADORES!K170)/1000</f>
        <v>55.185000000000002</v>
      </c>
      <c r="J121" s="336">
        <f>(+INDICADORES!L170)/1000</f>
        <v>55.610999999999997</v>
      </c>
      <c r="K121" s="336">
        <f>(+INDICADORES!M170)/1000</f>
        <v>55.689</v>
      </c>
      <c r="L121" s="336">
        <f>(+INDICADORES!N170)/1000</f>
        <v>55.786999999999999</v>
      </c>
      <c r="M121" s="336">
        <f>(+INDICADORES!O170)/1000</f>
        <v>0</v>
      </c>
    </row>
    <row r="122" spans="1:13" x14ac:dyDescent="0.25">
      <c r="B122" s="336"/>
      <c r="C122" s="336"/>
      <c r="D122" s="336"/>
      <c r="E122" s="336"/>
      <c r="F122" s="336"/>
      <c r="G122" s="336"/>
      <c r="H122" s="336"/>
      <c r="I122" s="336"/>
      <c r="J122" s="336" t="s">
        <v>276</v>
      </c>
      <c r="K122" s="336"/>
      <c r="L122" s="336"/>
      <c r="M122" s="336"/>
    </row>
    <row r="123" spans="1:13" x14ac:dyDescent="0.25">
      <c r="B123" s="336"/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6"/>
    </row>
    <row r="143" spans="1:13" ht="18.75" x14ac:dyDescent="0.3">
      <c r="A143" s="344" t="s">
        <v>269</v>
      </c>
      <c r="B143" s="344"/>
      <c r="C143" s="344"/>
      <c r="D143" s="344"/>
      <c r="E143" s="343"/>
    </row>
    <row r="144" spans="1:13" x14ac:dyDescent="0.25">
      <c r="B144" t="s">
        <v>2</v>
      </c>
      <c r="C144" t="s">
        <v>3</v>
      </c>
      <c r="D144" t="s">
        <v>4</v>
      </c>
      <c r="E144" t="s">
        <v>5</v>
      </c>
      <c r="F144" t="s">
        <v>6</v>
      </c>
      <c r="G144" t="s">
        <v>7</v>
      </c>
      <c r="H144" t="s">
        <v>8</v>
      </c>
      <c r="I144" t="s">
        <v>9</v>
      </c>
      <c r="J144" t="s">
        <v>10</v>
      </c>
      <c r="K144" t="s">
        <v>11</v>
      </c>
      <c r="L144" t="s">
        <v>12</v>
      </c>
      <c r="M144" t="s">
        <v>13</v>
      </c>
    </row>
    <row r="145" spans="1:13" x14ac:dyDescent="0.25">
      <c r="A145" t="s">
        <v>271</v>
      </c>
      <c r="B145" s="340">
        <f>+INDICADORES!D215</f>
        <v>2.701913246677377</v>
      </c>
      <c r="C145" s="340">
        <f>+INDICADORES!E215</f>
        <v>2.7348308051341892</v>
      </c>
      <c r="D145" s="340">
        <f>+INDICADORES!F215</f>
        <v>2.7475026838188468</v>
      </c>
      <c r="E145" s="340">
        <f>+INDICADORES!G215</f>
        <v>2.686259161744823</v>
      </c>
      <c r="F145" s="340">
        <f>+INDICADORES!H215</f>
        <v>2.7147394382441137</v>
      </c>
      <c r="G145" s="340">
        <f>+INDICADORES!I215</f>
        <v>2.6721407209471058</v>
      </c>
      <c r="H145" s="340">
        <f>+INDICADORES!J215</f>
        <v>2.648492125150081</v>
      </c>
      <c r="I145" s="340">
        <f>+INDICADORES!K215</f>
        <v>2.7186633538583416</v>
      </c>
      <c r="J145" s="340">
        <f>+INDICADORES!L215</f>
        <v>2.6580763272778483</v>
      </c>
      <c r="K145" s="340">
        <f>+INDICADORES!M215</f>
        <v>2.646015981936531</v>
      </c>
      <c r="L145" s="340">
        <f>+INDICADORES!N215</f>
        <v>2.6317636325356166</v>
      </c>
      <c r="M145" s="340">
        <f>+INDICADORES!O215</f>
        <v>2.626878217925817</v>
      </c>
    </row>
    <row r="146" spans="1:13" x14ac:dyDescent="0.25">
      <c r="A146" t="s">
        <v>318</v>
      </c>
      <c r="B146">
        <v>1.68</v>
      </c>
      <c r="C146">
        <v>1.68</v>
      </c>
      <c r="D146">
        <v>1.68</v>
      </c>
      <c r="E146">
        <v>1.68</v>
      </c>
      <c r="F146">
        <v>1.68</v>
      </c>
      <c r="G146">
        <v>1.68</v>
      </c>
      <c r="H146">
        <v>1.68</v>
      </c>
      <c r="I146">
        <v>1.68</v>
      </c>
      <c r="J146">
        <v>1.68</v>
      </c>
      <c r="K146">
        <v>1.68</v>
      </c>
      <c r="L146">
        <v>1.68</v>
      </c>
      <c r="M146">
        <v>1.68</v>
      </c>
    </row>
    <row r="173" spans="1:13" ht="18.75" x14ac:dyDescent="0.3">
      <c r="A173" s="344" t="s">
        <v>272</v>
      </c>
      <c r="B173" s="344"/>
      <c r="C173" s="344"/>
      <c r="D173" s="344"/>
      <c r="E173" s="344"/>
    </row>
    <row r="174" spans="1:13" x14ac:dyDescent="0.25">
      <c r="B174" t="s">
        <v>2</v>
      </c>
      <c r="C174" t="s">
        <v>3</v>
      </c>
      <c r="D174" t="s">
        <v>4</v>
      </c>
      <c r="E174" t="s">
        <v>5</v>
      </c>
      <c r="F174" t="s">
        <v>6</v>
      </c>
      <c r="G174" t="s">
        <v>7</v>
      </c>
      <c r="H174" t="s">
        <v>8</v>
      </c>
      <c r="I174" t="s">
        <v>9</v>
      </c>
      <c r="J174" t="s">
        <v>10</v>
      </c>
      <c r="K174" t="s">
        <v>11</v>
      </c>
      <c r="L174" t="s">
        <v>12</v>
      </c>
      <c r="M174" t="s">
        <v>13</v>
      </c>
    </row>
    <row r="175" spans="1:13" ht="17.25" x14ac:dyDescent="0.25">
      <c r="A175" t="s">
        <v>273</v>
      </c>
      <c r="B175" s="339">
        <f>+INDICADORES!D158</f>
        <v>3.0847756441082579</v>
      </c>
      <c r="C175" s="339">
        <f>+INDICADORES!E158</f>
        <v>2.6835167655941996</v>
      </c>
      <c r="D175" s="339">
        <f>+INDICADORES!F158</f>
        <v>3.1941081644630271</v>
      </c>
      <c r="E175" s="339">
        <f>+INDICADORES!G158</f>
        <v>3.28916065688311</v>
      </c>
      <c r="F175" s="339">
        <f>+INDICADORES!H158</f>
        <v>3.2241692526914756</v>
      </c>
      <c r="G175" s="339">
        <f>+INDICADORES!I158</f>
        <v>3.0706437887502211</v>
      </c>
      <c r="H175" s="339">
        <f>+INDICADORES!J158</f>
        <v>3.0943308330570201</v>
      </c>
      <c r="I175" s="339">
        <f>+INDICADORES!K158</f>
        <v>3.3626043475017884</v>
      </c>
      <c r="J175" s="339">
        <f>+INDICADORES!L158</f>
        <v>3.1192550287361445</v>
      </c>
      <c r="K175" s="339">
        <f>+INDICADORES!M158</f>
        <v>3.0900297272657737</v>
      </c>
      <c r="L175" s="339">
        <f>+INDICADORES!N158</f>
        <v>3.1290864302292962</v>
      </c>
      <c r="M175" s="339">
        <f>+INDICADORES!O158</f>
        <v>3.0458288988214601</v>
      </c>
    </row>
    <row r="176" spans="1:13" x14ac:dyDescent="0.25">
      <c r="A176" t="s">
        <v>274</v>
      </c>
      <c r="B176" s="339">
        <f>+INDICADORES!D162</f>
        <v>1.8884436907132021</v>
      </c>
      <c r="C176" s="339">
        <f>+INDICADORES!E162</f>
        <v>1.7898432129911612</v>
      </c>
      <c r="D176" s="339">
        <f>+INDICADORES!F162</f>
        <v>1.9011309270763337</v>
      </c>
      <c r="E176" s="339">
        <f>+INDICADORES!G162</f>
        <v>1.9664896308355648</v>
      </c>
      <c r="F176" s="339">
        <f>+INDICADORES!H162</f>
        <v>1.9856044700570938</v>
      </c>
      <c r="G176" s="339">
        <f>+INDICADORES!I162</f>
        <v>1.9796785919640743</v>
      </c>
      <c r="H176" s="339">
        <f>+INDICADORES!J162</f>
        <v>1.9784660011805399</v>
      </c>
      <c r="I176" s="339">
        <f>+INDICADORES!K162</f>
        <v>2.0358773432034925</v>
      </c>
      <c r="J176" s="339">
        <f>+INDICADORES!L162</f>
        <v>2.0368763074406329</v>
      </c>
      <c r="K176" s="339">
        <f>+INDICADORES!M162</f>
        <v>2.0285665409508349</v>
      </c>
      <c r="L176" s="339">
        <f>+INDICADORES!N162</f>
        <v>2.0768775799076606</v>
      </c>
      <c r="M176" s="339">
        <f>+INDICADORES!O162</f>
        <v>2.0675546867179175</v>
      </c>
    </row>
    <row r="177" spans="1:13" ht="17.25" x14ac:dyDescent="0.25">
      <c r="A177" t="s">
        <v>275</v>
      </c>
      <c r="B177" s="339">
        <f>+INDICADORES!D161</f>
        <v>1.6335015225914633</v>
      </c>
      <c r="C177" s="339">
        <f>+INDICADORES!E161</f>
        <v>1.4993027021118479</v>
      </c>
      <c r="D177" s="339">
        <f>+INDICADORES!F161</f>
        <v>1.6801095174308205</v>
      </c>
      <c r="E177" s="339">
        <f>+INDICADORES!G161</f>
        <v>1.6726051362322922</v>
      </c>
      <c r="F177" s="339">
        <f>+INDICADORES!H161</f>
        <v>1.6237721566968311</v>
      </c>
      <c r="G177" s="339">
        <f>+INDICADORES!I161</f>
        <v>1.5510819792741108</v>
      </c>
      <c r="H177" s="339">
        <f>+INDICADORES!J161</f>
        <v>1.5515858182896867</v>
      </c>
      <c r="I177" s="339">
        <f>+INDICADORES!K161</f>
        <v>1.6516733479683334</v>
      </c>
      <c r="J177" s="339">
        <f>+INDICADORES!L161</f>
        <v>1.5313914828021824</v>
      </c>
      <c r="K177" s="339">
        <f>+INDICADORES!M161</f>
        <v>1.5232577610283402</v>
      </c>
      <c r="L177" s="339">
        <f>+INDICADORES!N161</f>
        <v>1.5066301743063824</v>
      </c>
      <c r="M177" s="339">
        <f>+INDICADORES!O161</f>
        <v>1.4731551810397225</v>
      </c>
    </row>
    <row r="199" spans="1:13" ht="21" x14ac:dyDescent="0.3">
      <c r="A199" s="344" t="s">
        <v>282</v>
      </c>
      <c r="B199" s="344"/>
      <c r="C199" s="344"/>
      <c r="D199" s="344"/>
      <c r="E199" s="344"/>
    </row>
    <row r="200" spans="1:13" x14ac:dyDescent="0.25">
      <c r="B200" t="s">
        <v>2</v>
      </c>
      <c r="C200" t="s">
        <v>3</v>
      </c>
      <c r="D200" t="s">
        <v>4</v>
      </c>
      <c r="E200" t="s">
        <v>5</v>
      </c>
      <c r="F200" t="s">
        <v>6</v>
      </c>
      <c r="G200" t="s">
        <v>7</v>
      </c>
      <c r="H200" t="s">
        <v>8</v>
      </c>
      <c r="I200" t="s">
        <v>9</v>
      </c>
      <c r="J200" t="s">
        <v>10</v>
      </c>
      <c r="K200" t="s">
        <v>11</v>
      </c>
      <c r="L200" t="s">
        <v>12</v>
      </c>
      <c r="M200" t="s">
        <v>13</v>
      </c>
    </row>
    <row r="201" spans="1:13" x14ac:dyDescent="0.25">
      <c r="A201" t="s">
        <v>278</v>
      </c>
      <c r="B201" s="342">
        <f>(+INDICADORES!D55+INDICADORES!D61)/(INDICADORES!D13+INDICADORES!D25)</f>
        <v>26.523793023335713</v>
      </c>
      <c r="C201" s="342">
        <f>(+INDICADORES!E55+INDICADORES!E61)/(INDICADORES!E13+INDICADORES!E25)</f>
        <v>26.485635478284149</v>
      </c>
      <c r="D201" s="342">
        <f>(+INDICADORES!F55+INDICADORES!F61)/(INDICADORES!F13+INDICADORES!F25)</f>
        <v>25.899397687788895</v>
      </c>
      <c r="E201" s="342">
        <f>(+INDICADORES!G55+INDICADORES!G61)/(INDICADORES!G13+INDICADORES!G25)</f>
        <v>28.202465069732416</v>
      </c>
      <c r="F201" s="342">
        <f>(+INDICADORES!H55+INDICADORES!H61)/(INDICADORES!H13+INDICADORES!H25)</f>
        <v>28.697553866967727</v>
      </c>
      <c r="G201" s="342">
        <f>(+INDICADORES!I55+INDICADORES!I61)/(INDICADORES!I13+INDICADORES!I25)</f>
        <v>26.143956165167776</v>
      </c>
      <c r="H201" s="342">
        <f>(+INDICADORES!J55+INDICADORES!J61)/(INDICADORES!J13+INDICADORES!J25)</f>
        <v>27.887932749917734</v>
      </c>
      <c r="I201" s="342">
        <f>(+INDICADORES!K55+INDICADORES!K61)/(INDICADORES!K13+INDICADORES!K25)</f>
        <v>29.695979996665567</v>
      </c>
      <c r="J201" s="342">
        <f>(+INDICADORES!L55+INDICADORES!L61)/(INDICADORES!L13+INDICADORES!L25)</f>
        <v>29.862806233943612</v>
      </c>
      <c r="K201" s="342">
        <f>(+INDICADORES!M55+INDICADORES!M61)/(INDICADORES!M13+INDICADORES!M25)</f>
        <v>28.850348821839276</v>
      </c>
      <c r="L201" s="342">
        <f>(+INDICADORES!N55+INDICADORES!N61)/(INDICADORES!N13+INDICADORES!N25)</f>
        <v>27.508740140616482</v>
      </c>
      <c r="M201" s="342">
        <f>(+INDICADORES!O55+INDICADORES!O61)/(INDICADORES!O13+INDICADORES!O25)</f>
        <v>28.313952495595899</v>
      </c>
    </row>
    <row r="202" spans="1:13" x14ac:dyDescent="0.25">
      <c r="A202" t="s">
        <v>280</v>
      </c>
      <c r="B202" s="342">
        <f>(PIGOO!B21/PIGOO!B68)</f>
        <v>8.4789618718688384</v>
      </c>
      <c r="C202" s="342">
        <f>(PIGOO!C21/PIGOO!C68)</f>
        <v>9.2287835911611538</v>
      </c>
      <c r="D202" s="342">
        <f>(PIGOO!D21/PIGOO!D68)</f>
        <v>13.17849390492489</v>
      </c>
      <c r="E202" s="342">
        <f>(PIGOO!E21/PIGOO!E68)</f>
        <v>8.3253047657606185</v>
      </c>
      <c r="F202" s="342">
        <f>(PIGOO!F21/PIGOO!F68)</f>
        <v>11.299213516630006</v>
      </c>
      <c r="G202" s="342">
        <f>(PIGOO!G21/PIGOO!G68)</f>
        <v>10.332170316710588</v>
      </c>
      <c r="H202" s="342">
        <f>(PIGOO!H21/PIGOO!H68)</f>
        <v>11.037954079576245</v>
      </c>
      <c r="I202" s="342">
        <f>(PIGOO!I21/PIGOO!I68)</f>
        <v>13.554343574908334</v>
      </c>
      <c r="J202" s="342">
        <f>(PIGOO!J21/PIGOO!J68)</f>
        <v>10.430443657254868</v>
      </c>
      <c r="K202" s="342">
        <f>(PIGOO!K21/PIGOO!K68)</f>
        <v>10.641169906414929</v>
      </c>
      <c r="L202" s="342">
        <f>(PIGOO!L21/PIGOO!L68)</f>
        <v>8.9222605119072398</v>
      </c>
      <c r="M202" s="342">
        <f>(PIGOO!M21/PIGOO!M68)</f>
        <v>4.3281119867577953</v>
      </c>
    </row>
    <row r="203" spans="1:13" x14ac:dyDescent="0.25">
      <c r="A203" t="s">
        <v>281</v>
      </c>
      <c r="B203" s="342">
        <f>((PIGOO!B21+PIGOO!B37)/PIGOO!B68)</f>
        <v>8.8702448616269152</v>
      </c>
      <c r="C203" s="342">
        <f>((PIGOO!C21+PIGOO!C37)/PIGOO!C68)</f>
        <v>9.4221964406629208</v>
      </c>
      <c r="D203" s="342">
        <f>((PIGOO!D21+PIGOO!D37)/PIGOO!D68)</f>
        <v>15.031648668696331</v>
      </c>
      <c r="E203" s="342">
        <f>((PIGOO!E21+PIGOO!E37)/PIGOO!E68)</f>
        <v>8.3657454456086366</v>
      </c>
      <c r="F203" s="342">
        <f>((PIGOO!F21+PIGOO!F37)/PIGOO!F68)</f>
        <v>11.538974364373928</v>
      </c>
      <c r="G203" s="342">
        <f>((PIGOO!G21+PIGOO!G37)/PIGOO!G68)</f>
        <v>11.348917226782618</v>
      </c>
      <c r="H203" s="342">
        <f>((PIGOO!H21+PIGOO!H37)/PIGOO!H68)</f>
        <v>11.057740393504815</v>
      </c>
      <c r="I203" s="342">
        <f>((PIGOO!I21+PIGOO!I37)/PIGOO!I68)</f>
        <v>16.136072089319324</v>
      </c>
      <c r="J203" s="342">
        <f>((PIGOO!J21+PIGOO!J37)/PIGOO!J68)</f>
        <v>10.651776490787812</v>
      </c>
      <c r="K203" s="342">
        <f>((PIGOO!K21+PIGOO!K37)/PIGOO!K68)</f>
        <v>11.469123645166425</v>
      </c>
      <c r="L203" s="342">
        <f>((PIGOO!L21+PIGOO!L37)/PIGOO!L68)</f>
        <v>9.4459861660272164</v>
      </c>
      <c r="M203" s="342">
        <f>((PIGOO!M21+PIGOO!M37)/PIGOO!M68)</f>
        <v>4.5870984647699222</v>
      </c>
    </row>
  </sheetData>
  <phoneticPr fontId="49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73AC-3517-494B-BAA1-64657DEA9262}">
  <dimension ref="A2:I5"/>
  <sheetViews>
    <sheetView workbookViewId="0">
      <selection activeCell="E15" sqref="E15"/>
    </sheetView>
  </sheetViews>
  <sheetFormatPr baseColWidth="10" defaultRowHeight="15" x14ac:dyDescent="0.25"/>
  <cols>
    <col min="1" max="1" width="11.85546875" bestFit="1" customWidth="1"/>
  </cols>
  <sheetData>
    <row r="2" spans="1:9" ht="35.25" customHeight="1" x14ac:dyDescent="0.25">
      <c r="A2" s="615" t="s">
        <v>284</v>
      </c>
      <c r="B2" s="615"/>
      <c r="C2" s="615"/>
      <c r="D2" s="615"/>
      <c r="E2" s="615"/>
      <c r="F2" s="615"/>
      <c r="G2" s="615"/>
      <c r="H2" s="615"/>
      <c r="I2" s="615"/>
    </row>
    <row r="3" spans="1:9" ht="24.75" customHeight="1" x14ac:dyDescent="0.25">
      <c r="A3" s="615" t="s">
        <v>285</v>
      </c>
      <c r="B3" s="615"/>
      <c r="C3" s="615"/>
      <c r="D3" s="615"/>
      <c r="E3" s="615"/>
      <c r="F3" s="615"/>
      <c r="G3" s="615"/>
      <c r="H3" s="615"/>
      <c r="I3" s="615"/>
    </row>
    <row r="4" spans="1:9" ht="72.75" customHeight="1" x14ac:dyDescent="0.25">
      <c r="A4" s="615" t="s">
        <v>286</v>
      </c>
      <c r="B4" s="615"/>
      <c r="C4" s="615"/>
      <c r="D4" s="615"/>
      <c r="E4" s="615"/>
      <c r="F4" s="615"/>
      <c r="G4" s="615"/>
      <c r="H4" s="615"/>
      <c r="I4" s="615"/>
    </row>
    <row r="5" spans="1:9" ht="41.25" customHeight="1" x14ac:dyDescent="0.25">
      <c r="A5" s="615" t="s">
        <v>287</v>
      </c>
      <c r="B5" s="615"/>
      <c r="C5" s="615"/>
      <c r="D5" s="615"/>
      <c r="E5" s="615"/>
      <c r="F5" s="615"/>
      <c r="G5" s="615"/>
      <c r="H5" s="615"/>
      <c r="I5" s="615"/>
    </row>
  </sheetData>
  <mergeCells count="4">
    <mergeCell ref="A2:I2"/>
    <mergeCell ref="A3:I3"/>
    <mergeCell ref="A4:I4"/>
    <mergeCell ref="A5:I5"/>
  </mergeCells>
  <pageMargins left="0.19685039370078741" right="0.1968503937007874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429B-6F7F-44D6-80B4-C5CDADFA8423}">
  <sheetPr>
    <tabColor rgb="FF00B050"/>
  </sheetPr>
  <dimension ref="A1:U6918"/>
  <sheetViews>
    <sheetView workbookViewId="0">
      <selection activeCell="D32" sqref="D32"/>
    </sheetView>
  </sheetViews>
  <sheetFormatPr baseColWidth="10" defaultColWidth="8" defaultRowHeight="15" x14ac:dyDescent="0.25"/>
  <cols>
    <col min="1" max="1" width="1.28515625" customWidth="1"/>
    <col min="2" max="2" width="5.140625" customWidth="1"/>
    <col min="3" max="3" width="25.42578125" customWidth="1"/>
    <col min="4" max="4" width="54.7109375" customWidth="1"/>
    <col min="5" max="5" width="15.140625" customWidth="1"/>
    <col min="6" max="6" width="15" customWidth="1"/>
    <col min="7" max="7" width="13.28515625" customWidth="1"/>
    <col min="8" max="9" width="14" customWidth="1"/>
    <col min="10" max="10" width="13.140625" customWidth="1"/>
    <col min="12" max="12" width="1.28515625" customWidth="1"/>
    <col min="13" max="13" width="5.140625" customWidth="1"/>
    <col min="14" max="14" width="25.42578125" customWidth="1"/>
    <col min="15" max="15" width="68.85546875" customWidth="1"/>
    <col min="16" max="16" width="15.140625" customWidth="1"/>
    <col min="17" max="17" width="15" customWidth="1"/>
    <col min="18" max="18" width="13.28515625" customWidth="1"/>
    <col min="19" max="20" width="14" customWidth="1"/>
    <col min="21" max="21" width="13.140625" customWidth="1"/>
  </cols>
  <sheetData>
    <row r="1" spans="1:10" ht="16.5" x14ac:dyDescent="0.25">
      <c r="B1" s="616" t="s">
        <v>468</v>
      </c>
      <c r="C1" s="616"/>
      <c r="D1" s="616"/>
      <c r="E1" s="616"/>
      <c r="F1" s="616"/>
      <c r="G1" s="616"/>
      <c r="H1" s="616"/>
      <c r="I1" s="616"/>
      <c r="J1" s="616"/>
    </row>
    <row r="2" spans="1:10" x14ac:dyDescent="0.25">
      <c r="A2" s="515"/>
      <c r="B2" s="617" t="s">
        <v>469</v>
      </c>
      <c r="C2" s="617"/>
      <c r="D2" s="617"/>
      <c r="E2" s="617"/>
      <c r="F2" s="617"/>
      <c r="G2" s="617"/>
      <c r="H2" s="617"/>
      <c r="I2" s="617"/>
      <c r="J2" s="617"/>
    </row>
    <row r="3" spans="1:10" x14ac:dyDescent="0.25">
      <c r="A3" s="515"/>
      <c r="B3" s="515"/>
      <c r="C3" s="515"/>
      <c r="D3" s="508"/>
      <c r="E3" s="508"/>
      <c r="F3" s="508"/>
      <c r="G3" s="508"/>
      <c r="H3" s="508"/>
      <c r="I3" s="508"/>
    </row>
    <row r="4" spans="1:10" x14ac:dyDescent="0.25">
      <c r="A4" s="515"/>
      <c r="B4" s="618" t="s">
        <v>6291</v>
      </c>
      <c r="C4" s="618"/>
      <c r="D4" s="618"/>
      <c r="E4" s="618"/>
      <c r="F4" s="618"/>
      <c r="G4" s="618"/>
      <c r="H4" s="618"/>
      <c r="I4" s="618"/>
      <c r="J4" s="618"/>
    </row>
    <row r="5" spans="1:10" x14ac:dyDescent="0.25">
      <c r="B5" s="619" t="s">
        <v>470</v>
      </c>
      <c r="C5" s="619"/>
      <c r="D5" s="619"/>
      <c r="E5" s="619"/>
      <c r="F5" s="619"/>
      <c r="G5" s="619"/>
      <c r="H5" s="619"/>
      <c r="I5" s="619"/>
      <c r="J5" s="619"/>
    </row>
    <row r="6" spans="1:10" ht="15.75" thickBot="1" x14ac:dyDescent="0.3">
      <c r="B6" s="509"/>
      <c r="C6" s="509"/>
      <c r="D6" s="509"/>
      <c r="E6" s="509"/>
      <c r="F6" s="509"/>
      <c r="G6" s="509"/>
      <c r="H6" s="509"/>
      <c r="I6" s="509"/>
      <c r="J6" s="509"/>
    </row>
    <row r="7" spans="1:10" ht="18" customHeight="1" thickBot="1" x14ac:dyDescent="0.3">
      <c r="B7" s="520"/>
      <c r="C7" s="521"/>
      <c r="D7" s="521"/>
      <c r="E7" s="620" t="s">
        <v>471</v>
      </c>
      <c r="F7" s="621"/>
      <c r="G7" s="620" t="s">
        <v>472</v>
      </c>
      <c r="H7" s="621"/>
      <c r="I7" s="620" t="s">
        <v>473</v>
      </c>
      <c r="J7" s="622"/>
    </row>
    <row r="8" spans="1:10" x14ac:dyDescent="0.25">
      <c r="B8" s="524" t="s">
        <v>474</v>
      </c>
      <c r="C8" s="525" t="s">
        <v>475</v>
      </c>
      <c r="D8" s="525" t="s">
        <v>476</v>
      </c>
      <c r="E8" s="522" t="s">
        <v>477</v>
      </c>
      <c r="F8" s="522" t="s">
        <v>478</v>
      </c>
      <c r="G8" s="522" t="s">
        <v>477</v>
      </c>
      <c r="H8" s="522" t="s">
        <v>478</v>
      </c>
      <c r="I8" s="522" t="s">
        <v>477</v>
      </c>
      <c r="J8" s="523" t="s">
        <v>478</v>
      </c>
    </row>
    <row r="9" spans="1:10" x14ac:dyDescent="0.25">
      <c r="B9" s="526" t="s">
        <v>479</v>
      </c>
      <c r="C9" s="512" t="s">
        <v>480</v>
      </c>
      <c r="D9" s="512" t="s">
        <v>481</v>
      </c>
      <c r="E9" s="511">
        <v>690200270.33000004</v>
      </c>
      <c r="F9" s="511">
        <v>0</v>
      </c>
      <c r="G9" s="511">
        <v>703867068.49000001</v>
      </c>
      <c r="H9" s="511">
        <v>670132778.27999997</v>
      </c>
      <c r="I9" s="511">
        <v>723934560.53999996</v>
      </c>
      <c r="J9" s="527">
        <v>0</v>
      </c>
    </row>
    <row r="10" spans="1:10" ht="15" customHeight="1" x14ac:dyDescent="0.25">
      <c r="B10" s="526" t="s">
        <v>479</v>
      </c>
      <c r="C10" s="512" t="s">
        <v>482</v>
      </c>
      <c r="D10" s="512" t="s">
        <v>483</v>
      </c>
      <c r="E10" s="511">
        <v>55361373.979999997</v>
      </c>
      <c r="F10" s="511">
        <v>0</v>
      </c>
      <c r="G10" s="511">
        <v>703084070.00999999</v>
      </c>
      <c r="H10" s="511">
        <v>707195390.66999996</v>
      </c>
      <c r="I10" s="511">
        <v>51250053.32</v>
      </c>
      <c r="J10" s="527">
        <v>0</v>
      </c>
    </row>
    <row r="11" spans="1:10" ht="15" customHeight="1" x14ac:dyDescent="0.25">
      <c r="B11" s="526" t="s">
        <v>479</v>
      </c>
      <c r="C11" s="512" t="s">
        <v>484</v>
      </c>
      <c r="D11" s="512" t="s">
        <v>485</v>
      </c>
      <c r="E11" s="511">
        <v>43644898.82</v>
      </c>
      <c r="F11" s="511">
        <v>0</v>
      </c>
      <c r="G11" s="511">
        <v>671177177.24000001</v>
      </c>
      <c r="H11" s="511">
        <v>679071591.08000004</v>
      </c>
      <c r="I11" s="511">
        <v>35750484.979999997</v>
      </c>
      <c r="J11" s="527">
        <v>0</v>
      </c>
    </row>
    <row r="12" spans="1:10" ht="15" customHeight="1" x14ac:dyDescent="0.25">
      <c r="B12" s="526" t="s">
        <v>479</v>
      </c>
      <c r="C12" s="512" t="s">
        <v>486</v>
      </c>
      <c r="D12" s="512" t="s">
        <v>487</v>
      </c>
      <c r="E12" s="511">
        <v>166999.5</v>
      </c>
      <c r="F12" s="511">
        <v>0</v>
      </c>
      <c r="G12" s="511">
        <v>0</v>
      </c>
      <c r="H12" s="511">
        <v>0</v>
      </c>
      <c r="I12" s="511">
        <v>166999.5</v>
      </c>
      <c r="J12" s="527">
        <v>0</v>
      </c>
    </row>
    <row r="13" spans="1:10" ht="15" customHeight="1" x14ac:dyDescent="0.25">
      <c r="B13" s="526" t="s">
        <v>479</v>
      </c>
      <c r="C13" s="512" t="s">
        <v>488</v>
      </c>
      <c r="D13" s="512" t="s">
        <v>489</v>
      </c>
      <c r="E13" s="511">
        <v>24999.5</v>
      </c>
      <c r="F13" s="511">
        <v>0</v>
      </c>
      <c r="G13" s="511">
        <v>0</v>
      </c>
      <c r="H13" s="511">
        <v>0</v>
      </c>
      <c r="I13" s="511">
        <v>24999.5</v>
      </c>
      <c r="J13" s="527">
        <v>0</v>
      </c>
    </row>
    <row r="14" spans="1:10" ht="15" customHeight="1" x14ac:dyDescent="0.25">
      <c r="B14" s="516" t="s">
        <v>479</v>
      </c>
      <c r="C14" s="458" t="s">
        <v>490</v>
      </c>
      <c r="D14" s="458" t="s">
        <v>491</v>
      </c>
      <c r="E14" s="456">
        <v>9999.5</v>
      </c>
      <c r="F14" s="456">
        <v>0</v>
      </c>
      <c r="G14" s="456">
        <v>0</v>
      </c>
      <c r="H14" s="456">
        <v>0</v>
      </c>
      <c r="I14" s="456">
        <v>9999.5</v>
      </c>
      <c r="J14" s="459">
        <v>0</v>
      </c>
    </row>
    <row r="15" spans="1:10" ht="15" customHeight="1" x14ac:dyDescent="0.25">
      <c r="B15" s="516" t="s">
        <v>479</v>
      </c>
      <c r="C15" s="458" t="s">
        <v>492</v>
      </c>
      <c r="D15" s="458" t="s">
        <v>493</v>
      </c>
      <c r="E15" s="456">
        <v>10000</v>
      </c>
      <c r="F15" s="456">
        <v>0</v>
      </c>
      <c r="G15" s="456">
        <v>0</v>
      </c>
      <c r="H15" s="456">
        <v>0</v>
      </c>
      <c r="I15" s="456">
        <v>10000</v>
      </c>
      <c r="J15" s="459">
        <v>0</v>
      </c>
    </row>
    <row r="16" spans="1:10" ht="15" customHeight="1" x14ac:dyDescent="0.25">
      <c r="B16" s="516" t="s">
        <v>479</v>
      </c>
      <c r="C16" s="458" t="s">
        <v>494</v>
      </c>
      <c r="D16" s="458" t="s">
        <v>495</v>
      </c>
      <c r="E16" s="456">
        <v>5000</v>
      </c>
      <c r="F16" s="456">
        <v>0</v>
      </c>
      <c r="G16" s="456">
        <v>0</v>
      </c>
      <c r="H16" s="456">
        <v>0</v>
      </c>
      <c r="I16" s="456">
        <v>5000</v>
      </c>
      <c r="J16" s="459">
        <v>0</v>
      </c>
    </row>
    <row r="17" spans="2:10" ht="15" customHeight="1" x14ac:dyDescent="0.25">
      <c r="B17" s="526" t="s">
        <v>479</v>
      </c>
      <c r="C17" s="512" t="s">
        <v>496</v>
      </c>
      <c r="D17" s="512" t="s">
        <v>497</v>
      </c>
      <c r="E17" s="511">
        <v>142000</v>
      </c>
      <c r="F17" s="511">
        <v>0</v>
      </c>
      <c r="G17" s="511">
        <v>0</v>
      </c>
      <c r="H17" s="511">
        <v>0</v>
      </c>
      <c r="I17" s="511">
        <v>142000</v>
      </c>
      <c r="J17" s="527">
        <v>0</v>
      </c>
    </row>
    <row r="18" spans="2:10" ht="15" customHeight="1" x14ac:dyDescent="0.25">
      <c r="B18" s="516" t="s">
        <v>479</v>
      </c>
      <c r="C18" s="458" t="s">
        <v>498</v>
      </c>
      <c r="D18" s="458" t="s">
        <v>499</v>
      </c>
      <c r="E18" s="456">
        <v>3000</v>
      </c>
      <c r="F18" s="456">
        <v>0</v>
      </c>
      <c r="G18" s="456">
        <v>0</v>
      </c>
      <c r="H18" s="456">
        <v>0</v>
      </c>
      <c r="I18" s="456">
        <v>3000</v>
      </c>
      <c r="J18" s="459">
        <v>0</v>
      </c>
    </row>
    <row r="19" spans="2:10" ht="15" customHeight="1" x14ac:dyDescent="0.25">
      <c r="B19" s="516" t="s">
        <v>479</v>
      </c>
      <c r="C19" s="458" t="s">
        <v>4744</v>
      </c>
      <c r="D19" s="458" t="s">
        <v>4745</v>
      </c>
      <c r="E19" s="456">
        <v>3000</v>
      </c>
      <c r="F19" s="456">
        <v>0</v>
      </c>
      <c r="G19" s="456">
        <v>0</v>
      </c>
      <c r="H19" s="456">
        <v>0</v>
      </c>
      <c r="I19" s="456">
        <v>3000</v>
      </c>
      <c r="J19" s="459">
        <v>0</v>
      </c>
    </row>
    <row r="20" spans="2:10" ht="15" customHeight="1" x14ac:dyDescent="0.25">
      <c r="B20" s="516" t="s">
        <v>479</v>
      </c>
      <c r="C20" s="458" t="s">
        <v>500</v>
      </c>
      <c r="D20" s="458" t="s">
        <v>501</v>
      </c>
      <c r="E20" s="456">
        <v>3000</v>
      </c>
      <c r="F20" s="456">
        <v>0</v>
      </c>
      <c r="G20" s="456">
        <v>0</v>
      </c>
      <c r="H20" s="456">
        <v>0</v>
      </c>
      <c r="I20" s="456">
        <v>3000</v>
      </c>
      <c r="J20" s="459">
        <v>0</v>
      </c>
    </row>
    <row r="21" spans="2:10" ht="15" customHeight="1" x14ac:dyDescent="0.25">
      <c r="B21" s="516" t="s">
        <v>479</v>
      </c>
      <c r="C21" s="458" t="s">
        <v>502</v>
      </c>
      <c r="D21" s="458" t="s">
        <v>503</v>
      </c>
      <c r="E21" s="456">
        <v>0</v>
      </c>
      <c r="F21" s="456">
        <v>0</v>
      </c>
      <c r="G21" s="456">
        <v>0</v>
      </c>
      <c r="H21" s="456">
        <v>0</v>
      </c>
      <c r="I21" s="456">
        <v>0</v>
      </c>
      <c r="J21" s="459">
        <v>0</v>
      </c>
    </row>
    <row r="22" spans="2:10" x14ac:dyDescent="0.25">
      <c r="B22" s="516" t="s">
        <v>479</v>
      </c>
      <c r="C22" s="458" t="s">
        <v>504</v>
      </c>
      <c r="D22" s="458" t="s">
        <v>505</v>
      </c>
      <c r="E22" s="456">
        <v>5000</v>
      </c>
      <c r="F22" s="456">
        <v>0</v>
      </c>
      <c r="G22" s="456">
        <v>0</v>
      </c>
      <c r="H22" s="456">
        <v>0</v>
      </c>
      <c r="I22" s="456">
        <v>5000</v>
      </c>
      <c r="J22" s="459">
        <v>0</v>
      </c>
    </row>
    <row r="23" spans="2:10" ht="15" customHeight="1" x14ac:dyDescent="0.25">
      <c r="B23" s="516" t="s">
        <v>479</v>
      </c>
      <c r="C23" s="458" t="s">
        <v>506</v>
      </c>
      <c r="D23" s="458" t="s">
        <v>507</v>
      </c>
      <c r="E23" s="456">
        <v>0</v>
      </c>
      <c r="F23" s="456">
        <v>0</v>
      </c>
      <c r="G23" s="456">
        <v>0</v>
      </c>
      <c r="H23" s="456">
        <v>0</v>
      </c>
      <c r="I23" s="456">
        <v>0</v>
      </c>
      <c r="J23" s="459">
        <v>0</v>
      </c>
    </row>
    <row r="24" spans="2:10" ht="15" customHeight="1" x14ac:dyDescent="0.25">
      <c r="B24" s="516" t="s">
        <v>479</v>
      </c>
      <c r="C24" s="458" t="s">
        <v>508</v>
      </c>
      <c r="D24" s="458" t="s">
        <v>509</v>
      </c>
      <c r="E24" s="456">
        <v>0</v>
      </c>
      <c r="F24" s="456">
        <v>0</v>
      </c>
      <c r="G24" s="456">
        <v>0</v>
      </c>
      <c r="H24" s="456">
        <v>0</v>
      </c>
      <c r="I24" s="456">
        <v>0</v>
      </c>
      <c r="J24" s="459">
        <v>0</v>
      </c>
    </row>
    <row r="25" spans="2:10" ht="15" customHeight="1" x14ac:dyDescent="0.25">
      <c r="B25" s="516" t="s">
        <v>479</v>
      </c>
      <c r="C25" s="458" t="s">
        <v>510</v>
      </c>
      <c r="D25" s="458" t="s">
        <v>511</v>
      </c>
      <c r="E25" s="456">
        <v>123000</v>
      </c>
      <c r="F25" s="456">
        <v>0</v>
      </c>
      <c r="G25" s="456">
        <v>0</v>
      </c>
      <c r="H25" s="456">
        <v>0</v>
      </c>
      <c r="I25" s="456">
        <v>123000</v>
      </c>
      <c r="J25" s="459">
        <v>0</v>
      </c>
    </row>
    <row r="26" spans="2:10" ht="15" customHeight="1" x14ac:dyDescent="0.25">
      <c r="B26" s="516" t="s">
        <v>479</v>
      </c>
      <c r="C26" s="458" t="s">
        <v>4746</v>
      </c>
      <c r="D26" s="458" t="s">
        <v>4747</v>
      </c>
      <c r="E26" s="456">
        <v>0</v>
      </c>
      <c r="F26" s="456">
        <v>0</v>
      </c>
      <c r="G26" s="456">
        <v>0</v>
      </c>
      <c r="H26" s="456">
        <v>0</v>
      </c>
      <c r="I26" s="456">
        <v>0</v>
      </c>
      <c r="J26" s="459">
        <v>0</v>
      </c>
    </row>
    <row r="27" spans="2:10" ht="15" customHeight="1" x14ac:dyDescent="0.25">
      <c r="B27" s="516" t="s">
        <v>479</v>
      </c>
      <c r="C27" s="458" t="s">
        <v>4962</v>
      </c>
      <c r="D27" s="458" t="s">
        <v>4963</v>
      </c>
      <c r="E27" s="456">
        <v>5000</v>
      </c>
      <c r="F27" s="456">
        <v>0</v>
      </c>
      <c r="G27" s="456">
        <v>0</v>
      </c>
      <c r="H27" s="456">
        <v>0</v>
      </c>
      <c r="I27" s="456">
        <v>5000</v>
      </c>
      <c r="J27" s="459">
        <v>0</v>
      </c>
    </row>
    <row r="28" spans="2:10" ht="15" customHeight="1" x14ac:dyDescent="0.25">
      <c r="B28" s="516" t="s">
        <v>479</v>
      </c>
      <c r="C28" s="458" t="s">
        <v>512</v>
      </c>
      <c r="D28" s="458" t="s">
        <v>513</v>
      </c>
      <c r="E28" s="456">
        <v>7077899.3200000003</v>
      </c>
      <c r="F28" s="456">
        <v>0</v>
      </c>
      <c r="G28" s="456">
        <v>359627177.24000001</v>
      </c>
      <c r="H28" s="456">
        <v>362121591.07999998</v>
      </c>
      <c r="I28" s="456">
        <v>4583485.4800000004</v>
      </c>
      <c r="J28" s="459">
        <v>0</v>
      </c>
    </row>
    <row r="29" spans="2:10" ht="15" customHeight="1" x14ac:dyDescent="0.25">
      <c r="B29" s="516" t="s">
        <v>479</v>
      </c>
      <c r="C29" s="458" t="s">
        <v>514</v>
      </c>
      <c r="D29" s="458" t="s">
        <v>515</v>
      </c>
      <c r="E29" s="456">
        <v>4935738.26</v>
      </c>
      <c r="F29" s="456">
        <v>0</v>
      </c>
      <c r="G29" s="456">
        <v>359626741.13</v>
      </c>
      <c r="H29" s="456">
        <v>359988893.41000003</v>
      </c>
      <c r="I29" s="456">
        <v>4573585.9800000004</v>
      </c>
      <c r="J29" s="459">
        <v>0</v>
      </c>
    </row>
    <row r="30" spans="2:10" ht="15" customHeight="1" x14ac:dyDescent="0.25">
      <c r="B30" s="526" t="s">
        <v>479</v>
      </c>
      <c r="C30" s="512" t="s">
        <v>516</v>
      </c>
      <c r="D30" s="512" t="s">
        <v>517</v>
      </c>
      <c r="E30" s="511">
        <v>344337.36</v>
      </c>
      <c r="F30" s="511">
        <v>0</v>
      </c>
      <c r="G30" s="511">
        <v>1039956.65</v>
      </c>
      <c r="H30" s="511">
        <v>1153517</v>
      </c>
      <c r="I30" s="511">
        <v>230777.01</v>
      </c>
      <c r="J30" s="527">
        <v>0</v>
      </c>
    </row>
    <row r="31" spans="2:10" ht="15" customHeight="1" x14ac:dyDescent="0.25">
      <c r="B31" s="526" t="s">
        <v>479</v>
      </c>
      <c r="C31" s="512" t="s">
        <v>518</v>
      </c>
      <c r="D31" s="512" t="s">
        <v>519</v>
      </c>
      <c r="E31" s="511">
        <v>862713.06</v>
      </c>
      <c r="F31" s="511">
        <v>0</v>
      </c>
      <c r="G31" s="511">
        <v>7197946.6799999997</v>
      </c>
      <c r="H31" s="511">
        <v>6743237.04</v>
      </c>
      <c r="I31" s="511">
        <v>1317422.7</v>
      </c>
      <c r="J31" s="527">
        <v>0</v>
      </c>
    </row>
    <row r="32" spans="2:10" ht="15" customHeight="1" x14ac:dyDescent="0.25">
      <c r="B32" s="516" t="s">
        <v>479</v>
      </c>
      <c r="C32" s="458" t="s">
        <v>520</v>
      </c>
      <c r="D32" s="458" t="s">
        <v>521</v>
      </c>
      <c r="E32" s="456">
        <v>3017989.9</v>
      </c>
      <c r="F32" s="456">
        <v>0</v>
      </c>
      <c r="G32" s="456">
        <v>28420810.460000001</v>
      </c>
      <c r="H32" s="456">
        <v>28987007</v>
      </c>
      <c r="I32" s="456">
        <v>2451793.36</v>
      </c>
      <c r="J32" s="459">
        <v>0</v>
      </c>
    </row>
    <row r="33" spans="2:10" x14ac:dyDescent="0.25">
      <c r="B33" s="516" t="s">
        <v>479</v>
      </c>
      <c r="C33" s="458" t="s">
        <v>522</v>
      </c>
      <c r="D33" s="458" t="s">
        <v>523</v>
      </c>
      <c r="E33" s="456">
        <v>545833.31999999995</v>
      </c>
      <c r="F33" s="456">
        <v>0</v>
      </c>
      <c r="G33" s="456">
        <v>222972.61</v>
      </c>
      <c r="H33" s="456">
        <v>545000</v>
      </c>
      <c r="I33" s="456">
        <v>223805.93</v>
      </c>
      <c r="J33" s="459">
        <v>0</v>
      </c>
    </row>
    <row r="34" spans="2:10" ht="15" customHeight="1" x14ac:dyDescent="0.25">
      <c r="B34" s="516" t="s">
        <v>479</v>
      </c>
      <c r="C34" s="458" t="s">
        <v>524</v>
      </c>
      <c r="D34" s="458" t="s">
        <v>525</v>
      </c>
      <c r="E34" s="456">
        <v>59526.37</v>
      </c>
      <c r="F34" s="456">
        <v>0</v>
      </c>
      <c r="G34" s="456">
        <v>262314.39</v>
      </c>
      <c r="H34" s="456">
        <v>4710.6499999999996</v>
      </c>
      <c r="I34" s="456">
        <v>317130.11</v>
      </c>
      <c r="J34" s="459">
        <v>0</v>
      </c>
    </row>
    <row r="35" spans="2:10" x14ac:dyDescent="0.25">
      <c r="B35" s="516" t="s">
        <v>479</v>
      </c>
      <c r="C35" s="458" t="s">
        <v>526</v>
      </c>
      <c r="D35" s="458" t="s">
        <v>527</v>
      </c>
      <c r="E35" s="456">
        <v>105338.25</v>
      </c>
      <c r="F35" s="456">
        <v>0</v>
      </c>
      <c r="G35" s="456">
        <v>322482740.33999997</v>
      </c>
      <c r="H35" s="456">
        <v>322555421.72000003</v>
      </c>
      <c r="I35" s="456">
        <v>32656.87</v>
      </c>
      <c r="J35" s="459">
        <v>0</v>
      </c>
    </row>
    <row r="36" spans="2:10" ht="15" customHeight="1" x14ac:dyDescent="0.25">
      <c r="B36" s="516" t="s">
        <v>479</v>
      </c>
      <c r="C36" s="458" t="s">
        <v>528</v>
      </c>
      <c r="D36" s="458" t="s">
        <v>529</v>
      </c>
      <c r="E36" s="456">
        <v>2142161.06</v>
      </c>
      <c r="F36" s="456">
        <v>0</v>
      </c>
      <c r="G36" s="456">
        <v>436.11</v>
      </c>
      <c r="H36" s="456">
        <v>2132697.67</v>
      </c>
      <c r="I36" s="456">
        <v>9899.5</v>
      </c>
      <c r="J36" s="459">
        <v>0</v>
      </c>
    </row>
    <row r="37" spans="2:10" ht="15" customHeight="1" x14ac:dyDescent="0.25">
      <c r="B37" s="516" t="s">
        <v>479</v>
      </c>
      <c r="C37" s="458" t="s">
        <v>530</v>
      </c>
      <c r="D37" s="458" t="s">
        <v>531</v>
      </c>
      <c r="E37" s="456">
        <v>2142161.06</v>
      </c>
      <c r="F37" s="456">
        <v>0</v>
      </c>
      <c r="G37" s="456">
        <v>436.11</v>
      </c>
      <c r="H37" s="456">
        <v>2132697.67</v>
      </c>
      <c r="I37" s="456">
        <v>9899.5</v>
      </c>
      <c r="J37" s="459">
        <v>0</v>
      </c>
    </row>
    <row r="38" spans="2:10" ht="15" customHeight="1" x14ac:dyDescent="0.25">
      <c r="B38" s="526" t="s">
        <v>479</v>
      </c>
      <c r="C38" s="512" t="s">
        <v>532</v>
      </c>
      <c r="D38" s="512" t="s">
        <v>533</v>
      </c>
      <c r="E38" s="511">
        <v>36400000</v>
      </c>
      <c r="F38" s="511">
        <v>0</v>
      </c>
      <c r="G38" s="511">
        <v>311550000</v>
      </c>
      <c r="H38" s="511">
        <v>316950000</v>
      </c>
      <c r="I38" s="511">
        <v>31000000</v>
      </c>
      <c r="J38" s="527">
        <v>0</v>
      </c>
    </row>
    <row r="39" spans="2:10" ht="11.25" customHeight="1" x14ac:dyDescent="0.25">
      <c r="B39" s="516" t="s">
        <v>479</v>
      </c>
      <c r="C39" s="458" t="s">
        <v>534</v>
      </c>
      <c r="D39" s="458" t="s">
        <v>535</v>
      </c>
      <c r="E39" s="456">
        <v>36400000</v>
      </c>
      <c r="F39" s="456">
        <v>0</v>
      </c>
      <c r="G39" s="456">
        <v>311550000</v>
      </c>
      <c r="H39" s="456">
        <v>316950000</v>
      </c>
      <c r="I39" s="456">
        <v>31000000</v>
      </c>
      <c r="J39" s="459">
        <v>0</v>
      </c>
    </row>
    <row r="40" spans="2:10" ht="15" customHeight="1" x14ac:dyDescent="0.25">
      <c r="B40" s="526" t="s">
        <v>479</v>
      </c>
      <c r="C40" s="512" t="s">
        <v>536</v>
      </c>
      <c r="D40" s="512" t="s">
        <v>537</v>
      </c>
      <c r="E40" s="511">
        <v>6446045.8899999997</v>
      </c>
      <c r="F40" s="511">
        <v>0</v>
      </c>
      <c r="G40" s="511">
        <v>27720597.84</v>
      </c>
      <c r="H40" s="511">
        <v>26689715.940000001</v>
      </c>
      <c r="I40" s="511">
        <v>7476927.79</v>
      </c>
      <c r="J40" s="527">
        <v>0</v>
      </c>
    </row>
    <row r="41" spans="2:10" ht="15" customHeight="1" x14ac:dyDescent="0.25">
      <c r="B41" s="526" t="s">
        <v>479</v>
      </c>
      <c r="C41" s="512" t="s">
        <v>538</v>
      </c>
      <c r="D41" s="512" t="s">
        <v>539</v>
      </c>
      <c r="E41" s="511">
        <v>1262165.6599999999</v>
      </c>
      <c r="F41" s="511">
        <v>0</v>
      </c>
      <c r="G41" s="511">
        <v>6493707.5999999996</v>
      </c>
      <c r="H41" s="511">
        <v>6220427.5499999998</v>
      </c>
      <c r="I41" s="511">
        <v>1535445.71</v>
      </c>
      <c r="J41" s="527">
        <v>0</v>
      </c>
    </row>
    <row r="42" spans="2:10" ht="18" x14ac:dyDescent="0.25">
      <c r="B42" s="516" t="s">
        <v>479</v>
      </c>
      <c r="C42" s="458" t="s">
        <v>540</v>
      </c>
      <c r="D42" s="458" t="s">
        <v>541</v>
      </c>
      <c r="E42" s="456">
        <v>1262165.6599999999</v>
      </c>
      <c r="F42" s="456">
        <v>0</v>
      </c>
      <c r="G42" s="456">
        <v>4665840.54</v>
      </c>
      <c r="H42" s="456">
        <v>4392560.49</v>
      </c>
      <c r="I42" s="456">
        <v>1535445.71</v>
      </c>
      <c r="J42" s="459">
        <v>0</v>
      </c>
    </row>
    <row r="43" spans="2:10" x14ac:dyDescent="0.25">
      <c r="B43" s="526" t="s">
        <v>479</v>
      </c>
      <c r="C43" s="512" t="s">
        <v>542</v>
      </c>
      <c r="D43" s="512" t="s">
        <v>543</v>
      </c>
      <c r="E43" s="511">
        <v>9754.41</v>
      </c>
      <c r="F43" s="511">
        <v>0</v>
      </c>
      <c r="G43" s="511">
        <v>0</v>
      </c>
      <c r="H43" s="511">
        <v>0</v>
      </c>
      <c r="I43" s="511">
        <v>9754.41</v>
      </c>
      <c r="J43" s="527">
        <v>0</v>
      </c>
    </row>
    <row r="44" spans="2:10" x14ac:dyDescent="0.25">
      <c r="B44" s="526" t="s">
        <v>479</v>
      </c>
      <c r="C44" s="512" t="s">
        <v>544</v>
      </c>
      <c r="D44" s="512" t="s">
        <v>545</v>
      </c>
      <c r="E44" s="511">
        <v>3960.8</v>
      </c>
      <c r="F44" s="511">
        <v>0</v>
      </c>
      <c r="G44" s="511">
        <v>0</v>
      </c>
      <c r="H44" s="511">
        <v>0</v>
      </c>
      <c r="I44" s="511">
        <v>3960.8</v>
      </c>
      <c r="J44" s="527">
        <v>0</v>
      </c>
    </row>
    <row r="45" spans="2:10" x14ac:dyDescent="0.25">
      <c r="B45" s="526" t="s">
        <v>479</v>
      </c>
      <c r="C45" s="512" t="s">
        <v>546</v>
      </c>
      <c r="D45" s="512" t="s">
        <v>547</v>
      </c>
      <c r="E45" s="511">
        <v>20224</v>
      </c>
      <c r="F45" s="511">
        <v>0</v>
      </c>
      <c r="G45" s="511">
        <v>688570</v>
      </c>
      <c r="H45" s="511">
        <v>658514</v>
      </c>
      <c r="I45" s="511">
        <v>50280</v>
      </c>
      <c r="J45" s="527">
        <v>0</v>
      </c>
    </row>
    <row r="46" spans="2:10" x14ac:dyDescent="0.25">
      <c r="B46" s="526" t="s">
        <v>479</v>
      </c>
      <c r="C46" s="512" t="s">
        <v>548</v>
      </c>
      <c r="D46" s="512" t="s">
        <v>549</v>
      </c>
      <c r="E46" s="511">
        <v>28369.5</v>
      </c>
      <c r="F46" s="511">
        <v>0</v>
      </c>
      <c r="G46" s="511">
        <v>102080</v>
      </c>
      <c r="H46" s="511">
        <v>85552</v>
      </c>
      <c r="I46" s="511">
        <v>44897.5</v>
      </c>
      <c r="J46" s="527">
        <v>0</v>
      </c>
    </row>
    <row r="47" spans="2:10" x14ac:dyDescent="0.25">
      <c r="B47" s="526" t="s">
        <v>479</v>
      </c>
      <c r="C47" s="512" t="s">
        <v>550</v>
      </c>
      <c r="D47" s="512" t="s">
        <v>551</v>
      </c>
      <c r="E47" s="511">
        <v>0</v>
      </c>
      <c r="F47" s="511">
        <v>0</v>
      </c>
      <c r="G47" s="511">
        <v>588557</v>
      </c>
      <c r="H47" s="511">
        <v>588557</v>
      </c>
      <c r="I47" s="511">
        <v>0</v>
      </c>
      <c r="J47" s="527">
        <v>0</v>
      </c>
    </row>
    <row r="48" spans="2:10" ht="9" customHeight="1" x14ac:dyDescent="0.25">
      <c r="B48" s="526" t="s">
        <v>479</v>
      </c>
      <c r="C48" s="512" t="s">
        <v>552</v>
      </c>
      <c r="D48" s="512" t="s">
        <v>553</v>
      </c>
      <c r="E48" s="511">
        <v>0</v>
      </c>
      <c r="F48" s="511">
        <v>0</v>
      </c>
      <c r="G48" s="511">
        <v>464199</v>
      </c>
      <c r="H48" s="511">
        <v>464199</v>
      </c>
      <c r="I48" s="511">
        <v>0</v>
      </c>
      <c r="J48" s="527">
        <v>0</v>
      </c>
    </row>
    <row r="49" spans="2:10" x14ac:dyDescent="0.25">
      <c r="B49" s="526" t="s">
        <v>479</v>
      </c>
      <c r="C49" s="512" t="s">
        <v>554</v>
      </c>
      <c r="D49" s="512" t="s">
        <v>555</v>
      </c>
      <c r="E49" s="511">
        <v>0</v>
      </c>
      <c r="F49" s="511">
        <v>0</v>
      </c>
      <c r="G49" s="511">
        <v>74852</v>
      </c>
      <c r="H49" s="511">
        <v>74852</v>
      </c>
      <c r="I49" s="511">
        <v>0</v>
      </c>
      <c r="J49" s="527">
        <v>0</v>
      </c>
    </row>
    <row r="50" spans="2:10" ht="9" customHeight="1" x14ac:dyDescent="0.25">
      <c r="B50" s="516" t="s">
        <v>479</v>
      </c>
      <c r="C50" s="458" t="s">
        <v>556</v>
      </c>
      <c r="D50" s="458" t="s">
        <v>557</v>
      </c>
      <c r="E50" s="456">
        <v>0</v>
      </c>
      <c r="F50" s="456">
        <v>0</v>
      </c>
      <c r="G50" s="456">
        <v>47965.54</v>
      </c>
      <c r="H50" s="456">
        <v>47965.54</v>
      </c>
      <c r="I50" s="456">
        <v>0</v>
      </c>
      <c r="J50" s="459">
        <v>0</v>
      </c>
    </row>
    <row r="51" spans="2:10" ht="12.75" customHeight="1" x14ac:dyDescent="0.25">
      <c r="B51" s="516" t="s">
        <v>479</v>
      </c>
      <c r="C51" s="458" t="s">
        <v>558</v>
      </c>
      <c r="D51" s="458" t="s">
        <v>559</v>
      </c>
      <c r="E51" s="456">
        <v>4766.95</v>
      </c>
      <c r="F51" s="456">
        <v>0</v>
      </c>
      <c r="G51" s="456">
        <v>90057</v>
      </c>
      <c r="H51" s="456">
        <v>89328.95</v>
      </c>
      <c r="I51" s="456">
        <v>5495</v>
      </c>
      <c r="J51" s="459">
        <v>0</v>
      </c>
    </row>
    <row r="52" spans="2:10" x14ac:dyDescent="0.25">
      <c r="B52" s="516" t="s">
        <v>479</v>
      </c>
      <c r="C52" s="458" t="s">
        <v>560</v>
      </c>
      <c r="D52" s="458" t="s">
        <v>561</v>
      </c>
      <c r="E52" s="456">
        <v>0</v>
      </c>
      <c r="F52" s="456">
        <v>0</v>
      </c>
      <c r="G52" s="456">
        <v>123453</v>
      </c>
      <c r="H52" s="456">
        <v>105752</v>
      </c>
      <c r="I52" s="456">
        <v>17701</v>
      </c>
      <c r="J52" s="459">
        <v>0</v>
      </c>
    </row>
    <row r="53" spans="2:10" ht="9" customHeight="1" x14ac:dyDescent="0.25">
      <c r="B53" s="516" t="s">
        <v>479</v>
      </c>
      <c r="C53" s="458" t="s">
        <v>562</v>
      </c>
      <c r="D53" s="458" t="s">
        <v>563</v>
      </c>
      <c r="E53" s="456">
        <v>0</v>
      </c>
      <c r="F53" s="456">
        <v>0</v>
      </c>
      <c r="G53" s="456">
        <v>173370</v>
      </c>
      <c r="H53" s="456">
        <v>145148</v>
      </c>
      <c r="I53" s="456">
        <v>28222</v>
      </c>
      <c r="J53" s="459">
        <v>0</v>
      </c>
    </row>
    <row r="54" spans="2:10" x14ac:dyDescent="0.25">
      <c r="B54" s="516" t="s">
        <v>479</v>
      </c>
      <c r="C54" s="458" t="s">
        <v>564</v>
      </c>
      <c r="D54" s="458" t="s">
        <v>565</v>
      </c>
      <c r="E54" s="456">
        <v>73658</v>
      </c>
      <c r="F54" s="456">
        <v>0</v>
      </c>
      <c r="G54" s="456">
        <v>131839</v>
      </c>
      <c r="H54" s="456">
        <v>128673</v>
      </c>
      <c r="I54" s="456">
        <v>76824</v>
      </c>
      <c r="J54" s="459">
        <v>0</v>
      </c>
    </row>
    <row r="55" spans="2:10" x14ac:dyDescent="0.25">
      <c r="B55" s="516" t="s">
        <v>479</v>
      </c>
      <c r="C55" s="458" t="s">
        <v>566</v>
      </c>
      <c r="D55" s="458" t="s">
        <v>567</v>
      </c>
      <c r="E55" s="456">
        <v>403252</v>
      </c>
      <c r="F55" s="456">
        <v>0</v>
      </c>
      <c r="G55" s="456">
        <v>735353</v>
      </c>
      <c r="H55" s="456">
        <v>656656</v>
      </c>
      <c r="I55" s="456">
        <v>481949</v>
      </c>
      <c r="J55" s="459">
        <v>0</v>
      </c>
    </row>
    <row r="56" spans="2:10" x14ac:dyDescent="0.25">
      <c r="B56" s="516" t="s">
        <v>479</v>
      </c>
      <c r="C56" s="458" t="s">
        <v>568</v>
      </c>
      <c r="D56" s="458" t="s">
        <v>569</v>
      </c>
      <c r="E56" s="456">
        <v>436843</v>
      </c>
      <c r="F56" s="456">
        <v>0</v>
      </c>
      <c r="G56" s="456">
        <v>826712</v>
      </c>
      <c r="H56" s="456">
        <v>770984</v>
      </c>
      <c r="I56" s="456">
        <v>492571</v>
      </c>
      <c r="J56" s="459">
        <v>0</v>
      </c>
    </row>
    <row r="57" spans="2:10" x14ac:dyDescent="0.25">
      <c r="B57" s="516" t="s">
        <v>479</v>
      </c>
      <c r="C57" s="458" t="s">
        <v>570</v>
      </c>
      <c r="D57" s="458" t="s">
        <v>571</v>
      </c>
      <c r="E57" s="456">
        <v>262310</v>
      </c>
      <c r="F57" s="456">
        <v>0</v>
      </c>
      <c r="G57" s="456">
        <v>582067</v>
      </c>
      <c r="H57" s="456">
        <v>547081</v>
      </c>
      <c r="I57" s="456">
        <v>297296</v>
      </c>
      <c r="J57" s="459">
        <v>0</v>
      </c>
    </row>
    <row r="58" spans="2:10" x14ac:dyDescent="0.25">
      <c r="B58" s="516" t="s">
        <v>479</v>
      </c>
      <c r="C58" s="458" t="s">
        <v>572</v>
      </c>
      <c r="D58" s="458" t="s">
        <v>573</v>
      </c>
      <c r="E58" s="456">
        <v>6733</v>
      </c>
      <c r="F58" s="456">
        <v>0</v>
      </c>
      <c r="G58" s="456">
        <v>22059</v>
      </c>
      <c r="H58" s="456">
        <v>11420</v>
      </c>
      <c r="I58" s="456">
        <v>17372</v>
      </c>
      <c r="J58" s="459">
        <v>0</v>
      </c>
    </row>
    <row r="59" spans="2:10" x14ac:dyDescent="0.25">
      <c r="B59" s="516" t="s">
        <v>479</v>
      </c>
      <c r="C59" s="458" t="s">
        <v>574</v>
      </c>
      <c r="D59" s="458" t="s">
        <v>575</v>
      </c>
      <c r="E59" s="456">
        <v>12294</v>
      </c>
      <c r="F59" s="456">
        <v>0</v>
      </c>
      <c r="G59" s="456">
        <v>14707</v>
      </c>
      <c r="H59" s="456">
        <v>17878</v>
      </c>
      <c r="I59" s="456">
        <v>9123</v>
      </c>
      <c r="J59" s="459">
        <v>0</v>
      </c>
    </row>
    <row r="60" spans="2:10" ht="18" x14ac:dyDescent="0.25">
      <c r="B60" s="516" t="s">
        <v>479</v>
      </c>
      <c r="C60" s="458" t="s">
        <v>576</v>
      </c>
      <c r="D60" s="458" t="s">
        <v>577</v>
      </c>
      <c r="E60" s="456">
        <v>0</v>
      </c>
      <c r="F60" s="456">
        <v>0</v>
      </c>
      <c r="G60" s="456">
        <v>217964.82</v>
      </c>
      <c r="H60" s="456">
        <v>217964.82</v>
      </c>
      <c r="I60" s="456">
        <v>0</v>
      </c>
      <c r="J60" s="459">
        <v>0</v>
      </c>
    </row>
    <row r="61" spans="2:10" x14ac:dyDescent="0.25">
      <c r="B61" s="516" t="s">
        <v>479</v>
      </c>
      <c r="C61" s="458" t="s">
        <v>4408</v>
      </c>
      <c r="D61" s="458" t="s">
        <v>4409</v>
      </c>
      <c r="E61" s="456">
        <v>0</v>
      </c>
      <c r="F61" s="456">
        <v>0</v>
      </c>
      <c r="G61" s="456">
        <v>0</v>
      </c>
      <c r="H61" s="456">
        <v>0</v>
      </c>
      <c r="I61" s="456">
        <v>0</v>
      </c>
      <c r="J61" s="459">
        <v>0</v>
      </c>
    </row>
    <row r="62" spans="2:10" x14ac:dyDescent="0.25">
      <c r="B62" s="516" t="s">
        <v>479</v>
      </c>
      <c r="C62" s="458" t="s">
        <v>4410</v>
      </c>
      <c r="D62" s="458" t="s">
        <v>4409</v>
      </c>
      <c r="E62" s="456">
        <v>0</v>
      </c>
      <c r="F62" s="456">
        <v>0</v>
      </c>
      <c r="G62" s="456">
        <v>0</v>
      </c>
      <c r="H62" s="456">
        <v>0</v>
      </c>
      <c r="I62" s="456">
        <v>0</v>
      </c>
      <c r="J62" s="459">
        <v>0</v>
      </c>
    </row>
    <row r="63" spans="2:10" x14ac:dyDescent="0.25">
      <c r="B63" s="516" t="s">
        <v>479</v>
      </c>
      <c r="C63" s="458" t="s">
        <v>4411</v>
      </c>
      <c r="D63" s="458" t="s">
        <v>4412</v>
      </c>
      <c r="E63" s="456">
        <v>0</v>
      </c>
      <c r="F63" s="456">
        <v>0</v>
      </c>
      <c r="G63" s="456">
        <v>0</v>
      </c>
      <c r="H63" s="456">
        <v>0</v>
      </c>
      <c r="I63" s="456">
        <v>0</v>
      </c>
      <c r="J63" s="459">
        <v>0</v>
      </c>
    </row>
    <row r="64" spans="2:10" x14ac:dyDescent="0.25">
      <c r="B64" s="516" t="s">
        <v>479</v>
      </c>
      <c r="C64" s="458" t="s">
        <v>3537</v>
      </c>
      <c r="D64" s="458" t="s">
        <v>1749</v>
      </c>
      <c r="E64" s="456">
        <v>0</v>
      </c>
      <c r="F64" s="456">
        <v>0</v>
      </c>
      <c r="G64" s="456">
        <v>1609902.24</v>
      </c>
      <c r="H64" s="456">
        <v>1609902.24</v>
      </c>
      <c r="I64" s="456">
        <v>0</v>
      </c>
      <c r="J64" s="459">
        <v>0</v>
      </c>
    </row>
    <row r="65" spans="2:10" x14ac:dyDescent="0.25">
      <c r="B65" s="516" t="s">
        <v>479</v>
      </c>
      <c r="C65" s="458" t="s">
        <v>578</v>
      </c>
      <c r="D65" s="458" t="s">
        <v>579</v>
      </c>
      <c r="E65" s="456">
        <v>1861993.28</v>
      </c>
      <c r="F65" s="456">
        <v>0</v>
      </c>
      <c r="G65" s="456">
        <v>202010.37</v>
      </c>
      <c r="H65" s="456">
        <v>233214.02</v>
      </c>
      <c r="I65" s="456">
        <v>1830789.63</v>
      </c>
      <c r="J65" s="459">
        <v>0</v>
      </c>
    </row>
    <row r="66" spans="2:10" x14ac:dyDescent="0.25">
      <c r="B66" s="516" t="s">
        <v>479</v>
      </c>
      <c r="C66" s="458" t="s">
        <v>580</v>
      </c>
      <c r="D66" s="458" t="s">
        <v>581</v>
      </c>
      <c r="E66" s="456">
        <v>12403.48</v>
      </c>
      <c r="F66" s="456">
        <v>0</v>
      </c>
      <c r="G66" s="456">
        <v>196144</v>
      </c>
      <c r="H66" s="456">
        <v>208214.02</v>
      </c>
      <c r="I66" s="456">
        <v>333.46</v>
      </c>
      <c r="J66" s="459">
        <v>0</v>
      </c>
    </row>
    <row r="67" spans="2:10" x14ac:dyDescent="0.25">
      <c r="B67" s="516" t="s">
        <v>479</v>
      </c>
      <c r="C67" s="458" t="s">
        <v>5067</v>
      </c>
      <c r="D67" s="458" t="s">
        <v>5068</v>
      </c>
      <c r="E67" s="456">
        <v>0</v>
      </c>
      <c r="F67" s="456">
        <v>0</v>
      </c>
      <c r="G67" s="456">
        <v>0</v>
      </c>
      <c r="H67" s="456">
        <v>0</v>
      </c>
      <c r="I67" s="456">
        <v>0</v>
      </c>
      <c r="J67" s="459">
        <v>0</v>
      </c>
    </row>
    <row r="68" spans="2:10" x14ac:dyDescent="0.25">
      <c r="B68" s="516" t="s">
        <v>479</v>
      </c>
      <c r="C68" s="458" t="s">
        <v>3057</v>
      </c>
      <c r="D68" s="458" t="s">
        <v>3058</v>
      </c>
      <c r="E68" s="456">
        <v>0</v>
      </c>
      <c r="F68" s="456">
        <v>0</v>
      </c>
      <c r="G68" s="456">
        <v>0</v>
      </c>
      <c r="H68" s="456">
        <v>0</v>
      </c>
      <c r="I68" s="456">
        <v>0</v>
      </c>
      <c r="J68" s="459">
        <v>0</v>
      </c>
    </row>
    <row r="69" spans="2:10" x14ac:dyDescent="0.25">
      <c r="B69" s="516" t="s">
        <v>479</v>
      </c>
      <c r="C69" s="458" t="s">
        <v>3538</v>
      </c>
      <c r="D69" s="458" t="s">
        <v>3539</v>
      </c>
      <c r="E69" s="456">
        <v>0</v>
      </c>
      <c r="F69" s="456">
        <v>0</v>
      </c>
      <c r="G69" s="456">
        <v>0</v>
      </c>
      <c r="H69" s="456">
        <v>0</v>
      </c>
      <c r="I69" s="456">
        <v>0</v>
      </c>
      <c r="J69" s="459">
        <v>0</v>
      </c>
    </row>
    <row r="70" spans="2:10" x14ac:dyDescent="0.25">
      <c r="B70" s="526" t="s">
        <v>479</v>
      </c>
      <c r="C70" s="512" t="s">
        <v>582</v>
      </c>
      <c r="D70" s="512" t="s">
        <v>583</v>
      </c>
      <c r="E70" s="511">
        <v>0</v>
      </c>
      <c r="F70" s="511">
        <v>0</v>
      </c>
      <c r="G70" s="511">
        <v>0</v>
      </c>
      <c r="H70" s="511">
        <v>0</v>
      </c>
      <c r="I70" s="511">
        <v>0</v>
      </c>
      <c r="J70" s="527">
        <v>0</v>
      </c>
    </row>
    <row r="71" spans="2:10" x14ac:dyDescent="0.25">
      <c r="B71" s="516" t="s">
        <v>479</v>
      </c>
      <c r="C71" s="458" t="s">
        <v>3540</v>
      </c>
      <c r="D71" s="458" t="s">
        <v>3541</v>
      </c>
      <c r="E71" s="456">
        <v>0</v>
      </c>
      <c r="F71" s="456">
        <v>0</v>
      </c>
      <c r="G71" s="456">
        <v>0</v>
      </c>
      <c r="H71" s="456">
        <v>0</v>
      </c>
      <c r="I71" s="456">
        <v>0</v>
      </c>
      <c r="J71" s="459">
        <v>0</v>
      </c>
    </row>
    <row r="72" spans="2:10" x14ac:dyDescent="0.25">
      <c r="B72" s="516" t="s">
        <v>479</v>
      </c>
      <c r="C72" s="458" t="s">
        <v>3952</v>
      </c>
      <c r="D72" s="458" t="s">
        <v>3953</v>
      </c>
      <c r="E72" s="456">
        <v>72.5</v>
      </c>
      <c r="F72" s="456">
        <v>0</v>
      </c>
      <c r="G72" s="456">
        <v>300</v>
      </c>
      <c r="H72" s="456">
        <v>372.5</v>
      </c>
      <c r="I72" s="456">
        <v>0</v>
      </c>
      <c r="J72" s="459">
        <v>0</v>
      </c>
    </row>
    <row r="73" spans="2:10" x14ac:dyDescent="0.25">
      <c r="B73" s="516" t="s">
        <v>479</v>
      </c>
      <c r="C73" s="458" t="s">
        <v>4413</v>
      </c>
      <c r="D73" s="458" t="s">
        <v>4414</v>
      </c>
      <c r="E73" s="456">
        <v>0</v>
      </c>
      <c r="F73" s="456">
        <v>0</v>
      </c>
      <c r="G73" s="456">
        <v>8516</v>
      </c>
      <c r="H73" s="456">
        <v>8516</v>
      </c>
      <c r="I73" s="456">
        <v>0</v>
      </c>
      <c r="J73" s="459">
        <v>0</v>
      </c>
    </row>
    <row r="74" spans="2:10" x14ac:dyDescent="0.25">
      <c r="B74" s="516" t="s">
        <v>479</v>
      </c>
      <c r="C74" s="458" t="s">
        <v>584</v>
      </c>
      <c r="D74" s="458" t="s">
        <v>585</v>
      </c>
      <c r="E74" s="456">
        <v>0</v>
      </c>
      <c r="F74" s="456">
        <v>0</v>
      </c>
      <c r="G74" s="456">
        <v>13732</v>
      </c>
      <c r="H74" s="456">
        <v>13732</v>
      </c>
      <c r="I74" s="456">
        <v>0</v>
      </c>
      <c r="J74" s="459">
        <v>0</v>
      </c>
    </row>
    <row r="75" spans="2:10" x14ac:dyDescent="0.25">
      <c r="B75" s="516" t="s">
        <v>479</v>
      </c>
      <c r="C75" s="458" t="s">
        <v>3059</v>
      </c>
      <c r="D75" s="458" t="s">
        <v>3060</v>
      </c>
      <c r="E75" s="456">
        <v>0</v>
      </c>
      <c r="F75" s="456">
        <v>0</v>
      </c>
      <c r="G75" s="456">
        <v>0</v>
      </c>
      <c r="H75" s="456">
        <v>0</v>
      </c>
      <c r="I75" s="456">
        <v>0</v>
      </c>
      <c r="J75" s="459">
        <v>0</v>
      </c>
    </row>
    <row r="76" spans="2:10" x14ac:dyDescent="0.25">
      <c r="B76" s="516" t="s">
        <v>479</v>
      </c>
      <c r="C76" s="458" t="s">
        <v>5232</v>
      </c>
      <c r="D76" s="458" t="s">
        <v>5233</v>
      </c>
      <c r="E76" s="456">
        <v>0</v>
      </c>
      <c r="F76" s="456">
        <v>0</v>
      </c>
      <c r="G76" s="456">
        <v>0</v>
      </c>
      <c r="H76" s="456">
        <v>0</v>
      </c>
      <c r="I76" s="456">
        <v>0</v>
      </c>
      <c r="J76" s="459">
        <v>0</v>
      </c>
    </row>
    <row r="77" spans="2:10" x14ac:dyDescent="0.25">
      <c r="B77" s="516" t="s">
        <v>479</v>
      </c>
      <c r="C77" s="458" t="s">
        <v>3954</v>
      </c>
      <c r="D77" s="458" t="s">
        <v>3955</v>
      </c>
      <c r="E77" s="456">
        <v>0</v>
      </c>
      <c r="F77" s="456">
        <v>0</v>
      </c>
      <c r="G77" s="456">
        <v>0</v>
      </c>
      <c r="H77" s="456">
        <v>0</v>
      </c>
      <c r="I77" s="456">
        <v>0</v>
      </c>
      <c r="J77" s="459">
        <v>0</v>
      </c>
    </row>
    <row r="78" spans="2:10" x14ac:dyDescent="0.25">
      <c r="B78" s="516" t="s">
        <v>479</v>
      </c>
      <c r="C78" s="458" t="s">
        <v>4617</v>
      </c>
      <c r="D78" s="458" t="s">
        <v>4618</v>
      </c>
      <c r="E78" s="456">
        <v>0</v>
      </c>
      <c r="F78" s="456">
        <v>0</v>
      </c>
      <c r="G78" s="456">
        <v>0</v>
      </c>
      <c r="H78" s="456">
        <v>0</v>
      </c>
      <c r="I78" s="456">
        <v>0</v>
      </c>
      <c r="J78" s="459">
        <v>0</v>
      </c>
    </row>
    <row r="79" spans="2:10" x14ac:dyDescent="0.25">
      <c r="B79" s="516" t="s">
        <v>479</v>
      </c>
      <c r="C79" s="458" t="s">
        <v>4619</v>
      </c>
      <c r="D79" s="458" t="s">
        <v>4620</v>
      </c>
      <c r="E79" s="456">
        <v>0</v>
      </c>
      <c r="F79" s="456">
        <v>0</v>
      </c>
      <c r="G79" s="456">
        <v>0</v>
      </c>
      <c r="H79" s="456">
        <v>0</v>
      </c>
      <c r="I79" s="456">
        <v>0</v>
      </c>
      <c r="J79" s="459">
        <v>0</v>
      </c>
    </row>
    <row r="80" spans="2:10" x14ac:dyDescent="0.25">
      <c r="B80" s="516" t="s">
        <v>479</v>
      </c>
      <c r="C80" s="458" t="s">
        <v>586</v>
      </c>
      <c r="D80" s="458" t="s">
        <v>587</v>
      </c>
      <c r="E80" s="456">
        <v>2600</v>
      </c>
      <c r="F80" s="456">
        <v>0</v>
      </c>
      <c r="G80" s="456">
        <v>0</v>
      </c>
      <c r="H80" s="456">
        <v>2600</v>
      </c>
      <c r="I80" s="456">
        <v>0</v>
      </c>
      <c r="J80" s="459">
        <v>0</v>
      </c>
    </row>
    <row r="81" spans="2:10" x14ac:dyDescent="0.25">
      <c r="B81" s="516" t="s">
        <v>479</v>
      </c>
      <c r="C81" s="458" t="s">
        <v>5069</v>
      </c>
      <c r="D81" s="458" t="s">
        <v>5070</v>
      </c>
      <c r="E81" s="456">
        <v>0</v>
      </c>
      <c r="F81" s="456">
        <v>0</v>
      </c>
      <c r="G81" s="456">
        <v>0</v>
      </c>
      <c r="H81" s="456">
        <v>0</v>
      </c>
      <c r="I81" s="456">
        <v>0</v>
      </c>
      <c r="J81" s="459">
        <v>0</v>
      </c>
    </row>
    <row r="82" spans="2:10" x14ac:dyDescent="0.25">
      <c r="B82" s="516" t="s">
        <v>479</v>
      </c>
      <c r="C82" s="458" t="s">
        <v>3061</v>
      </c>
      <c r="D82" s="458" t="s">
        <v>3062</v>
      </c>
      <c r="E82" s="456">
        <v>0</v>
      </c>
      <c r="F82" s="456">
        <v>0</v>
      </c>
      <c r="G82" s="456">
        <v>556</v>
      </c>
      <c r="H82" s="456">
        <v>556</v>
      </c>
      <c r="I82" s="456">
        <v>0</v>
      </c>
      <c r="J82" s="459">
        <v>0</v>
      </c>
    </row>
    <row r="83" spans="2:10" x14ac:dyDescent="0.25">
      <c r="B83" s="526" t="s">
        <v>479</v>
      </c>
      <c r="C83" s="512" t="s">
        <v>4415</v>
      </c>
      <c r="D83" s="512" t="s">
        <v>4416</v>
      </c>
      <c r="E83" s="511">
        <v>0</v>
      </c>
      <c r="F83" s="511">
        <v>0</v>
      </c>
      <c r="G83" s="511">
        <v>0</v>
      </c>
      <c r="H83" s="511">
        <v>0</v>
      </c>
      <c r="I83" s="511">
        <v>0</v>
      </c>
      <c r="J83" s="527">
        <v>0</v>
      </c>
    </row>
    <row r="84" spans="2:10" x14ac:dyDescent="0.25">
      <c r="B84" s="526" t="s">
        <v>479</v>
      </c>
      <c r="C84" s="512" t="s">
        <v>588</v>
      </c>
      <c r="D84" s="512" t="s">
        <v>589</v>
      </c>
      <c r="E84" s="511">
        <v>0</v>
      </c>
      <c r="F84" s="511">
        <v>0</v>
      </c>
      <c r="G84" s="511">
        <v>0</v>
      </c>
      <c r="H84" s="511">
        <v>0</v>
      </c>
      <c r="I84" s="511">
        <v>0</v>
      </c>
      <c r="J84" s="527">
        <v>0</v>
      </c>
    </row>
    <row r="85" spans="2:10" x14ac:dyDescent="0.25">
      <c r="B85" s="516" t="s">
        <v>479</v>
      </c>
      <c r="C85" s="458" t="s">
        <v>3063</v>
      </c>
      <c r="D85" s="458" t="s">
        <v>3064</v>
      </c>
      <c r="E85" s="456">
        <v>5100</v>
      </c>
      <c r="F85" s="456">
        <v>0</v>
      </c>
      <c r="G85" s="456">
        <v>0</v>
      </c>
      <c r="H85" s="456">
        <v>5100</v>
      </c>
      <c r="I85" s="456">
        <v>0</v>
      </c>
      <c r="J85" s="459">
        <v>0</v>
      </c>
    </row>
    <row r="86" spans="2:10" x14ac:dyDescent="0.25">
      <c r="B86" s="516" t="s">
        <v>479</v>
      </c>
      <c r="C86" s="458" t="s">
        <v>4748</v>
      </c>
      <c r="D86" s="458" t="s">
        <v>4749</v>
      </c>
      <c r="E86" s="456">
        <v>0</v>
      </c>
      <c r="F86" s="456">
        <v>0</v>
      </c>
      <c r="G86" s="456">
        <v>90</v>
      </c>
      <c r="H86" s="456">
        <v>90</v>
      </c>
      <c r="I86" s="456">
        <v>0</v>
      </c>
      <c r="J86" s="459">
        <v>0</v>
      </c>
    </row>
    <row r="87" spans="2:10" x14ac:dyDescent="0.25">
      <c r="B87" s="516" t="s">
        <v>479</v>
      </c>
      <c r="C87" s="458" t="s">
        <v>3542</v>
      </c>
      <c r="D87" s="458" t="s">
        <v>3543</v>
      </c>
      <c r="E87" s="456">
        <v>0</v>
      </c>
      <c r="F87" s="456">
        <v>0</v>
      </c>
      <c r="G87" s="456">
        <v>0</v>
      </c>
      <c r="H87" s="456">
        <v>0</v>
      </c>
      <c r="I87" s="456">
        <v>0</v>
      </c>
      <c r="J87" s="459">
        <v>0</v>
      </c>
    </row>
    <row r="88" spans="2:10" x14ac:dyDescent="0.25">
      <c r="B88" s="526" t="s">
        <v>479</v>
      </c>
      <c r="C88" s="512" t="s">
        <v>5071</v>
      </c>
      <c r="D88" s="512" t="s">
        <v>1083</v>
      </c>
      <c r="E88" s="511">
        <v>0</v>
      </c>
      <c r="F88" s="511">
        <v>0</v>
      </c>
      <c r="G88" s="511">
        <v>0</v>
      </c>
      <c r="H88" s="511">
        <v>0</v>
      </c>
      <c r="I88" s="511">
        <v>0</v>
      </c>
      <c r="J88" s="527">
        <v>0</v>
      </c>
    </row>
    <row r="89" spans="2:10" x14ac:dyDescent="0.25">
      <c r="B89" s="526" t="s">
        <v>479</v>
      </c>
      <c r="C89" s="512" t="s">
        <v>590</v>
      </c>
      <c r="D89" s="512" t="s">
        <v>591</v>
      </c>
      <c r="E89" s="511">
        <v>75.5</v>
      </c>
      <c r="F89" s="511">
        <v>0</v>
      </c>
      <c r="G89" s="511">
        <v>1668</v>
      </c>
      <c r="H89" s="511">
        <v>1443.5</v>
      </c>
      <c r="I89" s="511">
        <v>300</v>
      </c>
      <c r="J89" s="527">
        <v>0</v>
      </c>
    </row>
    <row r="90" spans="2:10" x14ac:dyDescent="0.25">
      <c r="B90" s="516" t="s">
        <v>479</v>
      </c>
      <c r="C90" s="458" t="s">
        <v>592</v>
      </c>
      <c r="D90" s="458" t="s">
        <v>593</v>
      </c>
      <c r="E90" s="456">
        <v>0</v>
      </c>
      <c r="F90" s="456">
        <v>0</v>
      </c>
      <c r="G90" s="456">
        <v>0</v>
      </c>
      <c r="H90" s="456">
        <v>0</v>
      </c>
      <c r="I90" s="456">
        <v>0</v>
      </c>
      <c r="J90" s="459">
        <v>0</v>
      </c>
    </row>
    <row r="91" spans="2:10" x14ac:dyDescent="0.25">
      <c r="B91" s="516" t="s">
        <v>479</v>
      </c>
      <c r="C91" s="458" t="s">
        <v>3065</v>
      </c>
      <c r="D91" s="458" t="s">
        <v>3066</v>
      </c>
      <c r="E91" s="456">
        <v>0</v>
      </c>
      <c r="F91" s="456">
        <v>0</v>
      </c>
      <c r="G91" s="456">
        <v>0</v>
      </c>
      <c r="H91" s="456">
        <v>0</v>
      </c>
      <c r="I91" s="456">
        <v>0</v>
      </c>
      <c r="J91" s="459">
        <v>0</v>
      </c>
    </row>
    <row r="92" spans="2:10" x14ac:dyDescent="0.25">
      <c r="B92" s="516" t="s">
        <v>479</v>
      </c>
      <c r="C92" s="458" t="s">
        <v>594</v>
      </c>
      <c r="D92" s="458" t="s">
        <v>595</v>
      </c>
      <c r="E92" s="456">
        <v>900</v>
      </c>
      <c r="F92" s="456">
        <v>0</v>
      </c>
      <c r="G92" s="456">
        <v>17600</v>
      </c>
      <c r="H92" s="456">
        <v>18500</v>
      </c>
      <c r="I92" s="456">
        <v>0</v>
      </c>
      <c r="J92" s="459">
        <v>0</v>
      </c>
    </row>
    <row r="93" spans="2:10" x14ac:dyDescent="0.25">
      <c r="B93" s="516" t="s">
        <v>479</v>
      </c>
      <c r="C93" s="458" t="s">
        <v>596</v>
      </c>
      <c r="D93" s="458" t="s">
        <v>597</v>
      </c>
      <c r="E93" s="456">
        <v>2087.6999999999998</v>
      </c>
      <c r="F93" s="456">
        <v>0</v>
      </c>
      <c r="G93" s="456">
        <v>19532</v>
      </c>
      <c r="H93" s="456">
        <v>21619.7</v>
      </c>
      <c r="I93" s="456">
        <v>0</v>
      </c>
      <c r="J93" s="459">
        <v>0</v>
      </c>
    </row>
    <row r="94" spans="2:10" x14ac:dyDescent="0.25">
      <c r="B94" s="516" t="s">
        <v>479</v>
      </c>
      <c r="C94" s="458" t="s">
        <v>598</v>
      </c>
      <c r="D94" s="458" t="s">
        <v>599</v>
      </c>
      <c r="E94" s="456">
        <v>0</v>
      </c>
      <c r="F94" s="456">
        <v>0</v>
      </c>
      <c r="G94" s="456">
        <v>0</v>
      </c>
      <c r="H94" s="456">
        <v>0</v>
      </c>
      <c r="I94" s="456">
        <v>0</v>
      </c>
      <c r="J94" s="459">
        <v>0</v>
      </c>
    </row>
    <row r="95" spans="2:10" x14ac:dyDescent="0.25">
      <c r="B95" s="516" t="s">
        <v>479</v>
      </c>
      <c r="C95" s="458" t="s">
        <v>600</v>
      </c>
      <c r="D95" s="458" t="s">
        <v>601</v>
      </c>
      <c r="E95" s="456">
        <v>0</v>
      </c>
      <c r="F95" s="456">
        <v>0</v>
      </c>
      <c r="G95" s="456">
        <v>0</v>
      </c>
      <c r="H95" s="456">
        <v>0</v>
      </c>
      <c r="I95" s="456">
        <v>0</v>
      </c>
      <c r="J95" s="459">
        <v>0</v>
      </c>
    </row>
    <row r="96" spans="2:10" x14ac:dyDescent="0.25">
      <c r="B96" s="516" t="s">
        <v>479</v>
      </c>
      <c r="C96" s="458" t="s">
        <v>602</v>
      </c>
      <c r="D96" s="458" t="s">
        <v>603</v>
      </c>
      <c r="E96" s="456">
        <v>0</v>
      </c>
      <c r="F96" s="456">
        <v>0</v>
      </c>
      <c r="G96" s="456">
        <v>0</v>
      </c>
      <c r="H96" s="456">
        <v>0</v>
      </c>
      <c r="I96" s="456">
        <v>0</v>
      </c>
      <c r="J96" s="459">
        <v>0</v>
      </c>
    </row>
    <row r="97" spans="2:10" x14ac:dyDescent="0.25">
      <c r="B97" s="516" t="s">
        <v>479</v>
      </c>
      <c r="C97" s="458" t="s">
        <v>3067</v>
      </c>
      <c r="D97" s="458" t="s">
        <v>3068</v>
      </c>
      <c r="E97" s="456">
        <v>0</v>
      </c>
      <c r="F97" s="456">
        <v>0</v>
      </c>
      <c r="G97" s="456">
        <v>13176</v>
      </c>
      <c r="H97" s="456">
        <v>13176</v>
      </c>
      <c r="I97" s="456">
        <v>0</v>
      </c>
      <c r="J97" s="459">
        <v>0</v>
      </c>
    </row>
    <row r="98" spans="2:10" ht="14.25" customHeight="1" x14ac:dyDescent="0.25">
      <c r="B98" s="516" t="s">
        <v>479</v>
      </c>
      <c r="C98" s="458" t="s">
        <v>3069</v>
      </c>
      <c r="D98" s="458" t="s">
        <v>3070</v>
      </c>
      <c r="E98" s="456">
        <v>0</v>
      </c>
      <c r="F98" s="456">
        <v>0</v>
      </c>
      <c r="G98" s="456">
        <v>0</v>
      </c>
      <c r="H98" s="456">
        <v>0</v>
      </c>
      <c r="I98" s="456">
        <v>0</v>
      </c>
      <c r="J98" s="459">
        <v>0</v>
      </c>
    </row>
    <row r="99" spans="2:10" x14ac:dyDescent="0.25">
      <c r="B99" s="516" t="s">
        <v>479</v>
      </c>
      <c r="C99" s="458" t="s">
        <v>3071</v>
      </c>
      <c r="D99" s="458" t="s">
        <v>3072</v>
      </c>
      <c r="E99" s="456">
        <v>1131.02</v>
      </c>
      <c r="F99" s="456">
        <v>0</v>
      </c>
      <c r="G99" s="456">
        <v>34032</v>
      </c>
      <c r="H99" s="456">
        <v>35159.56</v>
      </c>
      <c r="I99" s="456">
        <v>3.46</v>
      </c>
      <c r="J99" s="459">
        <v>0</v>
      </c>
    </row>
    <row r="100" spans="2:10" x14ac:dyDescent="0.25">
      <c r="B100" s="516" t="s">
        <v>479</v>
      </c>
      <c r="C100" s="458" t="s">
        <v>3544</v>
      </c>
      <c r="D100" s="458" t="s">
        <v>3545</v>
      </c>
      <c r="E100" s="456">
        <v>0</v>
      </c>
      <c r="F100" s="456">
        <v>0</v>
      </c>
      <c r="G100" s="456">
        <v>0</v>
      </c>
      <c r="H100" s="456">
        <v>0</v>
      </c>
      <c r="I100" s="456">
        <v>0</v>
      </c>
      <c r="J100" s="459">
        <v>0</v>
      </c>
    </row>
    <row r="101" spans="2:10" x14ac:dyDescent="0.25">
      <c r="B101" s="516" t="s">
        <v>479</v>
      </c>
      <c r="C101" s="458" t="s">
        <v>3546</v>
      </c>
      <c r="D101" s="458" t="s">
        <v>3547</v>
      </c>
      <c r="E101" s="456">
        <v>0</v>
      </c>
      <c r="F101" s="456">
        <v>0</v>
      </c>
      <c r="G101" s="456">
        <v>44056</v>
      </c>
      <c r="H101" s="456">
        <v>44056</v>
      </c>
      <c r="I101" s="456">
        <v>0</v>
      </c>
      <c r="J101" s="459">
        <v>0</v>
      </c>
    </row>
    <row r="102" spans="2:10" x14ac:dyDescent="0.25">
      <c r="B102" s="516" t="s">
        <v>479</v>
      </c>
      <c r="C102" s="458" t="s">
        <v>3548</v>
      </c>
      <c r="D102" s="458" t="s">
        <v>3189</v>
      </c>
      <c r="E102" s="456">
        <v>0</v>
      </c>
      <c r="F102" s="456">
        <v>0</v>
      </c>
      <c r="G102" s="456">
        <v>13734</v>
      </c>
      <c r="H102" s="456">
        <v>13732</v>
      </c>
      <c r="I102" s="456">
        <v>2</v>
      </c>
      <c r="J102" s="459">
        <v>0</v>
      </c>
    </row>
    <row r="103" spans="2:10" x14ac:dyDescent="0.25">
      <c r="B103" s="516" t="s">
        <v>479</v>
      </c>
      <c r="C103" s="458" t="s">
        <v>3956</v>
      </c>
      <c r="D103" s="458" t="s">
        <v>3957</v>
      </c>
      <c r="E103" s="456">
        <v>0</v>
      </c>
      <c r="F103" s="456">
        <v>0</v>
      </c>
      <c r="G103" s="456">
        <v>0</v>
      </c>
      <c r="H103" s="456">
        <v>0</v>
      </c>
      <c r="I103" s="456">
        <v>0</v>
      </c>
      <c r="J103" s="459">
        <v>0</v>
      </c>
    </row>
    <row r="104" spans="2:10" x14ac:dyDescent="0.25">
      <c r="B104" s="516" t="s">
        <v>479</v>
      </c>
      <c r="C104" s="458" t="s">
        <v>3958</v>
      </c>
      <c r="D104" s="458" t="s">
        <v>3959</v>
      </c>
      <c r="E104" s="456">
        <v>300</v>
      </c>
      <c r="F104" s="456">
        <v>0</v>
      </c>
      <c r="G104" s="456">
        <v>13176</v>
      </c>
      <c r="H104" s="456">
        <v>13476</v>
      </c>
      <c r="I104" s="456">
        <v>0</v>
      </c>
      <c r="J104" s="459">
        <v>0</v>
      </c>
    </row>
    <row r="105" spans="2:10" x14ac:dyDescent="0.25">
      <c r="B105" s="516" t="s">
        <v>479</v>
      </c>
      <c r="C105" s="458" t="s">
        <v>4168</v>
      </c>
      <c r="D105" s="458" t="s">
        <v>4169</v>
      </c>
      <c r="E105" s="456">
        <v>0</v>
      </c>
      <c r="F105" s="456">
        <v>0</v>
      </c>
      <c r="G105" s="456">
        <v>0</v>
      </c>
      <c r="H105" s="456">
        <v>0</v>
      </c>
      <c r="I105" s="456">
        <v>0</v>
      </c>
      <c r="J105" s="459">
        <v>0</v>
      </c>
    </row>
    <row r="106" spans="2:10" x14ac:dyDescent="0.25">
      <c r="B106" s="516" t="s">
        <v>479</v>
      </c>
      <c r="C106" s="458" t="s">
        <v>4750</v>
      </c>
      <c r="D106" s="458" t="s">
        <v>4751</v>
      </c>
      <c r="E106" s="456">
        <v>28</v>
      </c>
      <c r="F106" s="456">
        <v>0</v>
      </c>
      <c r="G106" s="456">
        <v>10920</v>
      </c>
      <c r="H106" s="456">
        <v>10920</v>
      </c>
      <c r="I106" s="456">
        <v>28</v>
      </c>
      <c r="J106" s="459">
        <v>0</v>
      </c>
    </row>
    <row r="107" spans="2:10" x14ac:dyDescent="0.25">
      <c r="B107" s="516" t="s">
        <v>479</v>
      </c>
      <c r="C107" s="458" t="s">
        <v>4170</v>
      </c>
      <c r="D107" s="458" t="s">
        <v>4171</v>
      </c>
      <c r="E107" s="456">
        <v>0</v>
      </c>
      <c r="F107" s="456">
        <v>0</v>
      </c>
      <c r="G107" s="456">
        <v>0</v>
      </c>
      <c r="H107" s="456">
        <v>0</v>
      </c>
      <c r="I107" s="456">
        <v>0</v>
      </c>
      <c r="J107" s="459">
        <v>0</v>
      </c>
    </row>
    <row r="108" spans="2:10" x14ac:dyDescent="0.25">
      <c r="B108" s="516" t="s">
        <v>479</v>
      </c>
      <c r="C108" s="458" t="s">
        <v>4172</v>
      </c>
      <c r="D108" s="458" t="s">
        <v>4173</v>
      </c>
      <c r="E108" s="456">
        <v>0</v>
      </c>
      <c r="F108" s="456">
        <v>0</v>
      </c>
      <c r="G108" s="456">
        <v>0</v>
      </c>
      <c r="H108" s="456">
        <v>0</v>
      </c>
      <c r="I108" s="456">
        <v>0</v>
      </c>
      <c r="J108" s="459">
        <v>0</v>
      </c>
    </row>
    <row r="109" spans="2:10" x14ac:dyDescent="0.25">
      <c r="B109" s="516" t="s">
        <v>479</v>
      </c>
      <c r="C109" s="458" t="s">
        <v>4417</v>
      </c>
      <c r="D109" s="458" t="s">
        <v>4418</v>
      </c>
      <c r="E109" s="456">
        <v>0</v>
      </c>
      <c r="F109" s="456">
        <v>0</v>
      </c>
      <c r="G109" s="456">
        <v>8000</v>
      </c>
      <c r="H109" s="456">
        <v>8000</v>
      </c>
      <c r="I109" s="456">
        <v>0</v>
      </c>
      <c r="J109" s="459">
        <v>0</v>
      </c>
    </row>
    <row r="110" spans="2:10" x14ac:dyDescent="0.25">
      <c r="B110" s="516" t="s">
        <v>479</v>
      </c>
      <c r="C110" s="458" t="s">
        <v>4752</v>
      </c>
      <c r="D110" s="458" t="s">
        <v>4753</v>
      </c>
      <c r="E110" s="456">
        <v>0</v>
      </c>
      <c r="F110" s="456">
        <v>0</v>
      </c>
      <c r="G110" s="456">
        <v>0</v>
      </c>
      <c r="H110" s="456">
        <v>0</v>
      </c>
      <c r="I110" s="456">
        <v>0</v>
      </c>
      <c r="J110" s="459">
        <v>0</v>
      </c>
    </row>
    <row r="111" spans="2:10" x14ac:dyDescent="0.25">
      <c r="B111" s="516" t="s">
        <v>479</v>
      </c>
      <c r="C111" s="458" t="s">
        <v>4754</v>
      </c>
      <c r="D111" s="458" t="s">
        <v>4751</v>
      </c>
      <c r="E111" s="456">
        <v>0</v>
      </c>
      <c r="F111" s="456">
        <v>0</v>
      </c>
      <c r="G111" s="456">
        <v>0</v>
      </c>
      <c r="H111" s="456">
        <v>0</v>
      </c>
      <c r="I111" s="456">
        <v>0</v>
      </c>
      <c r="J111" s="459">
        <v>0</v>
      </c>
    </row>
    <row r="112" spans="2:10" x14ac:dyDescent="0.25">
      <c r="B112" s="516" t="s">
        <v>479</v>
      </c>
      <c r="C112" s="458" t="s">
        <v>4964</v>
      </c>
      <c r="D112" s="458" t="s">
        <v>4965</v>
      </c>
      <c r="E112" s="456">
        <v>0</v>
      </c>
      <c r="F112" s="456">
        <v>0</v>
      </c>
      <c r="G112" s="456">
        <v>90</v>
      </c>
      <c r="H112" s="456">
        <v>90</v>
      </c>
      <c r="I112" s="456">
        <v>0</v>
      </c>
      <c r="J112" s="459">
        <v>0</v>
      </c>
    </row>
    <row r="113" spans="2:10" x14ac:dyDescent="0.25">
      <c r="B113" s="516" t="s">
        <v>479</v>
      </c>
      <c r="C113" s="458" t="s">
        <v>4966</v>
      </c>
      <c r="D113" s="458" t="s">
        <v>4967</v>
      </c>
      <c r="E113" s="456">
        <v>0</v>
      </c>
      <c r="F113" s="456">
        <v>0</v>
      </c>
      <c r="G113" s="456">
        <v>1974</v>
      </c>
      <c r="H113" s="456">
        <v>1974</v>
      </c>
      <c r="I113" s="456">
        <v>0</v>
      </c>
      <c r="J113" s="459">
        <v>0</v>
      </c>
    </row>
    <row r="114" spans="2:10" x14ac:dyDescent="0.25">
      <c r="B114" s="516" t="s">
        <v>479</v>
      </c>
      <c r="C114" s="458" t="s">
        <v>5072</v>
      </c>
      <c r="D114" s="458" t="s">
        <v>5073</v>
      </c>
      <c r="E114" s="456">
        <v>0</v>
      </c>
      <c r="F114" s="456">
        <v>0</v>
      </c>
      <c r="G114" s="456">
        <v>556</v>
      </c>
      <c r="H114" s="456">
        <v>556</v>
      </c>
      <c r="I114" s="456">
        <v>0</v>
      </c>
      <c r="J114" s="459">
        <v>0</v>
      </c>
    </row>
    <row r="115" spans="2:10" x14ac:dyDescent="0.25">
      <c r="B115" s="516" t="s">
        <v>479</v>
      </c>
      <c r="C115" s="458" t="s">
        <v>5074</v>
      </c>
      <c r="D115" s="458" t="s">
        <v>4815</v>
      </c>
      <c r="E115" s="456">
        <v>0</v>
      </c>
      <c r="F115" s="456">
        <v>0</v>
      </c>
      <c r="G115" s="456">
        <v>300</v>
      </c>
      <c r="H115" s="456">
        <v>300</v>
      </c>
      <c r="I115" s="456">
        <v>0</v>
      </c>
      <c r="J115" s="459">
        <v>0</v>
      </c>
    </row>
    <row r="116" spans="2:10" x14ac:dyDescent="0.25">
      <c r="B116" s="516" t="s">
        <v>479</v>
      </c>
      <c r="C116" s="458" t="s">
        <v>5234</v>
      </c>
      <c r="D116" s="458" t="s">
        <v>4786</v>
      </c>
      <c r="E116" s="456">
        <v>108.76</v>
      </c>
      <c r="F116" s="456">
        <v>0</v>
      </c>
      <c r="G116" s="456">
        <v>0</v>
      </c>
      <c r="H116" s="456">
        <v>108.76</v>
      </c>
      <c r="I116" s="456">
        <v>0</v>
      </c>
      <c r="J116" s="459">
        <v>0</v>
      </c>
    </row>
    <row r="117" spans="2:10" x14ac:dyDescent="0.25">
      <c r="B117" s="516" t="s">
        <v>479</v>
      </c>
      <c r="C117" s="458" t="s">
        <v>6172</v>
      </c>
      <c r="D117" s="458" t="s">
        <v>6173</v>
      </c>
      <c r="E117" s="456">
        <v>0</v>
      </c>
      <c r="F117" s="456">
        <v>0</v>
      </c>
      <c r="G117" s="456">
        <v>4756</v>
      </c>
      <c r="H117" s="456">
        <v>4756</v>
      </c>
      <c r="I117" s="456">
        <v>0</v>
      </c>
      <c r="J117" s="459">
        <v>0</v>
      </c>
    </row>
    <row r="118" spans="2:10" x14ac:dyDescent="0.25">
      <c r="B118" s="516" t="s">
        <v>479</v>
      </c>
      <c r="C118" s="458" t="s">
        <v>6174</v>
      </c>
      <c r="D118" s="458" t="s">
        <v>6175</v>
      </c>
      <c r="E118" s="456">
        <v>0</v>
      </c>
      <c r="F118" s="456">
        <v>0</v>
      </c>
      <c r="G118" s="456">
        <v>300</v>
      </c>
      <c r="H118" s="456">
        <v>300</v>
      </c>
      <c r="I118" s="456">
        <v>0</v>
      </c>
      <c r="J118" s="459">
        <v>0</v>
      </c>
    </row>
    <row r="119" spans="2:10" x14ac:dyDescent="0.25">
      <c r="B119" s="516" t="s">
        <v>479</v>
      </c>
      <c r="C119" s="458" t="s">
        <v>604</v>
      </c>
      <c r="D119" s="458" t="s">
        <v>605</v>
      </c>
      <c r="E119" s="456">
        <v>108693.96</v>
      </c>
      <c r="F119" s="456">
        <v>0</v>
      </c>
      <c r="G119" s="456">
        <v>0</v>
      </c>
      <c r="H119" s="456">
        <v>0</v>
      </c>
      <c r="I119" s="456">
        <v>108693.96</v>
      </c>
      <c r="J119" s="459">
        <v>0</v>
      </c>
    </row>
    <row r="120" spans="2:10" x14ac:dyDescent="0.25">
      <c r="B120" s="516" t="s">
        <v>479</v>
      </c>
      <c r="C120" s="458" t="s">
        <v>606</v>
      </c>
      <c r="D120" s="458" t="s">
        <v>607</v>
      </c>
      <c r="E120" s="456">
        <v>11781.29</v>
      </c>
      <c r="F120" s="456">
        <v>0</v>
      </c>
      <c r="G120" s="456">
        <v>0</v>
      </c>
      <c r="H120" s="456">
        <v>0</v>
      </c>
      <c r="I120" s="456">
        <v>11781.29</v>
      </c>
      <c r="J120" s="459">
        <v>0</v>
      </c>
    </row>
    <row r="121" spans="2:10" x14ac:dyDescent="0.25">
      <c r="B121" s="516" t="s">
        <v>479</v>
      </c>
      <c r="C121" s="458" t="s">
        <v>608</v>
      </c>
      <c r="D121" s="458" t="s">
        <v>609</v>
      </c>
      <c r="E121" s="456">
        <v>28193.54</v>
      </c>
      <c r="F121" s="456">
        <v>0</v>
      </c>
      <c r="G121" s="456">
        <v>0</v>
      </c>
      <c r="H121" s="456">
        <v>0</v>
      </c>
      <c r="I121" s="456">
        <v>28193.54</v>
      </c>
      <c r="J121" s="459">
        <v>0</v>
      </c>
    </row>
    <row r="122" spans="2:10" x14ac:dyDescent="0.25">
      <c r="B122" s="516" t="s">
        <v>479</v>
      </c>
      <c r="C122" s="458" t="s">
        <v>610</v>
      </c>
      <c r="D122" s="458" t="s">
        <v>611</v>
      </c>
      <c r="E122" s="456">
        <v>28193.54</v>
      </c>
      <c r="F122" s="456">
        <v>0</v>
      </c>
      <c r="G122" s="456">
        <v>0</v>
      </c>
      <c r="H122" s="456">
        <v>0</v>
      </c>
      <c r="I122" s="456">
        <v>28193.54</v>
      </c>
      <c r="J122" s="459">
        <v>0</v>
      </c>
    </row>
    <row r="123" spans="2:10" x14ac:dyDescent="0.25">
      <c r="B123" s="516" t="s">
        <v>479</v>
      </c>
      <c r="C123" s="458" t="s">
        <v>612</v>
      </c>
      <c r="D123" s="458" t="s">
        <v>613</v>
      </c>
      <c r="E123" s="456">
        <v>40525.589999999997</v>
      </c>
      <c r="F123" s="456">
        <v>0</v>
      </c>
      <c r="G123" s="456">
        <v>0</v>
      </c>
      <c r="H123" s="456">
        <v>0</v>
      </c>
      <c r="I123" s="456">
        <v>40525.589999999997</v>
      </c>
      <c r="J123" s="459">
        <v>0</v>
      </c>
    </row>
    <row r="124" spans="2:10" x14ac:dyDescent="0.25">
      <c r="B124" s="516" t="s">
        <v>479</v>
      </c>
      <c r="C124" s="458" t="s">
        <v>614</v>
      </c>
      <c r="D124" s="458" t="s">
        <v>615</v>
      </c>
      <c r="E124" s="456">
        <v>125054.17</v>
      </c>
      <c r="F124" s="456">
        <v>0</v>
      </c>
      <c r="G124" s="456">
        <v>0</v>
      </c>
      <c r="H124" s="456">
        <v>0</v>
      </c>
      <c r="I124" s="456">
        <v>125054.17</v>
      </c>
      <c r="J124" s="459">
        <v>0</v>
      </c>
    </row>
    <row r="125" spans="2:10" x14ac:dyDescent="0.25">
      <c r="B125" s="516" t="s">
        <v>479</v>
      </c>
      <c r="C125" s="458" t="s">
        <v>616</v>
      </c>
      <c r="D125" s="458" t="s">
        <v>617</v>
      </c>
      <c r="E125" s="456">
        <v>27360.94</v>
      </c>
      <c r="F125" s="456">
        <v>0</v>
      </c>
      <c r="G125" s="456">
        <v>0</v>
      </c>
      <c r="H125" s="456">
        <v>0</v>
      </c>
      <c r="I125" s="456">
        <v>27360.94</v>
      </c>
      <c r="J125" s="459">
        <v>0</v>
      </c>
    </row>
    <row r="126" spans="2:10" x14ac:dyDescent="0.25">
      <c r="B126" s="516" t="s">
        <v>479</v>
      </c>
      <c r="C126" s="458" t="s">
        <v>618</v>
      </c>
      <c r="D126" s="458" t="s">
        <v>619</v>
      </c>
      <c r="E126" s="456">
        <v>48463.19</v>
      </c>
      <c r="F126" s="456">
        <v>0</v>
      </c>
      <c r="G126" s="456">
        <v>0</v>
      </c>
      <c r="H126" s="456">
        <v>0</v>
      </c>
      <c r="I126" s="456">
        <v>48463.19</v>
      </c>
      <c r="J126" s="459">
        <v>0</v>
      </c>
    </row>
    <row r="127" spans="2:10" x14ac:dyDescent="0.25">
      <c r="B127" s="516" t="s">
        <v>479</v>
      </c>
      <c r="C127" s="458" t="s">
        <v>620</v>
      </c>
      <c r="D127" s="458" t="s">
        <v>621</v>
      </c>
      <c r="E127" s="456">
        <v>29106.83</v>
      </c>
      <c r="F127" s="456">
        <v>0</v>
      </c>
      <c r="G127" s="456">
        <v>0</v>
      </c>
      <c r="H127" s="456">
        <v>0</v>
      </c>
      <c r="I127" s="456">
        <v>29106.83</v>
      </c>
      <c r="J127" s="459">
        <v>0</v>
      </c>
    </row>
    <row r="128" spans="2:10" x14ac:dyDescent="0.25">
      <c r="B128" s="516" t="s">
        <v>479</v>
      </c>
      <c r="C128" s="458" t="s">
        <v>622</v>
      </c>
      <c r="D128" s="458" t="s">
        <v>623</v>
      </c>
      <c r="E128" s="456">
        <v>20123.21</v>
      </c>
      <c r="F128" s="456">
        <v>0</v>
      </c>
      <c r="G128" s="456">
        <v>0</v>
      </c>
      <c r="H128" s="456">
        <v>0</v>
      </c>
      <c r="I128" s="456">
        <v>20123.21</v>
      </c>
      <c r="J128" s="459">
        <v>0</v>
      </c>
    </row>
    <row r="129" spans="2:11" x14ac:dyDescent="0.25">
      <c r="B129" s="516" t="s">
        <v>479</v>
      </c>
      <c r="C129" s="458" t="s">
        <v>624</v>
      </c>
      <c r="D129" s="458" t="s">
        <v>625</v>
      </c>
      <c r="E129" s="456">
        <v>257082.28</v>
      </c>
      <c r="F129" s="456">
        <v>0</v>
      </c>
      <c r="G129" s="456">
        <v>0</v>
      </c>
      <c r="H129" s="456">
        <v>25000</v>
      </c>
      <c r="I129" s="456">
        <v>232082.28</v>
      </c>
      <c r="J129" s="459">
        <v>0</v>
      </c>
    </row>
    <row r="130" spans="2:11" x14ac:dyDescent="0.25">
      <c r="B130" s="516" t="s">
        <v>479</v>
      </c>
      <c r="C130" s="458" t="s">
        <v>626</v>
      </c>
      <c r="D130" s="458" t="s">
        <v>627</v>
      </c>
      <c r="E130" s="456">
        <v>257082.28</v>
      </c>
      <c r="F130" s="456">
        <v>0</v>
      </c>
      <c r="G130" s="456">
        <v>0</v>
      </c>
      <c r="H130" s="456">
        <v>25000</v>
      </c>
      <c r="I130" s="456">
        <v>232082.28</v>
      </c>
      <c r="J130" s="459">
        <v>0</v>
      </c>
    </row>
    <row r="131" spans="2:11" x14ac:dyDescent="0.25">
      <c r="B131" s="516" t="s">
        <v>479</v>
      </c>
      <c r="C131" s="458" t="s">
        <v>628</v>
      </c>
      <c r="D131" s="458" t="s">
        <v>629</v>
      </c>
      <c r="E131" s="456">
        <v>1358759.39</v>
      </c>
      <c r="F131" s="456">
        <v>0</v>
      </c>
      <c r="G131" s="456">
        <v>5866.37</v>
      </c>
      <c r="H131" s="456">
        <v>0</v>
      </c>
      <c r="I131" s="456">
        <v>1364625.76</v>
      </c>
      <c r="J131" s="459">
        <v>0</v>
      </c>
    </row>
    <row r="132" spans="2:11" x14ac:dyDescent="0.25">
      <c r="B132" s="516" t="s">
        <v>479</v>
      </c>
      <c r="C132" s="458" t="s">
        <v>630</v>
      </c>
      <c r="D132" s="458" t="s">
        <v>631</v>
      </c>
      <c r="E132" s="456">
        <v>4690</v>
      </c>
      <c r="F132" s="456">
        <v>0</v>
      </c>
      <c r="G132" s="456">
        <v>0</v>
      </c>
      <c r="H132" s="456">
        <v>0</v>
      </c>
      <c r="I132" s="456">
        <v>4690</v>
      </c>
      <c r="J132" s="459">
        <v>0</v>
      </c>
    </row>
    <row r="133" spans="2:11" x14ac:dyDescent="0.25">
      <c r="B133" s="516" t="s">
        <v>479</v>
      </c>
      <c r="C133" s="458" t="s">
        <v>632</v>
      </c>
      <c r="D133" s="458" t="s">
        <v>633</v>
      </c>
      <c r="E133" s="456">
        <v>9380</v>
      </c>
      <c r="F133" s="456">
        <v>0</v>
      </c>
      <c r="G133" s="456">
        <v>0</v>
      </c>
      <c r="H133" s="456">
        <v>0</v>
      </c>
      <c r="I133" s="456">
        <v>9380</v>
      </c>
      <c r="J133" s="459">
        <v>0</v>
      </c>
    </row>
    <row r="134" spans="2:11" x14ac:dyDescent="0.25">
      <c r="B134" s="516" t="s">
        <v>479</v>
      </c>
      <c r="C134" s="458" t="s">
        <v>634</v>
      </c>
      <c r="D134" s="458" t="s">
        <v>635</v>
      </c>
      <c r="E134" s="456">
        <v>1328432.99</v>
      </c>
      <c r="F134" s="456">
        <v>0</v>
      </c>
      <c r="G134" s="456">
        <v>0</v>
      </c>
      <c r="H134" s="456">
        <v>0</v>
      </c>
      <c r="I134" s="456">
        <v>1328432.99</v>
      </c>
      <c r="J134" s="459">
        <v>0</v>
      </c>
    </row>
    <row r="135" spans="2:11" x14ac:dyDescent="0.25">
      <c r="B135" s="516" t="s">
        <v>479</v>
      </c>
      <c r="C135" s="458" t="s">
        <v>636</v>
      </c>
      <c r="D135" s="458" t="s">
        <v>637</v>
      </c>
      <c r="E135" s="456">
        <v>5000</v>
      </c>
      <c r="F135" s="456">
        <v>0</v>
      </c>
      <c r="G135" s="456">
        <v>0</v>
      </c>
      <c r="H135" s="456">
        <v>0</v>
      </c>
      <c r="I135" s="456">
        <v>5000</v>
      </c>
      <c r="J135" s="459">
        <v>0</v>
      </c>
    </row>
    <row r="136" spans="2:11" x14ac:dyDescent="0.25">
      <c r="B136" s="516" t="s">
        <v>479</v>
      </c>
      <c r="C136" s="458" t="s">
        <v>638</v>
      </c>
      <c r="D136" s="458" t="s">
        <v>639</v>
      </c>
      <c r="E136" s="456">
        <v>955.83</v>
      </c>
      <c r="F136" s="456">
        <v>0</v>
      </c>
      <c r="G136" s="456">
        <v>0</v>
      </c>
      <c r="H136" s="456">
        <v>0</v>
      </c>
      <c r="I136" s="456">
        <v>955.83</v>
      </c>
      <c r="J136" s="459">
        <v>0</v>
      </c>
      <c r="K136" t="s">
        <v>5075</v>
      </c>
    </row>
    <row r="137" spans="2:11" x14ac:dyDescent="0.25">
      <c r="B137" s="516" t="s">
        <v>479</v>
      </c>
      <c r="C137" s="458" t="s">
        <v>640</v>
      </c>
      <c r="D137" s="458" t="s">
        <v>641</v>
      </c>
      <c r="E137" s="456">
        <v>934.01</v>
      </c>
      <c r="F137" s="456">
        <v>0</v>
      </c>
      <c r="G137" s="456">
        <v>0</v>
      </c>
      <c r="H137" s="456">
        <v>0</v>
      </c>
      <c r="I137" s="456">
        <v>934.01</v>
      </c>
      <c r="J137" s="459">
        <v>0</v>
      </c>
    </row>
    <row r="138" spans="2:11" x14ac:dyDescent="0.25">
      <c r="B138" s="516" t="s">
        <v>479</v>
      </c>
      <c r="C138" s="458" t="s">
        <v>642</v>
      </c>
      <c r="D138" s="458" t="s">
        <v>643</v>
      </c>
      <c r="E138" s="456">
        <v>0</v>
      </c>
      <c r="F138" s="456">
        <v>0</v>
      </c>
      <c r="G138" s="456">
        <v>0</v>
      </c>
      <c r="H138" s="456">
        <v>0</v>
      </c>
      <c r="I138" s="456">
        <v>0</v>
      </c>
      <c r="J138" s="459">
        <v>0</v>
      </c>
    </row>
    <row r="139" spans="2:11" x14ac:dyDescent="0.25">
      <c r="B139" s="516" t="s">
        <v>479</v>
      </c>
      <c r="C139" s="458" t="s">
        <v>644</v>
      </c>
      <c r="D139" s="458" t="s">
        <v>645</v>
      </c>
      <c r="E139" s="456">
        <v>9366.56</v>
      </c>
      <c r="F139" s="456">
        <v>0</v>
      </c>
      <c r="G139" s="456">
        <v>0</v>
      </c>
      <c r="H139" s="456">
        <v>0</v>
      </c>
      <c r="I139" s="456">
        <v>9366.56</v>
      </c>
      <c r="J139" s="459">
        <v>0</v>
      </c>
    </row>
    <row r="140" spans="2:11" x14ac:dyDescent="0.25">
      <c r="B140" s="516" t="s">
        <v>479</v>
      </c>
      <c r="C140" s="458" t="s">
        <v>646</v>
      </c>
      <c r="D140" s="458" t="s">
        <v>647</v>
      </c>
      <c r="E140" s="456">
        <v>0</v>
      </c>
      <c r="F140" s="456">
        <v>0</v>
      </c>
      <c r="G140" s="456">
        <v>0</v>
      </c>
      <c r="H140" s="456">
        <v>0</v>
      </c>
      <c r="I140" s="456">
        <v>0</v>
      </c>
      <c r="J140" s="459">
        <v>0</v>
      </c>
    </row>
    <row r="141" spans="2:11" x14ac:dyDescent="0.25">
      <c r="B141" s="516" t="s">
        <v>479</v>
      </c>
      <c r="C141" s="458" t="s">
        <v>6176</v>
      </c>
      <c r="D141" s="458" t="s">
        <v>921</v>
      </c>
      <c r="E141" s="456">
        <v>0</v>
      </c>
      <c r="F141" s="456">
        <v>0</v>
      </c>
      <c r="G141" s="456">
        <v>2755.37</v>
      </c>
      <c r="H141" s="456">
        <v>0</v>
      </c>
      <c r="I141" s="456">
        <v>2755.37</v>
      </c>
      <c r="J141" s="459">
        <v>0</v>
      </c>
    </row>
    <row r="142" spans="2:11" x14ac:dyDescent="0.25">
      <c r="B142" s="516" t="s">
        <v>479</v>
      </c>
      <c r="C142" s="458" t="s">
        <v>6177</v>
      </c>
      <c r="D142" s="458" t="s">
        <v>6178</v>
      </c>
      <c r="E142" s="456">
        <v>0</v>
      </c>
      <c r="F142" s="456">
        <v>0</v>
      </c>
      <c r="G142" s="456">
        <v>3111</v>
      </c>
      <c r="H142" s="456">
        <v>0</v>
      </c>
      <c r="I142" s="456">
        <v>3111</v>
      </c>
      <c r="J142" s="459">
        <v>0</v>
      </c>
    </row>
    <row r="143" spans="2:11" x14ac:dyDescent="0.25">
      <c r="B143" s="516" t="s">
        <v>479</v>
      </c>
      <c r="C143" s="458" t="s">
        <v>648</v>
      </c>
      <c r="D143" s="458" t="s">
        <v>649</v>
      </c>
      <c r="E143" s="456">
        <v>0</v>
      </c>
      <c r="F143" s="456">
        <v>0</v>
      </c>
      <c r="G143" s="456">
        <v>16174386.380000001</v>
      </c>
      <c r="H143" s="456">
        <v>16174386.380000001</v>
      </c>
      <c r="I143" s="456">
        <v>0</v>
      </c>
      <c r="J143" s="459">
        <v>0</v>
      </c>
    </row>
    <row r="144" spans="2:11" x14ac:dyDescent="0.25">
      <c r="B144" s="516" t="s">
        <v>479</v>
      </c>
      <c r="C144" s="458" t="s">
        <v>650</v>
      </c>
      <c r="D144" s="458" t="s">
        <v>651</v>
      </c>
      <c r="E144" s="456">
        <v>0</v>
      </c>
      <c r="F144" s="456">
        <v>0</v>
      </c>
      <c r="G144" s="456">
        <v>15947208.310000001</v>
      </c>
      <c r="H144" s="456">
        <v>15947208.310000001</v>
      </c>
      <c r="I144" s="456">
        <v>0</v>
      </c>
      <c r="J144" s="459">
        <v>0</v>
      </c>
    </row>
    <row r="145" spans="2:10" x14ac:dyDescent="0.25">
      <c r="B145" s="516" t="s">
        <v>479</v>
      </c>
      <c r="C145" s="458" t="s">
        <v>652</v>
      </c>
      <c r="D145" s="458" t="s">
        <v>653</v>
      </c>
      <c r="E145" s="456">
        <v>0</v>
      </c>
      <c r="F145" s="456">
        <v>0</v>
      </c>
      <c r="G145" s="456">
        <v>32363.93</v>
      </c>
      <c r="H145" s="456">
        <v>32363.93</v>
      </c>
      <c r="I145" s="456">
        <v>0</v>
      </c>
      <c r="J145" s="459">
        <v>0</v>
      </c>
    </row>
    <row r="146" spans="2:10" x14ac:dyDescent="0.25">
      <c r="B146" s="516" t="s">
        <v>479</v>
      </c>
      <c r="C146" s="458" t="s">
        <v>654</v>
      </c>
      <c r="D146" s="458" t="s">
        <v>655</v>
      </c>
      <c r="E146" s="456">
        <v>0</v>
      </c>
      <c r="F146" s="456">
        <v>0</v>
      </c>
      <c r="G146" s="456">
        <v>194814.14</v>
      </c>
      <c r="H146" s="456">
        <v>194814.14</v>
      </c>
      <c r="I146" s="456">
        <v>0</v>
      </c>
      <c r="J146" s="459">
        <v>0</v>
      </c>
    </row>
    <row r="147" spans="2:10" x14ac:dyDescent="0.25">
      <c r="B147" s="516" t="s">
        <v>479</v>
      </c>
      <c r="C147" s="458" t="s">
        <v>656</v>
      </c>
      <c r="D147" s="458" t="s">
        <v>657</v>
      </c>
      <c r="E147" s="456">
        <v>3321886.95</v>
      </c>
      <c r="F147" s="456">
        <v>0</v>
      </c>
      <c r="G147" s="456">
        <v>4850493.49</v>
      </c>
      <c r="H147" s="456">
        <v>4061687.99</v>
      </c>
      <c r="I147" s="456">
        <v>4110692.45</v>
      </c>
      <c r="J147" s="459">
        <v>0</v>
      </c>
    </row>
    <row r="148" spans="2:10" x14ac:dyDescent="0.25">
      <c r="B148" s="516" t="s">
        <v>479</v>
      </c>
      <c r="C148" s="458" t="s">
        <v>658</v>
      </c>
      <c r="D148" s="458" t="s">
        <v>659</v>
      </c>
      <c r="E148" s="456">
        <v>1240658.51</v>
      </c>
      <c r="F148" s="456">
        <v>0</v>
      </c>
      <c r="G148" s="456">
        <v>1068563.45</v>
      </c>
      <c r="H148" s="456">
        <v>1715282.55</v>
      </c>
      <c r="I148" s="456">
        <v>593939.41</v>
      </c>
      <c r="J148" s="459">
        <v>0</v>
      </c>
    </row>
    <row r="149" spans="2:10" x14ac:dyDescent="0.25">
      <c r="B149" s="516" t="s">
        <v>479</v>
      </c>
      <c r="C149" s="458" t="s">
        <v>660</v>
      </c>
      <c r="D149" s="458" t="s">
        <v>661</v>
      </c>
      <c r="E149" s="456">
        <v>1240658.51</v>
      </c>
      <c r="F149" s="456">
        <v>0</v>
      </c>
      <c r="G149" s="456">
        <v>1068563.45</v>
      </c>
      <c r="H149" s="456">
        <v>1715282.55</v>
      </c>
      <c r="I149" s="456">
        <v>593939.41</v>
      </c>
      <c r="J149" s="459">
        <v>0</v>
      </c>
    </row>
    <row r="150" spans="2:10" x14ac:dyDescent="0.25">
      <c r="B150" s="516" t="s">
        <v>479</v>
      </c>
      <c r="C150" s="458" t="s">
        <v>662</v>
      </c>
      <c r="D150" s="458" t="s">
        <v>663</v>
      </c>
      <c r="E150" s="456">
        <v>11338.03</v>
      </c>
      <c r="F150" s="456">
        <v>0</v>
      </c>
      <c r="G150" s="456">
        <v>2337296.7999999998</v>
      </c>
      <c r="H150" s="456">
        <v>2346405.44</v>
      </c>
      <c r="I150" s="456">
        <v>2229.39</v>
      </c>
      <c r="J150" s="459">
        <v>0</v>
      </c>
    </row>
    <row r="151" spans="2:10" x14ac:dyDescent="0.25">
      <c r="B151" s="516" t="s">
        <v>479</v>
      </c>
      <c r="C151" s="458" t="s">
        <v>664</v>
      </c>
      <c r="D151" s="458" t="s">
        <v>665</v>
      </c>
      <c r="E151" s="456">
        <v>11338.03</v>
      </c>
      <c r="F151" s="456">
        <v>0</v>
      </c>
      <c r="G151" s="456">
        <v>2337296.7999999998</v>
      </c>
      <c r="H151" s="456">
        <v>2346405.44</v>
      </c>
      <c r="I151" s="456">
        <v>2229.39</v>
      </c>
      <c r="J151" s="459">
        <v>0</v>
      </c>
    </row>
    <row r="152" spans="2:10" x14ac:dyDescent="0.25">
      <c r="B152" s="516" t="s">
        <v>479</v>
      </c>
      <c r="C152" s="458" t="s">
        <v>666</v>
      </c>
      <c r="D152" s="458" t="s">
        <v>667</v>
      </c>
      <c r="E152" s="456">
        <v>2069890.41</v>
      </c>
      <c r="F152" s="456">
        <v>0</v>
      </c>
      <c r="G152" s="456">
        <v>1444633.24</v>
      </c>
      <c r="H152" s="456">
        <v>0</v>
      </c>
      <c r="I152" s="456">
        <v>3514523.65</v>
      </c>
      <c r="J152" s="459">
        <v>0</v>
      </c>
    </row>
    <row r="153" spans="2:10" x14ac:dyDescent="0.25">
      <c r="B153" s="516" t="s">
        <v>479</v>
      </c>
      <c r="C153" s="458" t="s">
        <v>668</v>
      </c>
      <c r="D153" s="458" t="s">
        <v>669</v>
      </c>
      <c r="E153" s="456">
        <v>0</v>
      </c>
      <c r="F153" s="456">
        <v>0</v>
      </c>
      <c r="G153" s="456">
        <v>0</v>
      </c>
      <c r="H153" s="456">
        <v>0</v>
      </c>
      <c r="I153" s="456">
        <v>0</v>
      </c>
      <c r="J153" s="459">
        <v>0</v>
      </c>
    </row>
    <row r="154" spans="2:10" x14ac:dyDescent="0.25">
      <c r="B154" s="516" t="s">
        <v>479</v>
      </c>
      <c r="C154" s="458" t="s">
        <v>670</v>
      </c>
      <c r="D154" s="458" t="s">
        <v>671</v>
      </c>
      <c r="E154" s="456">
        <v>0</v>
      </c>
      <c r="F154" s="456">
        <v>0</v>
      </c>
      <c r="G154" s="456">
        <v>0</v>
      </c>
      <c r="H154" s="456">
        <v>0</v>
      </c>
      <c r="I154" s="456">
        <v>0</v>
      </c>
      <c r="J154" s="459">
        <v>0</v>
      </c>
    </row>
    <row r="155" spans="2:10" x14ac:dyDescent="0.25">
      <c r="B155" s="516" t="s">
        <v>479</v>
      </c>
      <c r="C155" s="458" t="s">
        <v>3073</v>
      </c>
      <c r="D155" s="458" t="s">
        <v>3074</v>
      </c>
      <c r="E155" s="456">
        <v>2069890.41</v>
      </c>
      <c r="F155" s="456">
        <v>0</v>
      </c>
      <c r="G155" s="456">
        <v>1444633.24</v>
      </c>
      <c r="H155" s="456">
        <v>0</v>
      </c>
      <c r="I155" s="456">
        <v>3514523.65</v>
      </c>
      <c r="J155" s="459">
        <v>0</v>
      </c>
    </row>
    <row r="156" spans="2:10" x14ac:dyDescent="0.25">
      <c r="B156" s="516" t="s">
        <v>479</v>
      </c>
      <c r="C156" s="458" t="s">
        <v>672</v>
      </c>
      <c r="D156" s="458" t="s">
        <v>673</v>
      </c>
      <c r="E156" s="456">
        <v>50099.1</v>
      </c>
      <c r="F156" s="456">
        <v>0</v>
      </c>
      <c r="G156" s="456">
        <v>3591539.54</v>
      </c>
      <c r="H156" s="456">
        <v>464710.76</v>
      </c>
      <c r="I156" s="456">
        <v>3176927.88</v>
      </c>
      <c r="J156" s="459">
        <v>0</v>
      </c>
    </row>
    <row r="157" spans="2:10" ht="18" x14ac:dyDescent="0.25">
      <c r="B157" s="516" t="s">
        <v>479</v>
      </c>
      <c r="C157" s="458" t="s">
        <v>674</v>
      </c>
      <c r="D157" s="458" t="s">
        <v>675</v>
      </c>
      <c r="E157" s="456">
        <v>47328</v>
      </c>
      <c r="F157" s="456">
        <v>0</v>
      </c>
      <c r="G157" s="456">
        <v>464700.06</v>
      </c>
      <c r="H157" s="456">
        <v>464700.06</v>
      </c>
      <c r="I157" s="456">
        <v>47328</v>
      </c>
      <c r="J157" s="459">
        <v>0</v>
      </c>
    </row>
    <row r="158" spans="2:10" x14ac:dyDescent="0.25">
      <c r="B158" s="516" t="s">
        <v>479</v>
      </c>
      <c r="C158" s="458" t="s">
        <v>676</v>
      </c>
      <c r="D158" s="458" t="s">
        <v>677</v>
      </c>
      <c r="E158" s="456">
        <v>47328</v>
      </c>
      <c r="F158" s="456">
        <v>0</v>
      </c>
      <c r="G158" s="456">
        <v>0</v>
      </c>
      <c r="H158" s="456">
        <v>0</v>
      </c>
      <c r="I158" s="456">
        <v>47328</v>
      </c>
      <c r="J158" s="459">
        <v>0</v>
      </c>
    </row>
    <row r="159" spans="2:10" x14ac:dyDescent="0.25">
      <c r="B159" s="516" t="s">
        <v>479</v>
      </c>
      <c r="C159" s="458" t="s">
        <v>6179</v>
      </c>
      <c r="D159" s="458" t="s">
        <v>6180</v>
      </c>
      <c r="E159" s="456">
        <v>0</v>
      </c>
      <c r="F159" s="456">
        <v>0</v>
      </c>
      <c r="G159" s="456">
        <v>464700.06</v>
      </c>
      <c r="H159" s="456">
        <v>464700.06</v>
      </c>
      <c r="I159" s="456">
        <v>0</v>
      </c>
      <c r="J159" s="459">
        <v>0</v>
      </c>
    </row>
    <row r="160" spans="2:10" ht="18" x14ac:dyDescent="0.25">
      <c r="B160" s="516" t="s">
        <v>479</v>
      </c>
      <c r="C160" s="458" t="s">
        <v>678</v>
      </c>
      <c r="D160" s="458" t="s">
        <v>679</v>
      </c>
      <c r="E160" s="456">
        <v>2699</v>
      </c>
      <c r="F160" s="456">
        <v>0</v>
      </c>
      <c r="G160" s="456">
        <v>0</v>
      </c>
      <c r="H160" s="456">
        <v>0</v>
      </c>
      <c r="I160" s="456">
        <v>2699</v>
      </c>
      <c r="J160" s="459">
        <v>0</v>
      </c>
    </row>
    <row r="161" spans="2:10" x14ac:dyDescent="0.25">
      <c r="B161" s="516" t="s">
        <v>479</v>
      </c>
      <c r="C161" s="458" t="s">
        <v>680</v>
      </c>
      <c r="D161" s="458" t="s">
        <v>681</v>
      </c>
      <c r="E161" s="456">
        <v>2699</v>
      </c>
      <c r="F161" s="456">
        <v>0</v>
      </c>
      <c r="G161" s="456">
        <v>0</v>
      </c>
      <c r="H161" s="456">
        <v>0</v>
      </c>
      <c r="I161" s="456">
        <v>2699</v>
      </c>
      <c r="J161" s="459">
        <v>0</v>
      </c>
    </row>
    <row r="162" spans="2:10" x14ac:dyDescent="0.25">
      <c r="B162" s="516" t="s">
        <v>479</v>
      </c>
      <c r="C162" s="458" t="s">
        <v>682</v>
      </c>
      <c r="D162" s="458" t="s">
        <v>683</v>
      </c>
      <c r="E162" s="456">
        <v>0</v>
      </c>
      <c r="F162" s="456">
        <v>0</v>
      </c>
      <c r="G162" s="456">
        <v>3126839.48</v>
      </c>
      <c r="H162" s="456">
        <v>0</v>
      </c>
      <c r="I162" s="456">
        <v>3126839.48</v>
      </c>
      <c r="J162" s="459">
        <v>0</v>
      </c>
    </row>
    <row r="163" spans="2:10" x14ac:dyDescent="0.25">
      <c r="B163" s="516" t="s">
        <v>479</v>
      </c>
      <c r="C163" s="458" t="s">
        <v>684</v>
      </c>
      <c r="D163" s="458" t="s">
        <v>685</v>
      </c>
      <c r="E163" s="456">
        <v>0</v>
      </c>
      <c r="F163" s="456">
        <v>0</v>
      </c>
      <c r="G163" s="456">
        <v>0</v>
      </c>
      <c r="H163" s="456">
        <v>0</v>
      </c>
      <c r="I163" s="456">
        <v>0</v>
      </c>
      <c r="J163" s="459">
        <v>0</v>
      </c>
    </row>
    <row r="164" spans="2:10" x14ac:dyDescent="0.25">
      <c r="B164" s="516" t="s">
        <v>479</v>
      </c>
      <c r="C164" s="458" t="s">
        <v>6181</v>
      </c>
      <c r="D164" s="458" t="s">
        <v>6182</v>
      </c>
      <c r="E164" s="456">
        <v>0</v>
      </c>
      <c r="F164" s="456">
        <v>0</v>
      </c>
      <c r="G164" s="456">
        <v>3126839.48</v>
      </c>
      <c r="H164" s="456">
        <v>0</v>
      </c>
      <c r="I164" s="456">
        <v>3126839.48</v>
      </c>
      <c r="J164" s="459">
        <v>0</v>
      </c>
    </row>
    <row r="165" spans="2:10" ht="10.5" customHeight="1" x14ac:dyDescent="0.25">
      <c r="B165" s="516" t="s">
        <v>479</v>
      </c>
      <c r="C165" s="458" t="s">
        <v>686</v>
      </c>
      <c r="D165" s="458" t="s">
        <v>687</v>
      </c>
      <c r="E165" s="456">
        <v>72.099999999999994</v>
      </c>
      <c r="F165" s="456">
        <v>0</v>
      </c>
      <c r="G165" s="456">
        <v>0</v>
      </c>
      <c r="H165" s="456">
        <v>10.7</v>
      </c>
      <c r="I165" s="456">
        <v>61.4</v>
      </c>
      <c r="J165" s="459">
        <v>0</v>
      </c>
    </row>
    <row r="166" spans="2:10" ht="12" customHeight="1" x14ac:dyDescent="0.25">
      <c r="B166" s="516" t="s">
        <v>479</v>
      </c>
      <c r="C166" s="458" t="s">
        <v>688</v>
      </c>
      <c r="D166" s="458" t="s">
        <v>689</v>
      </c>
      <c r="E166" s="456">
        <v>72.099999999999994</v>
      </c>
      <c r="F166" s="456">
        <v>0</v>
      </c>
      <c r="G166" s="456">
        <v>0</v>
      </c>
      <c r="H166" s="456">
        <v>10.7</v>
      </c>
      <c r="I166" s="456">
        <v>61.4</v>
      </c>
      <c r="J166" s="459">
        <v>0</v>
      </c>
    </row>
    <row r="167" spans="2:10" x14ac:dyDescent="0.25">
      <c r="B167" s="516" t="s">
        <v>479</v>
      </c>
      <c r="C167" s="458" t="s">
        <v>690</v>
      </c>
      <c r="D167" s="458" t="s">
        <v>691</v>
      </c>
      <c r="E167" s="456">
        <v>72.099999999999994</v>
      </c>
      <c r="F167" s="456">
        <v>0</v>
      </c>
      <c r="G167" s="456">
        <v>0</v>
      </c>
      <c r="H167" s="456">
        <v>10.7</v>
      </c>
      <c r="I167" s="456">
        <v>61.4</v>
      </c>
      <c r="J167" s="459">
        <v>0</v>
      </c>
    </row>
    <row r="168" spans="2:10" x14ac:dyDescent="0.25">
      <c r="B168" s="516" t="s">
        <v>479</v>
      </c>
      <c r="C168" s="458" t="s">
        <v>5235</v>
      </c>
      <c r="D168" s="458" t="s">
        <v>1587</v>
      </c>
      <c r="E168" s="456">
        <v>4469456.2300000004</v>
      </c>
      <c r="F168" s="456">
        <v>0</v>
      </c>
      <c r="G168" s="456">
        <v>594755.39</v>
      </c>
      <c r="H168" s="456">
        <v>969372.89</v>
      </c>
      <c r="I168" s="456">
        <v>4094838.73</v>
      </c>
      <c r="J168" s="459">
        <v>0</v>
      </c>
    </row>
    <row r="169" spans="2:10" x14ac:dyDescent="0.25">
      <c r="B169" s="516" t="s">
        <v>479</v>
      </c>
      <c r="C169" s="458" t="s">
        <v>5236</v>
      </c>
      <c r="D169" s="458" t="s">
        <v>5237</v>
      </c>
      <c r="E169" s="456">
        <v>4469456.2300000004</v>
      </c>
      <c r="F169" s="456">
        <v>0</v>
      </c>
      <c r="G169" s="456">
        <v>594755.39</v>
      </c>
      <c r="H169" s="456">
        <v>969372.89</v>
      </c>
      <c r="I169" s="456">
        <v>4094838.73</v>
      </c>
      <c r="J169" s="459">
        <v>0</v>
      </c>
    </row>
    <row r="170" spans="2:10" x14ac:dyDescent="0.25">
      <c r="B170" s="516" t="s">
        <v>479</v>
      </c>
      <c r="C170" s="458" t="s">
        <v>5238</v>
      </c>
      <c r="D170" s="458" t="s">
        <v>5239</v>
      </c>
      <c r="E170" s="456">
        <v>4469456.2300000004</v>
      </c>
      <c r="F170" s="456">
        <v>0</v>
      </c>
      <c r="G170" s="456">
        <v>594755.39</v>
      </c>
      <c r="H170" s="456">
        <v>969372.89</v>
      </c>
      <c r="I170" s="456">
        <v>4094838.73</v>
      </c>
      <c r="J170" s="459">
        <v>0</v>
      </c>
    </row>
    <row r="171" spans="2:10" x14ac:dyDescent="0.25">
      <c r="B171" s="516" t="s">
        <v>479</v>
      </c>
      <c r="C171" s="458" t="s">
        <v>5240</v>
      </c>
      <c r="D171" s="458" t="s">
        <v>5241</v>
      </c>
      <c r="E171" s="456">
        <v>4469456.2300000004</v>
      </c>
      <c r="F171" s="456">
        <v>0</v>
      </c>
      <c r="G171" s="456">
        <v>594755.39</v>
      </c>
      <c r="H171" s="456">
        <v>969372.89</v>
      </c>
      <c r="I171" s="456">
        <v>4094838.73</v>
      </c>
      <c r="J171" s="459">
        <v>0</v>
      </c>
    </row>
    <row r="172" spans="2:10" x14ac:dyDescent="0.25">
      <c r="B172" s="516" t="s">
        <v>479</v>
      </c>
      <c r="C172" s="458" t="s">
        <v>692</v>
      </c>
      <c r="D172" s="458" t="s">
        <v>693</v>
      </c>
      <c r="E172" s="456">
        <v>750873.94</v>
      </c>
      <c r="F172" s="456">
        <v>0</v>
      </c>
      <c r="G172" s="456">
        <v>0</v>
      </c>
      <c r="H172" s="456">
        <v>0</v>
      </c>
      <c r="I172" s="456">
        <v>750873.94</v>
      </c>
      <c r="J172" s="459">
        <v>0</v>
      </c>
    </row>
    <row r="173" spans="2:10" x14ac:dyDescent="0.25">
      <c r="B173" s="516" t="s">
        <v>479</v>
      </c>
      <c r="C173" s="458" t="s">
        <v>694</v>
      </c>
      <c r="D173" s="458" t="s">
        <v>695</v>
      </c>
      <c r="E173" s="456">
        <v>750873.94</v>
      </c>
      <c r="F173" s="456">
        <v>0</v>
      </c>
      <c r="G173" s="456">
        <v>0</v>
      </c>
      <c r="H173" s="456">
        <v>0</v>
      </c>
      <c r="I173" s="456">
        <v>750873.94</v>
      </c>
      <c r="J173" s="459">
        <v>0</v>
      </c>
    </row>
    <row r="174" spans="2:10" x14ac:dyDescent="0.25">
      <c r="B174" s="516" t="s">
        <v>479</v>
      </c>
      <c r="C174" s="458" t="s">
        <v>696</v>
      </c>
      <c r="D174" s="458" t="s">
        <v>697</v>
      </c>
      <c r="E174" s="456">
        <v>750873.94</v>
      </c>
      <c r="F174" s="456">
        <v>0</v>
      </c>
      <c r="G174" s="456">
        <v>0</v>
      </c>
      <c r="H174" s="456">
        <v>0</v>
      </c>
      <c r="I174" s="456">
        <v>750873.94</v>
      </c>
      <c r="J174" s="459">
        <v>0</v>
      </c>
    </row>
    <row r="175" spans="2:10" x14ac:dyDescent="0.25">
      <c r="B175" s="516" t="s">
        <v>479</v>
      </c>
      <c r="C175" s="458" t="s">
        <v>698</v>
      </c>
      <c r="D175" s="458" t="s">
        <v>699</v>
      </c>
      <c r="E175" s="456">
        <v>634838896.35000002</v>
      </c>
      <c r="F175" s="456">
        <v>0</v>
      </c>
      <c r="G175" s="456">
        <v>782998.48</v>
      </c>
      <c r="H175" s="456">
        <v>-37062612.390000001</v>
      </c>
      <c r="I175" s="456">
        <v>672684507.22000003</v>
      </c>
      <c r="J175" s="459">
        <v>0</v>
      </c>
    </row>
    <row r="176" spans="2:10" x14ac:dyDescent="0.25">
      <c r="B176" s="516" t="s">
        <v>479</v>
      </c>
      <c r="C176" s="458" t="s">
        <v>700</v>
      </c>
      <c r="D176" s="458" t="s">
        <v>701</v>
      </c>
      <c r="E176" s="456">
        <v>659454581.16999996</v>
      </c>
      <c r="F176" s="456">
        <v>0</v>
      </c>
      <c r="G176" s="456">
        <v>0</v>
      </c>
      <c r="H176" s="456">
        <v>0</v>
      </c>
      <c r="I176" s="456">
        <v>659454581.16999996</v>
      </c>
      <c r="J176" s="459">
        <v>0</v>
      </c>
    </row>
    <row r="177" spans="2:10" x14ac:dyDescent="0.25">
      <c r="B177" s="516" t="s">
        <v>479</v>
      </c>
      <c r="C177" s="458" t="s">
        <v>702</v>
      </c>
      <c r="D177" s="458" t="s">
        <v>703</v>
      </c>
      <c r="E177" s="456">
        <v>13045047.300000001</v>
      </c>
      <c r="F177" s="456">
        <v>0</v>
      </c>
      <c r="G177" s="456">
        <v>0</v>
      </c>
      <c r="H177" s="456">
        <v>0</v>
      </c>
      <c r="I177" s="456">
        <v>13045047.300000001</v>
      </c>
      <c r="J177" s="459">
        <v>0</v>
      </c>
    </row>
    <row r="178" spans="2:10" x14ac:dyDescent="0.25">
      <c r="B178" s="516" t="s">
        <v>479</v>
      </c>
      <c r="C178" s="458" t="s">
        <v>704</v>
      </c>
      <c r="D178" s="458" t="s">
        <v>703</v>
      </c>
      <c r="E178" s="456">
        <v>13045047.300000001</v>
      </c>
      <c r="F178" s="456">
        <v>0</v>
      </c>
      <c r="G178" s="456">
        <v>0</v>
      </c>
      <c r="H178" s="456">
        <v>0</v>
      </c>
      <c r="I178" s="456">
        <v>13045047.300000001</v>
      </c>
      <c r="J178" s="459">
        <v>0</v>
      </c>
    </row>
    <row r="179" spans="2:10" x14ac:dyDescent="0.25">
      <c r="B179" s="516" t="s">
        <v>479</v>
      </c>
      <c r="C179" s="458" t="s">
        <v>705</v>
      </c>
      <c r="D179" s="458" t="s">
        <v>706</v>
      </c>
      <c r="E179" s="456">
        <v>6687163.8499999996</v>
      </c>
      <c r="F179" s="456">
        <v>0</v>
      </c>
      <c r="G179" s="456">
        <v>0</v>
      </c>
      <c r="H179" s="456">
        <v>0</v>
      </c>
      <c r="I179" s="456">
        <v>6687163.8499999996</v>
      </c>
      <c r="J179" s="459">
        <v>0</v>
      </c>
    </row>
    <row r="180" spans="2:10" x14ac:dyDescent="0.25">
      <c r="B180" s="516" t="s">
        <v>479</v>
      </c>
      <c r="C180" s="458" t="s">
        <v>707</v>
      </c>
      <c r="D180" s="458" t="s">
        <v>706</v>
      </c>
      <c r="E180" s="456">
        <v>6687163.8499999996</v>
      </c>
      <c r="F180" s="456">
        <v>0</v>
      </c>
      <c r="G180" s="456">
        <v>0</v>
      </c>
      <c r="H180" s="456">
        <v>0</v>
      </c>
      <c r="I180" s="456">
        <v>6687163.8499999996</v>
      </c>
      <c r="J180" s="459">
        <v>0</v>
      </c>
    </row>
    <row r="181" spans="2:10" x14ac:dyDescent="0.25">
      <c r="B181" s="516" t="s">
        <v>479</v>
      </c>
      <c r="C181" s="458" t="s">
        <v>708</v>
      </c>
      <c r="D181" s="458" t="s">
        <v>709</v>
      </c>
      <c r="E181" s="456">
        <v>621685501.28999996</v>
      </c>
      <c r="F181" s="456">
        <v>0</v>
      </c>
      <c r="G181" s="456">
        <v>0</v>
      </c>
      <c r="H181" s="456">
        <v>0</v>
      </c>
      <c r="I181" s="456">
        <v>621685501.28999996</v>
      </c>
      <c r="J181" s="459">
        <v>0</v>
      </c>
    </row>
    <row r="182" spans="2:10" x14ac:dyDescent="0.25">
      <c r="B182" s="516" t="s">
        <v>479</v>
      </c>
      <c r="C182" s="458" t="s">
        <v>710</v>
      </c>
      <c r="D182" s="458" t="s">
        <v>711</v>
      </c>
      <c r="E182" s="456">
        <v>621685501.28999996</v>
      </c>
      <c r="F182" s="456">
        <v>0</v>
      </c>
      <c r="G182" s="456">
        <v>0</v>
      </c>
      <c r="H182" s="456">
        <v>0</v>
      </c>
      <c r="I182" s="456">
        <v>621685501.28999996</v>
      </c>
      <c r="J182" s="459">
        <v>0</v>
      </c>
    </row>
    <row r="183" spans="2:10" x14ac:dyDescent="0.25">
      <c r="B183" s="516" t="s">
        <v>479</v>
      </c>
      <c r="C183" s="458" t="s">
        <v>712</v>
      </c>
      <c r="D183" s="458" t="s">
        <v>713</v>
      </c>
      <c r="E183" s="456">
        <v>92260091.810000002</v>
      </c>
      <c r="F183" s="456">
        <v>0</v>
      </c>
      <c r="G183" s="456">
        <v>0</v>
      </c>
      <c r="H183" s="456">
        <v>0</v>
      </c>
      <c r="I183" s="456">
        <v>92260091.810000002</v>
      </c>
      <c r="J183" s="459">
        <v>0</v>
      </c>
    </row>
    <row r="184" spans="2:10" x14ac:dyDescent="0.25">
      <c r="B184" s="516" t="s">
        <v>479</v>
      </c>
      <c r="C184" s="458" t="s">
        <v>714</v>
      </c>
      <c r="D184" s="458" t="s">
        <v>715</v>
      </c>
      <c r="E184" s="456">
        <v>440123438.82999998</v>
      </c>
      <c r="F184" s="456">
        <v>0</v>
      </c>
      <c r="G184" s="456">
        <v>0</v>
      </c>
      <c r="H184" s="456">
        <v>0</v>
      </c>
      <c r="I184" s="456">
        <v>440123438.82999998</v>
      </c>
      <c r="J184" s="459">
        <v>0</v>
      </c>
    </row>
    <row r="185" spans="2:10" x14ac:dyDescent="0.25">
      <c r="B185" s="516" t="s">
        <v>479</v>
      </c>
      <c r="C185" s="458" t="s">
        <v>716</v>
      </c>
      <c r="D185" s="458" t="s">
        <v>717</v>
      </c>
      <c r="E185" s="456">
        <v>3888354.54</v>
      </c>
      <c r="F185" s="456">
        <v>0</v>
      </c>
      <c r="G185" s="456">
        <v>0</v>
      </c>
      <c r="H185" s="456">
        <v>0</v>
      </c>
      <c r="I185" s="456">
        <v>3888354.54</v>
      </c>
      <c r="J185" s="459">
        <v>0</v>
      </c>
    </row>
    <row r="186" spans="2:10" x14ac:dyDescent="0.25">
      <c r="B186" s="516" t="s">
        <v>479</v>
      </c>
      <c r="C186" s="458" t="s">
        <v>718</v>
      </c>
      <c r="D186" s="458" t="s">
        <v>719</v>
      </c>
      <c r="E186" s="456">
        <v>85413616.109999999</v>
      </c>
      <c r="F186" s="456">
        <v>0</v>
      </c>
      <c r="G186" s="456">
        <v>0</v>
      </c>
      <c r="H186" s="456">
        <v>0</v>
      </c>
      <c r="I186" s="456">
        <v>85413616.109999999</v>
      </c>
      <c r="J186" s="459">
        <v>0</v>
      </c>
    </row>
    <row r="187" spans="2:10" x14ac:dyDescent="0.25">
      <c r="B187" s="516" t="s">
        <v>479</v>
      </c>
      <c r="C187" s="458" t="s">
        <v>720</v>
      </c>
      <c r="D187" s="458" t="s">
        <v>721</v>
      </c>
      <c r="E187" s="456">
        <v>17428630.93</v>
      </c>
      <c r="F187" s="456">
        <v>0</v>
      </c>
      <c r="G187" s="456">
        <v>0</v>
      </c>
      <c r="H187" s="456">
        <v>0</v>
      </c>
      <c r="I187" s="456">
        <v>17428630.93</v>
      </c>
      <c r="J187" s="459">
        <v>0</v>
      </c>
    </row>
    <row r="188" spans="2:10" x14ac:dyDescent="0.25">
      <c r="B188" s="516" t="s">
        <v>479</v>
      </c>
      <c r="C188" s="458" t="s">
        <v>722</v>
      </c>
      <c r="D188" s="458" t="s">
        <v>723</v>
      </c>
      <c r="E188" s="456">
        <v>10227256.26</v>
      </c>
      <c r="F188" s="456">
        <v>0</v>
      </c>
      <c r="G188" s="456">
        <v>0</v>
      </c>
      <c r="H188" s="456">
        <v>0</v>
      </c>
      <c r="I188" s="456">
        <v>10227256.26</v>
      </c>
      <c r="J188" s="459">
        <v>0</v>
      </c>
    </row>
    <row r="189" spans="2:10" x14ac:dyDescent="0.25">
      <c r="B189" s="516" t="s">
        <v>479</v>
      </c>
      <c r="C189" s="458" t="s">
        <v>5242</v>
      </c>
      <c r="D189" s="458" t="s">
        <v>713</v>
      </c>
      <c r="E189" s="456">
        <v>0</v>
      </c>
      <c r="F189" s="456">
        <v>0</v>
      </c>
      <c r="G189" s="456">
        <v>0</v>
      </c>
      <c r="H189" s="456">
        <v>0</v>
      </c>
      <c r="I189" s="456">
        <v>0</v>
      </c>
      <c r="J189" s="459">
        <v>0</v>
      </c>
    </row>
    <row r="190" spans="2:10" x14ac:dyDescent="0.25">
      <c r="B190" s="516" t="s">
        <v>479</v>
      </c>
      <c r="C190" s="458" t="s">
        <v>5243</v>
      </c>
      <c r="D190" s="458" t="s">
        <v>5244</v>
      </c>
      <c r="E190" s="456">
        <v>0</v>
      </c>
      <c r="F190" s="456">
        <v>0</v>
      </c>
      <c r="G190" s="456">
        <v>0</v>
      </c>
      <c r="H190" s="456">
        <v>0</v>
      </c>
      <c r="I190" s="456">
        <v>0</v>
      </c>
      <c r="J190" s="459">
        <v>0</v>
      </c>
    </row>
    <row r="191" spans="2:10" x14ac:dyDescent="0.25">
      <c r="B191" s="516" t="s">
        <v>479</v>
      </c>
      <c r="C191" s="458" t="s">
        <v>724</v>
      </c>
      <c r="D191" s="458" t="s">
        <v>725</v>
      </c>
      <c r="E191" s="456">
        <v>4375749.2</v>
      </c>
      <c r="F191" s="456">
        <v>0</v>
      </c>
      <c r="G191" s="456">
        <v>0</v>
      </c>
      <c r="H191" s="456">
        <v>0</v>
      </c>
      <c r="I191" s="456">
        <v>4375749.2</v>
      </c>
      <c r="J191" s="459">
        <v>0</v>
      </c>
    </row>
    <row r="192" spans="2:10" ht="18" x14ac:dyDescent="0.25">
      <c r="B192" s="516" t="s">
        <v>479</v>
      </c>
      <c r="C192" s="458" t="s">
        <v>726</v>
      </c>
      <c r="D192" s="458" t="s">
        <v>727</v>
      </c>
      <c r="E192" s="456">
        <v>4375749.2</v>
      </c>
      <c r="F192" s="456">
        <v>0</v>
      </c>
      <c r="G192" s="456">
        <v>0</v>
      </c>
      <c r="H192" s="456">
        <v>0</v>
      </c>
      <c r="I192" s="456">
        <v>4375749.2</v>
      </c>
      <c r="J192" s="459">
        <v>0</v>
      </c>
    </row>
    <row r="193" spans="2:10" x14ac:dyDescent="0.25">
      <c r="B193" s="516" t="s">
        <v>479</v>
      </c>
      <c r="C193" s="458" t="s">
        <v>5245</v>
      </c>
      <c r="D193" s="458" t="s">
        <v>5246</v>
      </c>
      <c r="E193" s="456">
        <v>0</v>
      </c>
      <c r="F193" s="456">
        <v>0</v>
      </c>
      <c r="G193" s="456">
        <v>0</v>
      </c>
      <c r="H193" s="456">
        <v>0</v>
      </c>
      <c r="I193" s="456">
        <v>0</v>
      </c>
      <c r="J193" s="459">
        <v>0</v>
      </c>
    </row>
    <row r="194" spans="2:10" x14ac:dyDescent="0.25">
      <c r="B194" s="516" t="s">
        <v>479</v>
      </c>
      <c r="C194" s="458" t="s">
        <v>728</v>
      </c>
      <c r="D194" s="458" t="s">
        <v>729</v>
      </c>
      <c r="E194" s="456">
        <v>5280906.4000000004</v>
      </c>
      <c r="F194" s="456">
        <v>0</v>
      </c>
      <c r="G194" s="456">
        <v>0</v>
      </c>
      <c r="H194" s="456">
        <v>0</v>
      </c>
      <c r="I194" s="456">
        <v>5280906.4000000004</v>
      </c>
      <c r="J194" s="459">
        <v>0</v>
      </c>
    </row>
    <row r="195" spans="2:10" x14ac:dyDescent="0.25">
      <c r="B195" s="516" t="s">
        <v>479</v>
      </c>
      <c r="C195" s="458" t="s">
        <v>730</v>
      </c>
      <c r="D195" s="458" t="s">
        <v>731</v>
      </c>
      <c r="E195" s="456">
        <v>570600.66</v>
      </c>
      <c r="F195" s="456">
        <v>0</v>
      </c>
      <c r="G195" s="456">
        <v>0</v>
      </c>
      <c r="H195" s="456">
        <v>0</v>
      </c>
      <c r="I195" s="456">
        <v>570600.66</v>
      </c>
      <c r="J195" s="459">
        <v>0</v>
      </c>
    </row>
    <row r="196" spans="2:10" x14ac:dyDescent="0.25">
      <c r="B196" s="516" t="s">
        <v>479</v>
      </c>
      <c r="C196" s="458" t="s">
        <v>5247</v>
      </c>
      <c r="D196" s="458" t="s">
        <v>717</v>
      </c>
      <c r="E196" s="456">
        <v>0</v>
      </c>
      <c r="F196" s="456">
        <v>0</v>
      </c>
      <c r="G196" s="456">
        <v>0</v>
      </c>
      <c r="H196" s="456">
        <v>0</v>
      </c>
      <c r="I196" s="456">
        <v>0</v>
      </c>
      <c r="J196" s="459">
        <v>0</v>
      </c>
    </row>
    <row r="197" spans="2:10" x14ac:dyDescent="0.25">
      <c r="B197" s="516" t="s">
        <v>479</v>
      </c>
      <c r="C197" s="458" t="s">
        <v>5248</v>
      </c>
      <c r="D197" s="458" t="s">
        <v>5249</v>
      </c>
      <c r="E197" s="456">
        <v>0</v>
      </c>
      <c r="F197" s="456">
        <v>0</v>
      </c>
      <c r="G197" s="456">
        <v>0</v>
      </c>
      <c r="H197" s="456">
        <v>0</v>
      </c>
      <c r="I197" s="456">
        <v>0</v>
      </c>
      <c r="J197" s="459">
        <v>0</v>
      </c>
    </row>
    <row r="198" spans="2:10" x14ac:dyDescent="0.25">
      <c r="B198" s="516" t="s">
        <v>479</v>
      </c>
      <c r="C198" s="458" t="s">
        <v>5250</v>
      </c>
      <c r="D198" s="458" t="s">
        <v>719</v>
      </c>
      <c r="E198" s="456">
        <v>0</v>
      </c>
      <c r="F198" s="456">
        <v>0</v>
      </c>
      <c r="G198" s="456">
        <v>0</v>
      </c>
      <c r="H198" s="456">
        <v>0</v>
      </c>
      <c r="I198" s="456">
        <v>0</v>
      </c>
      <c r="J198" s="459">
        <v>0</v>
      </c>
    </row>
    <row r="199" spans="2:10" x14ac:dyDescent="0.25">
      <c r="B199" s="516" t="s">
        <v>479</v>
      </c>
      <c r="C199" s="458" t="s">
        <v>5252</v>
      </c>
      <c r="D199" s="458" t="s">
        <v>5253</v>
      </c>
      <c r="E199" s="456">
        <v>0</v>
      </c>
      <c r="F199" s="456">
        <v>0</v>
      </c>
      <c r="G199" s="456">
        <v>0</v>
      </c>
      <c r="H199" s="456">
        <v>0</v>
      </c>
      <c r="I199" s="456">
        <v>0</v>
      </c>
      <c r="J199" s="459">
        <v>0</v>
      </c>
    </row>
    <row r="200" spans="2:10" x14ac:dyDescent="0.25">
      <c r="B200" s="516" t="s">
        <v>479</v>
      </c>
      <c r="C200" s="458" t="s">
        <v>5254</v>
      </c>
      <c r="D200" s="458" t="s">
        <v>5251</v>
      </c>
      <c r="E200" s="456">
        <v>0</v>
      </c>
      <c r="F200" s="456">
        <v>0</v>
      </c>
      <c r="G200" s="456">
        <v>0</v>
      </c>
      <c r="H200" s="456">
        <v>0</v>
      </c>
      <c r="I200" s="456">
        <v>0</v>
      </c>
      <c r="J200" s="459">
        <v>0</v>
      </c>
    </row>
    <row r="201" spans="2:10" x14ac:dyDescent="0.25">
      <c r="B201" s="516" t="s">
        <v>479</v>
      </c>
      <c r="C201" s="458" t="s">
        <v>5255</v>
      </c>
      <c r="D201" s="458" t="s">
        <v>5256</v>
      </c>
      <c r="E201" s="456">
        <v>0</v>
      </c>
      <c r="F201" s="456">
        <v>0</v>
      </c>
      <c r="G201" s="456">
        <v>0</v>
      </c>
      <c r="H201" s="456">
        <v>0</v>
      </c>
      <c r="I201" s="456">
        <v>0</v>
      </c>
      <c r="J201" s="459">
        <v>0</v>
      </c>
    </row>
    <row r="202" spans="2:10" x14ac:dyDescent="0.25">
      <c r="B202" s="516" t="s">
        <v>479</v>
      </c>
      <c r="C202" s="458" t="s">
        <v>5257</v>
      </c>
      <c r="D202" s="458" t="s">
        <v>5258</v>
      </c>
      <c r="E202" s="456">
        <v>0</v>
      </c>
      <c r="F202" s="456">
        <v>0</v>
      </c>
      <c r="G202" s="456">
        <v>0</v>
      </c>
      <c r="H202" s="456">
        <v>0</v>
      </c>
      <c r="I202" s="456">
        <v>0</v>
      </c>
      <c r="J202" s="459">
        <v>0</v>
      </c>
    </row>
    <row r="203" spans="2:10" ht="18" x14ac:dyDescent="0.25">
      <c r="B203" s="516" t="s">
        <v>479</v>
      </c>
      <c r="C203" s="458" t="s">
        <v>732</v>
      </c>
      <c r="D203" s="458" t="s">
        <v>733</v>
      </c>
      <c r="E203" s="456">
        <v>7201374.6699999999</v>
      </c>
      <c r="F203" s="456">
        <v>0</v>
      </c>
      <c r="G203" s="456">
        <v>0</v>
      </c>
      <c r="H203" s="456">
        <v>0</v>
      </c>
      <c r="I203" s="456">
        <v>7201374.6699999999</v>
      </c>
      <c r="J203" s="459">
        <v>0</v>
      </c>
    </row>
    <row r="204" spans="2:10" ht="18" x14ac:dyDescent="0.25">
      <c r="B204" s="516" t="s">
        <v>479</v>
      </c>
      <c r="C204" s="458" t="s">
        <v>734</v>
      </c>
      <c r="D204" s="458" t="s">
        <v>735</v>
      </c>
      <c r="E204" s="456">
        <v>7201374.6699999999</v>
      </c>
      <c r="F204" s="456">
        <v>0</v>
      </c>
      <c r="G204" s="456">
        <v>0</v>
      </c>
      <c r="H204" s="456">
        <v>0</v>
      </c>
      <c r="I204" s="456">
        <v>7201374.6699999999</v>
      </c>
      <c r="J204" s="459">
        <v>0</v>
      </c>
    </row>
    <row r="205" spans="2:10" x14ac:dyDescent="0.25">
      <c r="B205" s="516" t="s">
        <v>479</v>
      </c>
      <c r="C205" s="458" t="s">
        <v>736</v>
      </c>
      <c r="D205" s="458" t="s">
        <v>737</v>
      </c>
      <c r="E205" s="456">
        <v>608237.80000000005</v>
      </c>
      <c r="F205" s="456">
        <v>0</v>
      </c>
      <c r="G205" s="456">
        <v>0</v>
      </c>
      <c r="H205" s="456">
        <v>0</v>
      </c>
      <c r="I205" s="456">
        <v>608237.80000000005</v>
      </c>
      <c r="J205" s="459">
        <v>0</v>
      </c>
    </row>
    <row r="206" spans="2:10" ht="18" x14ac:dyDescent="0.25">
      <c r="B206" s="516" t="s">
        <v>479</v>
      </c>
      <c r="C206" s="458" t="s">
        <v>738</v>
      </c>
      <c r="D206" s="458" t="s">
        <v>733</v>
      </c>
      <c r="E206" s="456">
        <v>608237.80000000005</v>
      </c>
      <c r="F206" s="456">
        <v>0</v>
      </c>
      <c r="G206" s="456">
        <v>0</v>
      </c>
      <c r="H206" s="456">
        <v>0</v>
      </c>
      <c r="I206" s="456">
        <v>608237.80000000005</v>
      </c>
      <c r="J206" s="459">
        <v>0</v>
      </c>
    </row>
    <row r="207" spans="2:10" ht="18" x14ac:dyDescent="0.25">
      <c r="B207" s="516" t="s">
        <v>479</v>
      </c>
      <c r="C207" s="458" t="s">
        <v>739</v>
      </c>
      <c r="D207" s="458" t="s">
        <v>740</v>
      </c>
      <c r="E207" s="456">
        <v>608237.80000000005</v>
      </c>
      <c r="F207" s="456">
        <v>0</v>
      </c>
      <c r="G207" s="456">
        <v>0</v>
      </c>
      <c r="H207" s="456">
        <v>0</v>
      </c>
      <c r="I207" s="456">
        <v>608237.80000000005</v>
      </c>
      <c r="J207" s="459">
        <v>0</v>
      </c>
    </row>
    <row r="208" spans="2:10" x14ac:dyDescent="0.25">
      <c r="B208" s="516" t="s">
        <v>479</v>
      </c>
      <c r="C208" s="458" t="s">
        <v>741</v>
      </c>
      <c r="D208" s="458" t="s">
        <v>742</v>
      </c>
      <c r="E208" s="456">
        <v>32985093.84</v>
      </c>
      <c r="F208" s="456">
        <v>0</v>
      </c>
      <c r="G208" s="456">
        <v>782998.48</v>
      </c>
      <c r="H208" s="456">
        <v>0</v>
      </c>
      <c r="I208" s="456">
        <v>33768092.32</v>
      </c>
      <c r="J208" s="459">
        <v>0</v>
      </c>
    </row>
    <row r="209" spans="2:10" x14ac:dyDescent="0.25">
      <c r="B209" s="516" t="s">
        <v>479</v>
      </c>
      <c r="C209" s="458" t="s">
        <v>743</v>
      </c>
      <c r="D209" s="458" t="s">
        <v>744</v>
      </c>
      <c r="E209" s="456">
        <v>5888303.5099999998</v>
      </c>
      <c r="F209" s="456">
        <v>0</v>
      </c>
      <c r="G209" s="456">
        <v>117498.48</v>
      </c>
      <c r="H209" s="456">
        <v>0</v>
      </c>
      <c r="I209" s="456">
        <v>6005801.9900000002</v>
      </c>
      <c r="J209" s="459">
        <v>0</v>
      </c>
    </row>
    <row r="210" spans="2:10" x14ac:dyDescent="0.25">
      <c r="B210" s="516" t="s">
        <v>479</v>
      </c>
      <c r="C210" s="458" t="s">
        <v>745</v>
      </c>
      <c r="D210" s="458" t="s">
        <v>746</v>
      </c>
      <c r="E210" s="456">
        <v>1951829.98</v>
      </c>
      <c r="F210" s="456">
        <v>0</v>
      </c>
      <c r="G210" s="456">
        <v>0</v>
      </c>
      <c r="H210" s="456">
        <v>0</v>
      </c>
      <c r="I210" s="456">
        <v>1951829.98</v>
      </c>
      <c r="J210" s="459">
        <v>0</v>
      </c>
    </row>
    <row r="211" spans="2:10" x14ac:dyDescent="0.25">
      <c r="B211" s="516" t="s">
        <v>479</v>
      </c>
      <c r="C211" s="458" t="s">
        <v>747</v>
      </c>
      <c r="D211" s="458" t="s">
        <v>748</v>
      </c>
      <c r="E211" s="456">
        <v>1951829.98</v>
      </c>
      <c r="F211" s="456">
        <v>0</v>
      </c>
      <c r="G211" s="456">
        <v>0</v>
      </c>
      <c r="H211" s="456">
        <v>0</v>
      </c>
      <c r="I211" s="456">
        <v>1951829.98</v>
      </c>
      <c r="J211" s="459">
        <v>0</v>
      </c>
    </row>
    <row r="212" spans="2:10" x14ac:dyDescent="0.25">
      <c r="B212" s="516" t="s">
        <v>479</v>
      </c>
      <c r="C212" s="458" t="s">
        <v>749</v>
      </c>
      <c r="D212" s="458" t="s">
        <v>750</v>
      </c>
      <c r="E212" s="456">
        <v>3836396.61</v>
      </c>
      <c r="F212" s="456">
        <v>0</v>
      </c>
      <c r="G212" s="456">
        <v>117498.48</v>
      </c>
      <c r="H212" s="456">
        <v>0</v>
      </c>
      <c r="I212" s="456">
        <v>3953895.09</v>
      </c>
      <c r="J212" s="459">
        <v>0</v>
      </c>
    </row>
    <row r="213" spans="2:10" x14ac:dyDescent="0.25">
      <c r="B213" s="516" t="s">
        <v>479</v>
      </c>
      <c r="C213" s="458" t="s">
        <v>751</v>
      </c>
      <c r="D213" s="458" t="s">
        <v>752</v>
      </c>
      <c r="E213" s="456">
        <v>3836396.61</v>
      </c>
      <c r="F213" s="456">
        <v>0</v>
      </c>
      <c r="G213" s="456">
        <v>117498.48</v>
      </c>
      <c r="H213" s="456">
        <v>0</v>
      </c>
      <c r="I213" s="456">
        <v>3953895.09</v>
      </c>
      <c r="J213" s="459">
        <v>0</v>
      </c>
    </row>
    <row r="214" spans="2:10" x14ac:dyDescent="0.25">
      <c r="B214" s="516" t="s">
        <v>479</v>
      </c>
      <c r="C214" s="458" t="s">
        <v>753</v>
      </c>
      <c r="D214" s="458" t="s">
        <v>754</v>
      </c>
      <c r="E214" s="456">
        <v>100076.92</v>
      </c>
      <c r="F214" s="456">
        <v>0</v>
      </c>
      <c r="G214" s="456">
        <v>0</v>
      </c>
      <c r="H214" s="456">
        <v>0</v>
      </c>
      <c r="I214" s="456">
        <v>100076.92</v>
      </c>
      <c r="J214" s="459">
        <v>0</v>
      </c>
    </row>
    <row r="215" spans="2:10" x14ac:dyDescent="0.25">
      <c r="B215" s="516" t="s">
        <v>479</v>
      </c>
      <c r="C215" s="458" t="s">
        <v>755</v>
      </c>
      <c r="D215" s="458" t="s">
        <v>756</v>
      </c>
      <c r="E215" s="456">
        <v>100076.92</v>
      </c>
      <c r="F215" s="456">
        <v>0</v>
      </c>
      <c r="G215" s="456">
        <v>0</v>
      </c>
      <c r="H215" s="456">
        <v>0</v>
      </c>
      <c r="I215" s="456">
        <v>100076.92</v>
      </c>
      <c r="J215" s="459">
        <v>0</v>
      </c>
    </row>
    <row r="216" spans="2:10" x14ac:dyDescent="0.25">
      <c r="B216" s="516" t="s">
        <v>479</v>
      </c>
      <c r="C216" s="458" t="s">
        <v>757</v>
      </c>
      <c r="D216" s="458" t="s">
        <v>758</v>
      </c>
      <c r="E216" s="456">
        <v>24137.07</v>
      </c>
      <c r="F216" s="456">
        <v>0</v>
      </c>
      <c r="G216" s="456">
        <v>0</v>
      </c>
      <c r="H216" s="456">
        <v>0</v>
      </c>
      <c r="I216" s="456">
        <v>24137.07</v>
      </c>
      <c r="J216" s="459">
        <v>0</v>
      </c>
    </row>
    <row r="217" spans="2:10" x14ac:dyDescent="0.25">
      <c r="B217" s="516" t="s">
        <v>479</v>
      </c>
      <c r="C217" s="458" t="s">
        <v>759</v>
      </c>
      <c r="D217" s="458" t="s">
        <v>760</v>
      </c>
      <c r="E217" s="456">
        <v>24137.07</v>
      </c>
      <c r="F217" s="456">
        <v>0</v>
      </c>
      <c r="G217" s="456">
        <v>0</v>
      </c>
      <c r="H217" s="456">
        <v>0</v>
      </c>
      <c r="I217" s="456">
        <v>24137.07</v>
      </c>
      <c r="J217" s="459">
        <v>0</v>
      </c>
    </row>
    <row r="218" spans="2:10" x14ac:dyDescent="0.25">
      <c r="B218" s="516" t="s">
        <v>479</v>
      </c>
      <c r="C218" s="458" t="s">
        <v>761</v>
      </c>
      <c r="D218" s="458" t="s">
        <v>762</v>
      </c>
      <c r="E218" s="456">
        <v>24137.07</v>
      </c>
      <c r="F218" s="456">
        <v>0</v>
      </c>
      <c r="G218" s="456">
        <v>0</v>
      </c>
      <c r="H218" s="456">
        <v>0</v>
      </c>
      <c r="I218" s="456">
        <v>24137.07</v>
      </c>
      <c r="J218" s="459">
        <v>0</v>
      </c>
    </row>
    <row r="219" spans="2:10" x14ac:dyDescent="0.25">
      <c r="B219" s="516" t="s">
        <v>479</v>
      </c>
      <c r="C219" s="458" t="s">
        <v>763</v>
      </c>
      <c r="D219" s="458" t="s">
        <v>764</v>
      </c>
      <c r="E219" s="456">
        <v>154351.5</v>
      </c>
      <c r="F219" s="456">
        <v>0</v>
      </c>
      <c r="G219" s="456">
        <v>0</v>
      </c>
      <c r="H219" s="456">
        <v>0</v>
      </c>
      <c r="I219" s="456">
        <v>154351.5</v>
      </c>
      <c r="J219" s="459">
        <v>0</v>
      </c>
    </row>
    <row r="220" spans="2:10" x14ac:dyDescent="0.25">
      <c r="B220" s="516" t="s">
        <v>479</v>
      </c>
      <c r="C220" s="458" t="s">
        <v>765</v>
      </c>
      <c r="D220" s="458" t="s">
        <v>766</v>
      </c>
      <c r="E220" s="456">
        <v>154351.5</v>
      </c>
      <c r="F220" s="456">
        <v>0</v>
      </c>
      <c r="G220" s="456">
        <v>0</v>
      </c>
      <c r="H220" s="456">
        <v>0</v>
      </c>
      <c r="I220" s="456">
        <v>154351.5</v>
      </c>
      <c r="J220" s="459">
        <v>0</v>
      </c>
    </row>
    <row r="221" spans="2:10" x14ac:dyDescent="0.25">
      <c r="B221" s="516" t="s">
        <v>479</v>
      </c>
      <c r="C221" s="458" t="s">
        <v>767</v>
      </c>
      <c r="D221" s="458" t="s">
        <v>768</v>
      </c>
      <c r="E221" s="456">
        <v>154351.5</v>
      </c>
      <c r="F221" s="456">
        <v>0</v>
      </c>
      <c r="G221" s="456">
        <v>0</v>
      </c>
      <c r="H221" s="456">
        <v>0</v>
      </c>
      <c r="I221" s="456">
        <v>154351.5</v>
      </c>
      <c r="J221" s="459">
        <v>0</v>
      </c>
    </row>
    <row r="222" spans="2:10" x14ac:dyDescent="0.25">
      <c r="B222" s="516" t="s">
        <v>479</v>
      </c>
      <c r="C222" s="458" t="s">
        <v>769</v>
      </c>
      <c r="D222" s="458" t="s">
        <v>770</v>
      </c>
      <c r="E222" s="456">
        <v>8614763.8300000001</v>
      </c>
      <c r="F222" s="456">
        <v>0</v>
      </c>
      <c r="G222" s="456">
        <v>655000</v>
      </c>
      <c r="H222" s="456">
        <v>0</v>
      </c>
      <c r="I222" s="456">
        <v>9269763.8300000001</v>
      </c>
      <c r="J222" s="459">
        <v>0</v>
      </c>
    </row>
    <row r="223" spans="2:10" x14ac:dyDescent="0.25">
      <c r="B223" s="516" t="s">
        <v>479</v>
      </c>
      <c r="C223" s="458" t="s">
        <v>771</v>
      </c>
      <c r="D223" s="458" t="s">
        <v>772</v>
      </c>
      <c r="E223" s="456">
        <v>8614763.8300000001</v>
      </c>
      <c r="F223" s="456">
        <v>0</v>
      </c>
      <c r="G223" s="456">
        <v>655000</v>
      </c>
      <c r="H223" s="456">
        <v>0</v>
      </c>
      <c r="I223" s="456">
        <v>9269763.8300000001</v>
      </c>
      <c r="J223" s="459">
        <v>0</v>
      </c>
    </row>
    <row r="224" spans="2:10" x14ac:dyDescent="0.25">
      <c r="B224" s="516" t="s">
        <v>479</v>
      </c>
      <c r="C224" s="458" t="s">
        <v>773</v>
      </c>
      <c r="D224" s="458" t="s">
        <v>770</v>
      </c>
      <c r="E224" s="456">
        <v>8614763.8300000001</v>
      </c>
      <c r="F224" s="456">
        <v>0</v>
      </c>
      <c r="G224" s="456">
        <v>655000</v>
      </c>
      <c r="H224" s="456">
        <v>0</v>
      </c>
      <c r="I224" s="456">
        <v>9269763.8300000001</v>
      </c>
      <c r="J224" s="459">
        <v>0</v>
      </c>
    </row>
    <row r="225" spans="2:10" x14ac:dyDescent="0.25">
      <c r="B225" s="516" t="s">
        <v>479</v>
      </c>
      <c r="C225" s="458" t="s">
        <v>774</v>
      </c>
      <c r="D225" s="458" t="s">
        <v>775</v>
      </c>
      <c r="E225" s="456">
        <v>215577.36</v>
      </c>
      <c r="F225" s="456">
        <v>0</v>
      </c>
      <c r="G225" s="456">
        <v>0</v>
      </c>
      <c r="H225" s="456">
        <v>0</v>
      </c>
      <c r="I225" s="456">
        <v>215577.36</v>
      </c>
      <c r="J225" s="459">
        <v>0</v>
      </c>
    </row>
    <row r="226" spans="2:10" x14ac:dyDescent="0.25">
      <c r="B226" s="516" t="s">
        <v>479</v>
      </c>
      <c r="C226" s="458" t="s">
        <v>776</v>
      </c>
      <c r="D226" s="458" t="s">
        <v>775</v>
      </c>
      <c r="E226" s="456">
        <v>215577.36</v>
      </c>
      <c r="F226" s="456">
        <v>0</v>
      </c>
      <c r="G226" s="456">
        <v>0</v>
      </c>
      <c r="H226" s="456">
        <v>0</v>
      </c>
      <c r="I226" s="456">
        <v>215577.36</v>
      </c>
      <c r="J226" s="459">
        <v>0</v>
      </c>
    </row>
    <row r="227" spans="2:10" x14ac:dyDescent="0.25">
      <c r="B227" s="516" t="s">
        <v>479</v>
      </c>
      <c r="C227" s="458" t="s">
        <v>777</v>
      </c>
      <c r="D227" s="458" t="s">
        <v>778</v>
      </c>
      <c r="E227" s="456">
        <v>18087960.57</v>
      </c>
      <c r="F227" s="456">
        <v>0</v>
      </c>
      <c r="G227" s="456">
        <v>10500</v>
      </c>
      <c r="H227" s="456">
        <v>0</v>
      </c>
      <c r="I227" s="456">
        <v>18098460.57</v>
      </c>
      <c r="J227" s="459">
        <v>0</v>
      </c>
    </row>
    <row r="228" spans="2:10" x14ac:dyDescent="0.25">
      <c r="B228" s="516" t="s">
        <v>479</v>
      </c>
      <c r="C228" s="458" t="s">
        <v>779</v>
      </c>
      <c r="D228" s="458" t="s">
        <v>780</v>
      </c>
      <c r="E228" s="456">
        <v>869979.71</v>
      </c>
      <c r="F228" s="456">
        <v>0</v>
      </c>
      <c r="G228" s="456">
        <v>0</v>
      </c>
      <c r="H228" s="456">
        <v>0</v>
      </c>
      <c r="I228" s="456">
        <v>869979.71</v>
      </c>
      <c r="J228" s="459">
        <v>0</v>
      </c>
    </row>
    <row r="229" spans="2:10" x14ac:dyDescent="0.25">
      <c r="B229" s="516" t="s">
        <v>479</v>
      </c>
      <c r="C229" s="458" t="s">
        <v>781</v>
      </c>
      <c r="D229" s="458" t="s">
        <v>782</v>
      </c>
      <c r="E229" s="456">
        <v>869979.71</v>
      </c>
      <c r="F229" s="456">
        <v>0</v>
      </c>
      <c r="G229" s="456">
        <v>0</v>
      </c>
      <c r="H229" s="456">
        <v>0</v>
      </c>
      <c r="I229" s="456">
        <v>869979.71</v>
      </c>
      <c r="J229" s="459">
        <v>0</v>
      </c>
    </row>
    <row r="230" spans="2:10" x14ac:dyDescent="0.25">
      <c r="B230" s="516" t="s">
        <v>479</v>
      </c>
      <c r="C230" s="458" t="s">
        <v>783</v>
      </c>
      <c r="D230" s="458" t="s">
        <v>784</v>
      </c>
      <c r="E230" s="456">
        <v>89024.14</v>
      </c>
      <c r="F230" s="456">
        <v>0</v>
      </c>
      <c r="G230" s="456">
        <v>10500</v>
      </c>
      <c r="H230" s="456">
        <v>0</v>
      </c>
      <c r="I230" s="456">
        <v>99524.14</v>
      </c>
      <c r="J230" s="459">
        <v>0</v>
      </c>
    </row>
    <row r="231" spans="2:10" x14ac:dyDescent="0.25">
      <c r="B231" s="516" t="s">
        <v>479</v>
      </c>
      <c r="C231" s="458" t="s">
        <v>785</v>
      </c>
      <c r="D231" s="458" t="s">
        <v>786</v>
      </c>
      <c r="E231" s="456">
        <v>89024.14</v>
      </c>
      <c r="F231" s="456">
        <v>0</v>
      </c>
      <c r="G231" s="456">
        <v>10500</v>
      </c>
      <c r="H231" s="456">
        <v>0</v>
      </c>
      <c r="I231" s="456">
        <v>99524.14</v>
      </c>
      <c r="J231" s="459">
        <v>0</v>
      </c>
    </row>
    <row r="232" spans="2:10" x14ac:dyDescent="0.25">
      <c r="B232" s="516" t="s">
        <v>479</v>
      </c>
      <c r="C232" s="458" t="s">
        <v>787</v>
      </c>
      <c r="D232" s="458" t="s">
        <v>788</v>
      </c>
      <c r="E232" s="456">
        <v>505902.69</v>
      </c>
      <c r="F232" s="456">
        <v>0</v>
      </c>
      <c r="G232" s="456">
        <v>0</v>
      </c>
      <c r="H232" s="456">
        <v>0</v>
      </c>
      <c r="I232" s="456">
        <v>505902.69</v>
      </c>
      <c r="J232" s="459">
        <v>0</v>
      </c>
    </row>
    <row r="233" spans="2:10" x14ac:dyDescent="0.25">
      <c r="B233" s="516" t="s">
        <v>479</v>
      </c>
      <c r="C233" s="458" t="s">
        <v>789</v>
      </c>
      <c r="D233" s="458" t="s">
        <v>790</v>
      </c>
      <c r="E233" s="456">
        <v>505902.69</v>
      </c>
      <c r="F233" s="456">
        <v>0</v>
      </c>
      <c r="G233" s="456">
        <v>0</v>
      </c>
      <c r="H233" s="456">
        <v>0</v>
      </c>
      <c r="I233" s="456">
        <v>505902.69</v>
      </c>
      <c r="J233" s="459">
        <v>0</v>
      </c>
    </row>
    <row r="234" spans="2:10" x14ac:dyDescent="0.25">
      <c r="B234" s="516" t="s">
        <v>479</v>
      </c>
      <c r="C234" s="458" t="s">
        <v>791</v>
      </c>
      <c r="D234" s="458" t="s">
        <v>792</v>
      </c>
      <c r="E234" s="456">
        <v>1018319.45</v>
      </c>
      <c r="F234" s="456">
        <v>0</v>
      </c>
      <c r="G234" s="456">
        <v>0</v>
      </c>
      <c r="H234" s="456">
        <v>0</v>
      </c>
      <c r="I234" s="456">
        <v>1018319.45</v>
      </c>
      <c r="J234" s="459">
        <v>0</v>
      </c>
    </row>
    <row r="235" spans="2:10" ht="18" x14ac:dyDescent="0.25">
      <c r="B235" s="516" t="s">
        <v>479</v>
      </c>
      <c r="C235" s="458" t="s">
        <v>793</v>
      </c>
      <c r="D235" s="458" t="s">
        <v>794</v>
      </c>
      <c r="E235" s="456">
        <v>1018319.45</v>
      </c>
      <c r="F235" s="456">
        <v>0</v>
      </c>
      <c r="G235" s="456">
        <v>0</v>
      </c>
      <c r="H235" s="456">
        <v>0</v>
      </c>
      <c r="I235" s="456">
        <v>1018319.45</v>
      </c>
      <c r="J235" s="459">
        <v>0</v>
      </c>
    </row>
    <row r="236" spans="2:10" ht="15" customHeight="1" x14ac:dyDescent="0.25">
      <c r="B236" s="516" t="s">
        <v>479</v>
      </c>
      <c r="C236" s="458" t="s">
        <v>795</v>
      </c>
      <c r="D236" s="458" t="s">
        <v>796</v>
      </c>
      <c r="E236" s="456">
        <v>15454159.58</v>
      </c>
      <c r="F236" s="456">
        <v>0</v>
      </c>
      <c r="G236" s="456">
        <v>0</v>
      </c>
      <c r="H236" s="456">
        <v>0</v>
      </c>
      <c r="I236" s="456">
        <v>15454159.58</v>
      </c>
      <c r="J236" s="459">
        <v>0</v>
      </c>
    </row>
    <row r="237" spans="2:10" x14ac:dyDescent="0.25">
      <c r="B237" s="516" t="s">
        <v>479</v>
      </c>
      <c r="C237" s="458" t="s">
        <v>797</v>
      </c>
      <c r="D237" s="458" t="s">
        <v>798</v>
      </c>
      <c r="E237" s="456">
        <v>15454159.58</v>
      </c>
      <c r="F237" s="456">
        <v>0</v>
      </c>
      <c r="G237" s="456">
        <v>0</v>
      </c>
      <c r="H237" s="456">
        <v>0</v>
      </c>
      <c r="I237" s="456">
        <v>15454159.58</v>
      </c>
      <c r="J237" s="459">
        <v>0</v>
      </c>
    </row>
    <row r="238" spans="2:10" x14ac:dyDescent="0.25">
      <c r="B238" s="516" t="s">
        <v>479</v>
      </c>
      <c r="C238" s="458" t="s">
        <v>799</v>
      </c>
      <c r="D238" s="458" t="s">
        <v>800</v>
      </c>
      <c r="E238" s="456">
        <v>150575</v>
      </c>
      <c r="F238" s="456">
        <v>0</v>
      </c>
      <c r="G238" s="456">
        <v>0</v>
      </c>
      <c r="H238" s="456">
        <v>0</v>
      </c>
      <c r="I238" s="456">
        <v>150575</v>
      </c>
      <c r="J238" s="459">
        <v>0</v>
      </c>
    </row>
    <row r="239" spans="2:10" x14ac:dyDescent="0.25">
      <c r="B239" s="516" t="s">
        <v>479</v>
      </c>
      <c r="C239" s="458" t="s">
        <v>801</v>
      </c>
      <c r="D239" s="458" t="s">
        <v>802</v>
      </c>
      <c r="E239" s="456">
        <v>150575</v>
      </c>
      <c r="F239" s="456">
        <v>0</v>
      </c>
      <c r="G239" s="456">
        <v>0</v>
      </c>
      <c r="H239" s="456">
        <v>0</v>
      </c>
      <c r="I239" s="456">
        <v>150575</v>
      </c>
      <c r="J239" s="459">
        <v>0</v>
      </c>
    </row>
    <row r="240" spans="2:10" x14ac:dyDescent="0.25">
      <c r="B240" s="516" t="s">
        <v>479</v>
      </c>
      <c r="C240" s="458" t="s">
        <v>803</v>
      </c>
      <c r="D240" s="458" t="s">
        <v>804</v>
      </c>
      <c r="E240" s="456">
        <v>3547583.58</v>
      </c>
      <c r="F240" s="456">
        <v>0</v>
      </c>
      <c r="G240" s="456">
        <v>0</v>
      </c>
      <c r="H240" s="456">
        <v>0</v>
      </c>
      <c r="I240" s="456">
        <v>3547583.58</v>
      </c>
      <c r="J240" s="459">
        <v>0</v>
      </c>
    </row>
    <row r="241" spans="2:11" x14ac:dyDescent="0.25">
      <c r="B241" s="516" t="s">
        <v>479</v>
      </c>
      <c r="C241" s="458" t="s">
        <v>805</v>
      </c>
      <c r="D241" s="458" t="s">
        <v>806</v>
      </c>
      <c r="E241" s="456">
        <v>1847294.59</v>
      </c>
      <c r="F241" s="456">
        <v>0</v>
      </c>
      <c r="G241" s="456">
        <v>0</v>
      </c>
      <c r="H241" s="456">
        <v>0</v>
      </c>
      <c r="I241" s="456">
        <v>1847294.59</v>
      </c>
      <c r="J241" s="459">
        <v>0</v>
      </c>
    </row>
    <row r="242" spans="2:11" x14ac:dyDescent="0.25">
      <c r="B242" s="516" t="s">
        <v>479</v>
      </c>
      <c r="C242" s="458" t="s">
        <v>807</v>
      </c>
      <c r="D242" s="458" t="s">
        <v>806</v>
      </c>
      <c r="E242" s="456">
        <v>1847294.59</v>
      </c>
      <c r="F242" s="456">
        <v>0</v>
      </c>
      <c r="G242" s="456">
        <v>0</v>
      </c>
      <c r="H242" s="456">
        <v>0</v>
      </c>
      <c r="I242" s="456">
        <v>1847294.59</v>
      </c>
      <c r="J242" s="459">
        <v>0</v>
      </c>
      <c r="K242" t="s">
        <v>5075</v>
      </c>
    </row>
    <row r="243" spans="2:11" x14ac:dyDescent="0.25">
      <c r="B243" s="516" t="s">
        <v>479</v>
      </c>
      <c r="C243" s="458" t="s">
        <v>808</v>
      </c>
      <c r="D243" s="458" t="s">
        <v>809</v>
      </c>
      <c r="E243" s="456">
        <v>261678</v>
      </c>
      <c r="F243" s="456">
        <v>0</v>
      </c>
      <c r="G243" s="456">
        <v>0</v>
      </c>
      <c r="H243" s="456">
        <v>0</v>
      </c>
      <c r="I243" s="456">
        <v>261678</v>
      </c>
      <c r="J243" s="459">
        <v>0</v>
      </c>
      <c r="K243" t="s">
        <v>5075</v>
      </c>
    </row>
    <row r="244" spans="2:11" x14ac:dyDescent="0.25">
      <c r="B244" s="516" t="s">
        <v>479</v>
      </c>
      <c r="C244" s="458" t="s">
        <v>810</v>
      </c>
      <c r="D244" s="458" t="s">
        <v>811</v>
      </c>
      <c r="E244" s="456">
        <v>261678</v>
      </c>
      <c r="F244" s="456">
        <v>0</v>
      </c>
      <c r="G244" s="456">
        <v>0</v>
      </c>
      <c r="H244" s="456">
        <v>0</v>
      </c>
      <c r="I244" s="456">
        <v>261678</v>
      </c>
      <c r="J244" s="459">
        <v>0</v>
      </c>
    </row>
    <row r="245" spans="2:11" x14ac:dyDescent="0.25">
      <c r="B245" s="516" t="s">
        <v>479</v>
      </c>
      <c r="C245" s="458" t="s">
        <v>812</v>
      </c>
      <c r="D245" s="458" t="s">
        <v>813</v>
      </c>
      <c r="E245" s="456">
        <v>261678</v>
      </c>
      <c r="F245" s="456">
        <v>0</v>
      </c>
      <c r="G245" s="456">
        <v>0</v>
      </c>
      <c r="H245" s="456">
        <v>0</v>
      </c>
      <c r="I245" s="456">
        <v>261678</v>
      </c>
      <c r="J245" s="459">
        <v>0</v>
      </c>
    </row>
    <row r="246" spans="2:11" x14ac:dyDescent="0.25">
      <c r="B246" s="516" t="s">
        <v>479</v>
      </c>
      <c r="C246" s="458" t="s">
        <v>814</v>
      </c>
      <c r="D246" s="458" t="s">
        <v>815</v>
      </c>
      <c r="E246" s="456">
        <v>1429783.15</v>
      </c>
      <c r="F246" s="456">
        <v>0</v>
      </c>
      <c r="G246" s="456">
        <v>0</v>
      </c>
      <c r="H246" s="456">
        <v>0</v>
      </c>
      <c r="I246" s="456">
        <v>1429783.15</v>
      </c>
      <c r="J246" s="459">
        <v>0</v>
      </c>
    </row>
    <row r="247" spans="2:11" x14ac:dyDescent="0.25">
      <c r="B247" s="516" t="s">
        <v>479</v>
      </c>
      <c r="C247" s="458" t="s">
        <v>816</v>
      </c>
      <c r="D247" s="458" t="s">
        <v>817</v>
      </c>
      <c r="E247" s="456">
        <v>42432.76</v>
      </c>
      <c r="F247" s="456">
        <v>0</v>
      </c>
      <c r="G247" s="456">
        <v>0</v>
      </c>
      <c r="H247" s="456">
        <v>0</v>
      </c>
      <c r="I247" s="456">
        <v>42432.76</v>
      </c>
      <c r="J247" s="459">
        <v>0</v>
      </c>
    </row>
    <row r="248" spans="2:11" x14ac:dyDescent="0.25">
      <c r="B248" s="516" t="s">
        <v>479</v>
      </c>
      <c r="C248" s="458" t="s">
        <v>818</v>
      </c>
      <c r="D248" s="458" t="s">
        <v>819</v>
      </c>
      <c r="E248" s="456">
        <v>42432.76</v>
      </c>
      <c r="F248" s="456">
        <v>0</v>
      </c>
      <c r="G248" s="456">
        <v>0</v>
      </c>
      <c r="H248" s="456">
        <v>0</v>
      </c>
      <c r="I248" s="456">
        <v>42432.76</v>
      </c>
      <c r="J248" s="459">
        <v>0</v>
      </c>
    </row>
    <row r="249" spans="2:11" x14ac:dyDescent="0.25">
      <c r="B249" s="516" t="s">
        <v>479</v>
      </c>
      <c r="C249" s="458" t="s">
        <v>820</v>
      </c>
      <c r="D249" s="458" t="s">
        <v>821</v>
      </c>
      <c r="E249" s="456">
        <v>1387350.39</v>
      </c>
      <c r="F249" s="456">
        <v>0</v>
      </c>
      <c r="G249" s="456">
        <v>0</v>
      </c>
      <c r="H249" s="456">
        <v>0</v>
      </c>
      <c r="I249" s="456">
        <v>1387350.39</v>
      </c>
      <c r="J249" s="459">
        <v>0</v>
      </c>
    </row>
    <row r="250" spans="2:11" x14ac:dyDescent="0.25">
      <c r="B250" s="516" t="s">
        <v>479</v>
      </c>
      <c r="C250" s="458" t="s">
        <v>822</v>
      </c>
      <c r="D250" s="458" t="s">
        <v>823</v>
      </c>
      <c r="E250" s="456">
        <v>1387350.39</v>
      </c>
      <c r="F250" s="456">
        <v>0</v>
      </c>
      <c r="G250" s="456">
        <v>0</v>
      </c>
      <c r="H250" s="456">
        <v>0</v>
      </c>
      <c r="I250" s="456">
        <v>1387350.39</v>
      </c>
      <c r="J250" s="459">
        <v>0</v>
      </c>
    </row>
    <row r="251" spans="2:11" x14ac:dyDescent="0.25">
      <c r="B251" s="516" t="s">
        <v>479</v>
      </c>
      <c r="C251" s="458" t="s">
        <v>824</v>
      </c>
      <c r="D251" s="458" t="s">
        <v>825</v>
      </c>
      <c r="E251" s="456">
        <v>8827.84</v>
      </c>
      <c r="F251" s="456">
        <v>0</v>
      </c>
      <c r="G251" s="456">
        <v>0</v>
      </c>
      <c r="H251" s="456">
        <v>0</v>
      </c>
      <c r="I251" s="456">
        <v>8827.84</v>
      </c>
      <c r="J251" s="459">
        <v>0</v>
      </c>
    </row>
    <row r="252" spans="2:11" x14ac:dyDescent="0.25">
      <c r="B252" s="516" t="s">
        <v>479</v>
      </c>
      <c r="C252" s="458" t="s">
        <v>826</v>
      </c>
      <c r="D252" s="458" t="s">
        <v>825</v>
      </c>
      <c r="E252" s="456">
        <v>8827.84</v>
      </c>
      <c r="F252" s="456">
        <v>0</v>
      </c>
      <c r="G252" s="456">
        <v>0</v>
      </c>
      <c r="H252" s="456">
        <v>0</v>
      </c>
      <c r="I252" s="456">
        <v>8827.84</v>
      </c>
      <c r="J252" s="459">
        <v>0</v>
      </c>
    </row>
    <row r="253" spans="2:11" x14ac:dyDescent="0.25">
      <c r="B253" s="516" t="s">
        <v>321</v>
      </c>
      <c r="C253" s="458" t="s">
        <v>827</v>
      </c>
      <c r="D253" s="458" t="s">
        <v>828</v>
      </c>
      <c r="E253" s="456">
        <v>0</v>
      </c>
      <c r="F253" s="456">
        <v>61148362.240000002</v>
      </c>
      <c r="G253" s="456">
        <v>0</v>
      </c>
      <c r="H253" s="456">
        <v>-37062612.390000001</v>
      </c>
      <c r="I253" s="456">
        <v>0</v>
      </c>
      <c r="J253" s="459">
        <v>24085749.850000001</v>
      </c>
    </row>
    <row r="254" spans="2:11" x14ac:dyDescent="0.25">
      <c r="B254" s="516" t="s">
        <v>321</v>
      </c>
      <c r="C254" s="458" t="s">
        <v>829</v>
      </c>
      <c r="D254" s="458" t="s">
        <v>830</v>
      </c>
      <c r="E254" s="456">
        <v>0</v>
      </c>
      <c r="F254" s="456">
        <v>61148362.240000002</v>
      </c>
      <c r="G254" s="456">
        <v>0</v>
      </c>
      <c r="H254" s="456">
        <v>-37062612.390000001</v>
      </c>
      <c r="I254" s="456">
        <v>0</v>
      </c>
      <c r="J254" s="459">
        <v>24085749.850000001</v>
      </c>
    </row>
    <row r="255" spans="2:11" x14ac:dyDescent="0.25">
      <c r="B255" s="516" t="s">
        <v>321</v>
      </c>
      <c r="C255" s="458" t="s">
        <v>831</v>
      </c>
      <c r="D255" s="458" t="s">
        <v>832</v>
      </c>
      <c r="E255" s="456">
        <v>0</v>
      </c>
      <c r="F255" s="456">
        <v>3905187.09</v>
      </c>
      <c r="G255" s="456">
        <v>0</v>
      </c>
      <c r="H255" s="456">
        <v>-2563973.48</v>
      </c>
      <c r="I255" s="456">
        <v>0</v>
      </c>
      <c r="J255" s="459">
        <v>1341213.6100000001</v>
      </c>
    </row>
    <row r="256" spans="2:11" x14ac:dyDescent="0.25">
      <c r="B256" s="516" t="s">
        <v>321</v>
      </c>
      <c r="C256" s="458" t="s">
        <v>833</v>
      </c>
      <c r="D256" s="458" t="s">
        <v>834</v>
      </c>
      <c r="E256" s="456">
        <v>0</v>
      </c>
      <c r="F256" s="456">
        <v>11998799.810000001</v>
      </c>
      <c r="G256" s="456">
        <v>0</v>
      </c>
      <c r="H256" s="456">
        <v>-9168797.5500000007</v>
      </c>
      <c r="I256" s="456">
        <v>0</v>
      </c>
      <c r="J256" s="459">
        <v>2830002.26</v>
      </c>
    </row>
    <row r="257" spans="2:11" x14ac:dyDescent="0.25">
      <c r="B257" s="516" t="s">
        <v>321</v>
      </c>
      <c r="C257" s="458" t="s">
        <v>835</v>
      </c>
      <c r="D257" s="458" t="s">
        <v>836</v>
      </c>
      <c r="E257" s="456">
        <v>0</v>
      </c>
      <c r="F257" s="456">
        <v>308438.76</v>
      </c>
      <c r="G257" s="456">
        <v>0</v>
      </c>
      <c r="H257" s="456">
        <v>-163469.82999999999</v>
      </c>
      <c r="I257" s="456">
        <v>0</v>
      </c>
      <c r="J257" s="459">
        <v>144968.93</v>
      </c>
    </row>
    <row r="258" spans="2:11" x14ac:dyDescent="0.25">
      <c r="B258" s="516" t="s">
        <v>321</v>
      </c>
      <c r="C258" s="458" t="s">
        <v>837</v>
      </c>
      <c r="D258" s="458" t="s">
        <v>838</v>
      </c>
      <c r="E258" s="456">
        <v>0</v>
      </c>
      <c r="F258" s="456">
        <v>13316120.35</v>
      </c>
      <c r="G258" s="456">
        <v>0</v>
      </c>
      <c r="H258" s="456">
        <v>-6531270.7999999998</v>
      </c>
      <c r="I258" s="456">
        <v>0</v>
      </c>
      <c r="J258" s="459">
        <v>6784849.5499999998</v>
      </c>
    </row>
    <row r="259" spans="2:11" x14ac:dyDescent="0.25">
      <c r="B259" s="516" t="s">
        <v>321</v>
      </c>
      <c r="C259" s="458" t="s">
        <v>839</v>
      </c>
      <c r="D259" s="458" t="s">
        <v>840</v>
      </c>
      <c r="E259" s="456">
        <v>0</v>
      </c>
      <c r="F259" s="456">
        <v>26798653</v>
      </c>
      <c r="G259" s="456">
        <v>0</v>
      </c>
      <c r="H259" s="456">
        <v>-15158978.01</v>
      </c>
      <c r="I259" s="456">
        <v>0</v>
      </c>
      <c r="J259" s="459">
        <v>11639674.99</v>
      </c>
    </row>
    <row r="260" spans="2:11" x14ac:dyDescent="0.25">
      <c r="B260" s="526" t="s">
        <v>321</v>
      </c>
      <c r="C260" s="512" t="s">
        <v>841</v>
      </c>
      <c r="D260" s="512" t="s">
        <v>842</v>
      </c>
      <c r="E260" s="511">
        <v>0</v>
      </c>
      <c r="F260" s="511">
        <v>601148.4</v>
      </c>
      <c r="G260" s="511">
        <v>0</v>
      </c>
      <c r="H260" s="511">
        <v>-447161.64</v>
      </c>
      <c r="I260" s="511">
        <v>0</v>
      </c>
      <c r="J260" s="527">
        <v>153986.76</v>
      </c>
    </row>
    <row r="261" spans="2:11" x14ac:dyDescent="0.25">
      <c r="B261" s="516" t="s">
        <v>321</v>
      </c>
      <c r="C261" s="458" t="s">
        <v>843</v>
      </c>
      <c r="D261" s="458" t="s">
        <v>844</v>
      </c>
      <c r="E261" s="456">
        <v>0</v>
      </c>
      <c r="F261" s="456">
        <v>1034315.99</v>
      </c>
      <c r="G261" s="456">
        <v>0</v>
      </c>
      <c r="H261" s="456">
        <v>-789675.43</v>
      </c>
      <c r="I261" s="456">
        <v>0</v>
      </c>
      <c r="J261" s="459">
        <v>244640.56</v>
      </c>
    </row>
    <row r="262" spans="2:11" x14ac:dyDescent="0.25">
      <c r="B262" s="516" t="s">
        <v>321</v>
      </c>
      <c r="C262" s="458" t="s">
        <v>845</v>
      </c>
      <c r="D262" s="458" t="s">
        <v>846</v>
      </c>
      <c r="E262" s="456">
        <v>0</v>
      </c>
      <c r="F262" s="456">
        <v>280263.24</v>
      </c>
      <c r="G262" s="456">
        <v>0</v>
      </c>
      <c r="H262" s="456">
        <v>-214397.15</v>
      </c>
      <c r="I262" s="456">
        <v>0</v>
      </c>
      <c r="J262" s="459">
        <v>65866.09</v>
      </c>
    </row>
    <row r="263" spans="2:11" x14ac:dyDescent="0.25">
      <c r="B263" s="516" t="s">
        <v>321</v>
      </c>
      <c r="C263" s="458" t="s">
        <v>847</v>
      </c>
      <c r="D263" s="458" t="s">
        <v>848</v>
      </c>
      <c r="E263" s="456">
        <v>0</v>
      </c>
      <c r="F263" s="456">
        <v>804594.91</v>
      </c>
      <c r="G263" s="456">
        <v>0</v>
      </c>
      <c r="H263" s="456">
        <v>-601888.61</v>
      </c>
      <c r="I263" s="456">
        <v>0</v>
      </c>
      <c r="J263" s="459">
        <v>202706.3</v>
      </c>
    </row>
    <row r="264" spans="2:11" x14ac:dyDescent="0.25">
      <c r="B264" s="516" t="s">
        <v>321</v>
      </c>
      <c r="C264" s="458" t="s">
        <v>849</v>
      </c>
      <c r="D264" s="458" t="s">
        <v>850</v>
      </c>
      <c r="E264" s="456">
        <v>0</v>
      </c>
      <c r="F264" s="456">
        <v>2042279.79</v>
      </c>
      <c r="G264" s="456">
        <v>0</v>
      </c>
      <c r="H264" s="456">
        <v>-1379909.06</v>
      </c>
      <c r="I264" s="456">
        <v>0</v>
      </c>
      <c r="J264" s="459">
        <v>662370.73</v>
      </c>
    </row>
    <row r="265" spans="2:11" x14ac:dyDescent="0.25">
      <c r="B265" s="516" t="s">
        <v>321</v>
      </c>
      <c r="C265" s="458" t="s">
        <v>851</v>
      </c>
      <c r="D265" s="458" t="s">
        <v>852</v>
      </c>
      <c r="E265" s="456">
        <v>0</v>
      </c>
      <c r="F265" s="456">
        <v>28419.74</v>
      </c>
      <c r="G265" s="456">
        <v>0</v>
      </c>
      <c r="H265" s="456">
        <v>-20914.91</v>
      </c>
      <c r="I265" s="456">
        <v>0</v>
      </c>
      <c r="J265" s="459">
        <v>7504.83</v>
      </c>
    </row>
    <row r="266" spans="2:11" x14ac:dyDescent="0.25">
      <c r="B266" s="526" t="s">
        <v>321</v>
      </c>
      <c r="C266" s="512" t="s">
        <v>853</v>
      </c>
      <c r="D266" s="512" t="s">
        <v>758</v>
      </c>
      <c r="E266" s="511">
        <v>0</v>
      </c>
      <c r="F266" s="511">
        <v>30141.16</v>
      </c>
      <c r="G266" s="511">
        <v>0</v>
      </c>
      <c r="H266" s="511">
        <v>-22175.919999999998</v>
      </c>
      <c r="I266" s="511">
        <v>0</v>
      </c>
      <c r="J266" s="527">
        <v>7965.24</v>
      </c>
    </row>
    <row r="267" spans="2:11" x14ac:dyDescent="0.25">
      <c r="B267" s="516" t="s">
        <v>321</v>
      </c>
      <c r="C267" s="458" t="s">
        <v>854</v>
      </c>
      <c r="D267" s="458" t="s">
        <v>855</v>
      </c>
      <c r="E267" s="456">
        <v>0</v>
      </c>
      <c r="F267" s="456">
        <v>113114695.2</v>
      </c>
      <c r="G267" s="456">
        <v>26237767.260000002</v>
      </c>
      <c r="H267" s="456">
        <v>17572099.289999999</v>
      </c>
      <c r="I267" s="456">
        <v>0</v>
      </c>
      <c r="J267" s="459">
        <v>104449027.23</v>
      </c>
      <c r="K267" t="s">
        <v>5075</v>
      </c>
    </row>
    <row r="268" spans="2:11" x14ac:dyDescent="0.25">
      <c r="B268" s="516" t="s">
        <v>321</v>
      </c>
      <c r="C268" s="458" t="s">
        <v>856</v>
      </c>
      <c r="D268" s="458" t="s">
        <v>857</v>
      </c>
      <c r="E268" s="456">
        <v>0</v>
      </c>
      <c r="F268" s="456">
        <v>26201891.870000001</v>
      </c>
      <c r="G268" s="456">
        <v>26078372.859999999</v>
      </c>
      <c r="H268" s="456">
        <v>17572099.289999999</v>
      </c>
      <c r="I268" s="456">
        <v>0</v>
      </c>
      <c r="J268" s="459">
        <v>17695618.300000001</v>
      </c>
    </row>
    <row r="269" spans="2:11" x14ac:dyDescent="0.25">
      <c r="B269" s="516" t="s">
        <v>321</v>
      </c>
      <c r="C269" s="458" t="s">
        <v>858</v>
      </c>
      <c r="D269" s="458" t="s">
        <v>859</v>
      </c>
      <c r="E269" s="456">
        <v>0</v>
      </c>
      <c r="F269" s="456">
        <v>25653843.890000001</v>
      </c>
      <c r="G269" s="456">
        <v>25908140.350000001</v>
      </c>
      <c r="H269" s="456">
        <v>17365635.66</v>
      </c>
      <c r="I269" s="456">
        <v>0</v>
      </c>
      <c r="J269" s="459">
        <v>17111339.199999999</v>
      </c>
    </row>
    <row r="270" spans="2:11" x14ac:dyDescent="0.25">
      <c r="B270" s="516" t="s">
        <v>321</v>
      </c>
      <c r="C270" s="458" t="s">
        <v>860</v>
      </c>
      <c r="D270" s="458" t="s">
        <v>861</v>
      </c>
      <c r="E270" s="456">
        <v>0</v>
      </c>
      <c r="F270" s="456">
        <v>5321772.93</v>
      </c>
      <c r="G270" s="456">
        <v>9101993.4199999999</v>
      </c>
      <c r="H270" s="456">
        <v>4912386.99</v>
      </c>
      <c r="I270" s="456">
        <v>0</v>
      </c>
      <c r="J270" s="459">
        <v>1132166.5</v>
      </c>
    </row>
    <row r="271" spans="2:11" x14ac:dyDescent="0.25">
      <c r="B271" s="516" t="s">
        <v>321</v>
      </c>
      <c r="C271" s="458" t="s">
        <v>862</v>
      </c>
      <c r="D271" s="458" t="s">
        <v>863</v>
      </c>
      <c r="E271" s="456">
        <v>0</v>
      </c>
      <c r="F271" s="456">
        <v>24622.11</v>
      </c>
      <c r="G271" s="456">
        <v>2066863.7</v>
      </c>
      <c r="H271" s="456">
        <v>2066863.26</v>
      </c>
      <c r="I271" s="456">
        <v>0</v>
      </c>
      <c r="J271" s="459">
        <v>24621.67</v>
      </c>
    </row>
    <row r="272" spans="2:11" x14ac:dyDescent="0.25">
      <c r="B272" s="526" t="s">
        <v>321</v>
      </c>
      <c r="C272" s="512" t="s">
        <v>864</v>
      </c>
      <c r="D272" s="512" t="s">
        <v>865</v>
      </c>
      <c r="E272" s="511">
        <v>0</v>
      </c>
      <c r="F272" s="511">
        <v>24622.11</v>
      </c>
      <c r="G272" s="511">
        <v>2066863.7</v>
      </c>
      <c r="H272" s="511">
        <v>2066863.26</v>
      </c>
      <c r="I272" s="511">
        <v>0</v>
      </c>
      <c r="J272" s="527">
        <v>24621.67</v>
      </c>
    </row>
    <row r="273" spans="2:10" x14ac:dyDescent="0.25">
      <c r="B273" s="516" t="s">
        <v>321</v>
      </c>
      <c r="C273" s="458" t="s">
        <v>866</v>
      </c>
      <c r="D273" s="458" t="s">
        <v>867</v>
      </c>
      <c r="E273" s="456">
        <v>0</v>
      </c>
      <c r="F273" s="456">
        <v>0.53</v>
      </c>
      <c r="G273" s="456">
        <v>124707.5</v>
      </c>
      <c r="H273" s="456">
        <v>124707.22</v>
      </c>
      <c r="I273" s="456">
        <v>0</v>
      </c>
      <c r="J273" s="459">
        <v>0.25</v>
      </c>
    </row>
    <row r="274" spans="2:10" x14ac:dyDescent="0.25">
      <c r="B274" s="516" t="s">
        <v>321</v>
      </c>
      <c r="C274" s="458" t="s">
        <v>868</v>
      </c>
      <c r="D274" s="458" t="s">
        <v>869</v>
      </c>
      <c r="E274" s="456">
        <v>0</v>
      </c>
      <c r="F274" s="456">
        <v>0.53</v>
      </c>
      <c r="G274" s="456">
        <v>116607.5</v>
      </c>
      <c r="H274" s="456">
        <v>116607.22</v>
      </c>
      <c r="I274" s="456">
        <v>0</v>
      </c>
      <c r="J274" s="459">
        <v>0.25</v>
      </c>
    </row>
    <row r="275" spans="2:10" x14ac:dyDescent="0.25">
      <c r="B275" s="516" t="s">
        <v>321</v>
      </c>
      <c r="C275" s="458" t="s">
        <v>870</v>
      </c>
      <c r="D275" s="458" t="s">
        <v>871</v>
      </c>
      <c r="E275" s="456">
        <v>0</v>
      </c>
      <c r="F275" s="456">
        <v>0</v>
      </c>
      <c r="G275" s="456">
        <v>8100</v>
      </c>
      <c r="H275" s="456">
        <v>8100</v>
      </c>
      <c r="I275" s="456">
        <v>0</v>
      </c>
      <c r="J275" s="459">
        <v>0</v>
      </c>
    </row>
    <row r="276" spans="2:10" x14ac:dyDescent="0.25">
      <c r="B276" s="526" t="s">
        <v>321</v>
      </c>
      <c r="C276" s="512" t="s">
        <v>872</v>
      </c>
      <c r="D276" s="512" t="s">
        <v>873</v>
      </c>
      <c r="E276" s="511">
        <v>0</v>
      </c>
      <c r="F276" s="511">
        <v>2829534.56</v>
      </c>
      <c r="G276" s="511">
        <v>4490224.01</v>
      </c>
      <c r="H276" s="511">
        <v>1851917.39</v>
      </c>
      <c r="I276" s="511">
        <v>0</v>
      </c>
      <c r="J276" s="527">
        <v>191227.94</v>
      </c>
    </row>
    <row r="277" spans="2:10" x14ac:dyDescent="0.25">
      <c r="B277" s="516" t="s">
        <v>321</v>
      </c>
      <c r="C277" s="458" t="s">
        <v>874</v>
      </c>
      <c r="D277" s="458" t="s">
        <v>875</v>
      </c>
      <c r="E277" s="456">
        <v>0</v>
      </c>
      <c r="F277" s="456">
        <v>2829534.56</v>
      </c>
      <c r="G277" s="456">
        <v>3540171.6</v>
      </c>
      <c r="H277" s="456">
        <v>710637.04</v>
      </c>
      <c r="I277" s="456">
        <v>0</v>
      </c>
      <c r="J277" s="459">
        <v>0</v>
      </c>
    </row>
    <row r="278" spans="2:10" x14ac:dyDescent="0.25">
      <c r="B278" s="516" t="s">
        <v>321</v>
      </c>
      <c r="C278" s="458" t="s">
        <v>876</v>
      </c>
      <c r="D278" s="458" t="s">
        <v>877</v>
      </c>
      <c r="E278" s="456">
        <v>0</v>
      </c>
      <c r="F278" s="456">
        <v>0</v>
      </c>
      <c r="G278" s="456">
        <v>0</v>
      </c>
      <c r="H278" s="456">
        <v>191227.94</v>
      </c>
      <c r="I278" s="456">
        <v>0</v>
      </c>
      <c r="J278" s="459">
        <v>191227.94</v>
      </c>
    </row>
    <row r="279" spans="2:10" x14ac:dyDescent="0.25">
      <c r="B279" s="516" t="s">
        <v>321</v>
      </c>
      <c r="C279" s="458" t="s">
        <v>878</v>
      </c>
      <c r="D279" s="458" t="s">
        <v>879</v>
      </c>
      <c r="E279" s="456">
        <v>0</v>
      </c>
      <c r="F279" s="456">
        <v>0</v>
      </c>
      <c r="G279" s="456">
        <v>378070.86</v>
      </c>
      <c r="H279" s="456">
        <v>378070.86</v>
      </c>
      <c r="I279" s="456">
        <v>0</v>
      </c>
      <c r="J279" s="459">
        <v>0</v>
      </c>
    </row>
    <row r="280" spans="2:10" x14ac:dyDescent="0.25">
      <c r="B280" s="516" t="s">
        <v>321</v>
      </c>
      <c r="C280" s="458" t="s">
        <v>880</v>
      </c>
      <c r="D280" s="458" t="s">
        <v>881</v>
      </c>
      <c r="E280" s="456">
        <v>0</v>
      </c>
      <c r="F280" s="456">
        <v>0</v>
      </c>
      <c r="G280" s="456">
        <v>0</v>
      </c>
      <c r="H280" s="456">
        <v>0</v>
      </c>
      <c r="I280" s="456">
        <v>0</v>
      </c>
      <c r="J280" s="459">
        <v>0</v>
      </c>
    </row>
    <row r="281" spans="2:10" x14ac:dyDescent="0.25">
      <c r="B281" s="516" t="s">
        <v>321</v>
      </c>
      <c r="C281" s="458" t="s">
        <v>882</v>
      </c>
      <c r="D281" s="458" t="s">
        <v>883</v>
      </c>
      <c r="E281" s="456">
        <v>0</v>
      </c>
      <c r="F281" s="456">
        <v>0</v>
      </c>
      <c r="G281" s="456">
        <v>571981.55000000005</v>
      </c>
      <c r="H281" s="456">
        <v>571981.55000000005</v>
      </c>
      <c r="I281" s="456">
        <v>0</v>
      </c>
      <c r="J281" s="459">
        <v>0</v>
      </c>
    </row>
    <row r="282" spans="2:10" x14ac:dyDescent="0.25">
      <c r="B282" s="516" t="s">
        <v>321</v>
      </c>
      <c r="C282" s="458" t="s">
        <v>884</v>
      </c>
      <c r="D282" s="458" t="s">
        <v>885</v>
      </c>
      <c r="E282" s="456">
        <v>0</v>
      </c>
      <c r="F282" s="456">
        <v>284395.88</v>
      </c>
      <c r="G282" s="456">
        <v>225513.69</v>
      </c>
      <c r="H282" s="456">
        <v>570120.04</v>
      </c>
      <c r="I282" s="456">
        <v>0</v>
      </c>
      <c r="J282" s="459">
        <v>629002.23</v>
      </c>
    </row>
    <row r="283" spans="2:10" x14ac:dyDescent="0.25">
      <c r="B283" s="516" t="s">
        <v>321</v>
      </c>
      <c r="C283" s="458" t="s">
        <v>886</v>
      </c>
      <c r="D283" s="458" t="s">
        <v>887</v>
      </c>
      <c r="E283" s="456">
        <v>0</v>
      </c>
      <c r="F283" s="456">
        <v>225513.69</v>
      </c>
      <c r="G283" s="456">
        <v>225513.69</v>
      </c>
      <c r="H283" s="456">
        <v>211456.99</v>
      </c>
      <c r="I283" s="456">
        <v>0</v>
      </c>
      <c r="J283" s="459">
        <v>211456.99</v>
      </c>
    </row>
    <row r="284" spans="2:10" x14ac:dyDescent="0.25">
      <c r="B284" s="516" t="s">
        <v>321</v>
      </c>
      <c r="C284" s="458" t="s">
        <v>888</v>
      </c>
      <c r="D284" s="458" t="s">
        <v>889</v>
      </c>
      <c r="E284" s="456">
        <v>0</v>
      </c>
      <c r="F284" s="456">
        <v>58882.19</v>
      </c>
      <c r="G284" s="456">
        <v>0</v>
      </c>
      <c r="H284" s="456">
        <v>0</v>
      </c>
      <c r="I284" s="456">
        <v>0</v>
      </c>
      <c r="J284" s="459">
        <v>58882.19</v>
      </c>
    </row>
    <row r="285" spans="2:10" x14ac:dyDescent="0.25">
      <c r="B285" s="516" t="s">
        <v>321</v>
      </c>
      <c r="C285" s="458" t="s">
        <v>890</v>
      </c>
      <c r="D285" s="458" t="s">
        <v>891</v>
      </c>
      <c r="E285" s="456">
        <v>0</v>
      </c>
      <c r="F285" s="456">
        <v>0</v>
      </c>
      <c r="G285" s="456">
        <v>0</v>
      </c>
      <c r="H285" s="456">
        <v>358663.05</v>
      </c>
      <c r="I285" s="456">
        <v>0</v>
      </c>
      <c r="J285" s="459">
        <v>358663.05</v>
      </c>
    </row>
    <row r="286" spans="2:10" x14ac:dyDescent="0.25">
      <c r="B286" s="516" t="s">
        <v>321</v>
      </c>
      <c r="C286" s="458" t="s">
        <v>3549</v>
      </c>
      <c r="D286" s="458" t="s">
        <v>3550</v>
      </c>
      <c r="E286" s="456">
        <v>0</v>
      </c>
      <c r="F286" s="456">
        <v>0</v>
      </c>
      <c r="G286" s="456">
        <v>0</v>
      </c>
      <c r="H286" s="456">
        <v>0</v>
      </c>
      <c r="I286" s="456">
        <v>0</v>
      </c>
      <c r="J286" s="459">
        <v>0</v>
      </c>
    </row>
    <row r="287" spans="2:10" x14ac:dyDescent="0.25">
      <c r="B287" s="516" t="s">
        <v>321</v>
      </c>
      <c r="C287" s="458" t="s">
        <v>892</v>
      </c>
      <c r="D287" s="458" t="s">
        <v>893</v>
      </c>
      <c r="E287" s="456">
        <v>0</v>
      </c>
      <c r="F287" s="456">
        <v>2141901.06</v>
      </c>
      <c r="G287" s="456">
        <v>2151529.62</v>
      </c>
      <c r="H287" s="456">
        <v>19268.060000000001</v>
      </c>
      <c r="I287" s="456">
        <v>0</v>
      </c>
      <c r="J287" s="459">
        <v>9639.5</v>
      </c>
    </row>
    <row r="288" spans="2:10" x14ac:dyDescent="0.25">
      <c r="B288" s="516" t="s">
        <v>321</v>
      </c>
      <c r="C288" s="458" t="s">
        <v>894</v>
      </c>
      <c r="D288" s="458" t="s">
        <v>895</v>
      </c>
      <c r="E288" s="456">
        <v>0</v>
      </c>
      <c r="F288" s="456">
        <v>0</v>
      </c>
      <c r="G288" s="456">
        <v>0</v>
      </c>
      <c r="H288" s="456">
        <v>0</v>
      </c>
      <c r="I288" s="456">
        <v>0</v>
      </c>
      <c r="J288" s="459">
        <v>0</v>
      </c>
    </row>
    <row r="289" spans="2:10" x14ac:dyDescent="0.25">
      <c r="B289" s="516" t="s">
        <v>321</v>
      </c>
      <c r="C289" s="458" t="s">
        <v>896</v>
      </c>
      <c r="D289" s="458" t="s">
        <v>897</v>
      </c>
      <c r="E289" s="456">
        <v>0</v>
      </c>
      <c r="F289" s="456">
        <v>2141901.06</v>
      </c>
      <c r="G289" s="456">
        <v>2132697.67</v>
      </c>
      <c r="H289" s="456">
        <v>436.11</v>
      </c>
      <c r="I289" s="456">
        <v>0</v>
      </c>
      <c r="J289" s="459">
        <v>9639.5</v>
      </c>
    </row>
    <row r="290" spans="2:10" x14ac:dyDescent="0.25">
      <c r="B290" s="516" t="s">
        <v>321</v>
      </c>
      <c r="C290" s="458" t="s">
        <v>898</v>
      </c>
      <c r="D290" s="458" t="s">
        <v>899</v>
      </c>
      <c r="E290" s="456">
        <v>0</v>
      </c>
      <c r="F290" s="456">
        <v>0</v>
      </c>
      <c r="G290" s="456">
        <v>0</v>
      </c>
      <c r="H290" s="456">
        <v>0</v>
      </c>
      <c r="I290" s="456">
        <v>0</v>
      </c>
      <c r="J290" s="459">
        <v>0</v>
      </c>
    </row>
    <row r="291" spans="2:10" x14ac:dyDescent="0.25">
      <c r="B291" s="516" t="s">
        <v>321</v>
      </c>
      <c r="C291" s="458" t="s">
        <v>3960</v>
      </c>
      <c r="D291" s="458" t="s">
        <v>3961</v>
      </c>
      <c r="E291" s="456">
        <v>0</v>
      </c>
      <c r="F291" s="456">
        <v>0</v>
      </c>
      <c r="G291" s="456">
        <v>18831.95</v>
      </c>
      <c r="H291" s="456">
        <v>18831.95</v>
      </c>
      <c r="I291" s="456">
        <v>0</v>
      </c>
      <c r="J291" s="459">
        <v>0</v>
      </c>
    </row>
    <row r="292" spans="2:10" x14ac:dyDescent="0.25">
      <c r="B292" s="516" t="s">
        <v>321</v>
      </c>
      <c r="C292" s="458" t="s">
        <v>900</v>
      </c>
      <c r="D292" s="458" t="s">
        <v>901</v>
      </c>
      <c r="E292" s="456">
        <v>0</v>
      </c>
      <c r="F292" s="456">
        <v>41318.79</v>
      </c>
      <c r="G292" s="456">
        <v>43154.9</v>
      </c>
      <c r="H292" s="456">
        <v>279511.02</v>
      </c>
      <c r="I292" s="456">
        <v>0</v>
      </c>
      <c r="J292" s="459">
        <v>277674.90999999997</v>
      </c>
    </row>
    <row r="293" spans="2:10" x14ac:dyDescent="0.25">
      <c r="B293" s="516" t="s">
        <v>321</v>
      </c>
      <c r="C293" s="458" t="s">
        <v>902</v>
      </c>
      <c r="D293" s="458" t="s">
        <v>903</v>
      </c>
      <c r="E293" s="456">
        <v>0</v>
      </c>
      <c r="F293" s="456">
        <v>41318.79</v>
      </c>
      <c r="G293" s="456">
        <v>43154.9</v>
      </c>
      <c r="H293" s="456">
        <v>279511.02</v>
      </c>
      <c r="I293" s="456">
        <v>0</v>
      </c>
      <c r="J293" s="459">
        <v>277674.90999999997</v>
      </c>
    </row>
    <row r="294" spans="2:10" x14ac:dyDescent="0.25">
      <c r="B294" s="516" t="s">
        <v>321</v>
      </c>
      <c r="C294" s="458" t="s">
        <v>904</v>
      </c>
      <c r="D294" s="458" t="s">
        <v>905</v>
      </c>
      <c r="E294" s="456">
        <v>0</v>
      </c>
      <c r="F294" s="456">
        <v>12656958.640000001</v>
      </c>
      <c r="G294" s="456">
        <v>14859064.76</v>
      </c>
      <c r="H294" s="456">
        <v>9730723.7799999993</v>
      </c>
      <c r="I294" s="456">
        <v>0</v>
      </c>
      <c r="J294" s="459">
        <v>7528617.6600000001</v>
      </c>
    </row>
    <row r="295" spans="2:10" x14ac:dyDescent="0.25">
      <c r="B295" s="516" t="s">
        <v>321</v>
      </c>
      <c r="C295" s="458" t="s">
        <v>906</v>
      </c>
      <c r="D295" s="458" t="s">
        <v>907</v>
      </c>
      <c r="E295" s="456">
        <v>0</v>
      </c>
      <c r="F295" s="456">
        <v>12638408.550000001</v>
      </c>
      <c r="G295" s="456">
        <v>14005864.640000001</v>
      </c>
      <c r="H295" s="456">
        <v>8821285.5399999991</v>
      </c>
      <c r="I295" s="456">
        <v>0</v>
      </c>
      <c r="J295" s="459">
        <v>7453829.4500000002</v>
      </c>
    </row>
    <row r="296" spans="2:10" x14ac:dyDescent="0.25">
      <c r="B296" s="516" t="s">
        <v>321</v>
      </c>
      <c r="C296" s="458" t="s">
        <v>908</v>
      </c>
      <c r="D296" s="458" t="s">
        <v>909</v>
      </c>
      <c r="E296" s="456">
        <v>0</v>
      </c>
      <c r="F296" s="456">
        <v>0</v>
      </c>
      <c r="G296" s="456">
        <v>987.64</v>
      </c>
      <c r="H296" s="456">
        <v>987.64</v>
      </c>
      <c r="I296" s="456">
        <v>0</v>
      </c>
      <c r="J296" s="459">
        <v>0</v>
      </c>
    </row>
    <row r="297" spans="2:10" x14ac:dyDescent="0.25">
      <c r="B297" s="516" t="s">
        <v>321</v>
      </c>
      <c r="C297" s="458" t="s">
        <v>3551</v>
      </c>
      <c r="D297" s="458" t="s">
        <v>3552</v>
      </c>
      <c r="E297" s="456">
        <v>0</v>
      </c>
      <c r="F297" s="456">
        <v>0</v>
      </c>
      <c r="G297" s="456">
        <v>0</v>
      </c>
      <c r="H297" s="456">
        <v>0</v>
      </c>
      <c r="I297" s="456">
        <v>0</v>
      </c>
      <c r="J297" s="459">
        <v>0</v>
      </c>
    </row>
    <row r="298" spans="2:10" x14ac:dyDescent="0.25">
      <c r="B298" s="516" t="s">
        <v>321</v>
      </c>
      <c r="C298" s="458" t="s">
        <v>910</v>
      </c>
      <c r="D298" s="458" t="s">
        <v>911</v>
      </c>
      <c r="E298" s="456">
        <v>0</v>
      </c>
      <c r="F298" s="456">
        <v>0</v>
      </c>
      <c r="G298" s="456">
        <v>0</v>
      </c>
      <c r="H298" s="456">
        <v>0</v>
      </c>
      <c r="I298" s="456">
        <v>0</v>
      </c>
      <c r="J298" s="459">
        <v>0</v>
      </c>
    </row>
    <row r="299" spans="2:10" x14ac:dyDescent="0.25">
      <c r="B299" s="516" t="s">
        <v>321</v>
      </c>
      <c r="C299" s="458" t="s">
        <v>912</v>
      </c>
      <c r="D299" s="458" t="s">
        <v>913</v>
      </c>
      <c r="E299" s="456">
        <v>0</v>
      </c>
      <c r="F299" s="456">
        <v>245600.43</v>
      </c>
      <c r="G299" s="456">
        <v>310478.96999999997</v>
      </c>
      <c r="H299" s="456">
        <v>76554.539999999994</v>
      </c>
      <c r="I299" s="456">
        <v>0</v>
      </c>
      <c r="J299" s="459">
        <v>11676</v>
      </c>
    </row>
    <row r="300" spans="2:10" x14ac:dyDescent="0.25">
      <c r="B300" s="526" t="s">
        <v>321</v>
      </c>
      <c r="C300" s="512" t="s">
        <v>3553</v>
      </c>
      <c r="D300" s="512" t="s">
        <v>3554</v>
      </c>
      <c r="E300" s="511">
        <v>0</v>
      </c>
      <c r="F300" s="511">
        <v>0</v>
      </c>
      <c r="G300" s="511">
        <v>0</v>
      </c>
      <c r="H300" s="511">
        <v>0</v>
      </c>
      <c r="I300" s="511">
        <v>0</v>
      </c>
      <c r="J300" s="527">
        <v>0</v>
      </c>
    </row>
    <row r="301" spans="2:10" x14ac:dyDescent="0.25">
      <c r="B301" s="516" t="s">
        <v>321</v>
      </c>
      <c r="C301" s="458" t="s">
        <v>914</v>
      </c>
      <c r="D301" s="458" t="s">
        <v>915</v>
      </c>
      <c r="E301" s="456">
        <v>0</v>
      </c>
      <c r="F301" s="456">
        <v>12021.81</v>
      </c>
      <c r="G301" s="456">
        <v>25931.119999999999</v>
      </c>
      <c r="H301" s="456">
        <v>13909.31</v>
      </c>
      <c r="I301" s="456">
        <v>0</v>
      </c>
      <c r="J301" s="459">
        <v>0</v>
      </c>
    </row>
    <row r="302" spans="2:10" x14ac:dyDescent="0.25">
      <c r="B302" s="516" t="s">
        <v>321</v>
      </c>
      <c r="C302" s="458" t="s">
        <v>4174</v>
      </c>
      <c r="D302" s="458" t="s">
        <v>4175</v>
      </c>
      <c r="E302" s="456">
        <v>0</v>
      </c>
      <c r="F302" s="456">
        <v>0</v>
      </c>
      <c r="G302" s="456">
        <v>0</v>
      </c>
      <c r="H302" s="456">
        <v>0</v>
      </c>
      <c r="I302" s="456">
        <v>0</v>
      </c>
      <c r="J302" s="459">
        <v>0</v>
      </c>
    </row>
    <row r="303" spans="2:10" x14ac:dyDescent="0.25">
      <c r="B303" s="516" t="s">
        <v>321</v>
      </c>
      <c r="C303" s="458" t="s">
        <v>916</v>
      </c>
      <c r="D303" s="458" t="s">
        <v>917</v>
      </c>
      <c r="E303" s="456">
        <v>0</v>
      </c>
      <c r="F303" s="456">
        <v>14859.96</v>
      </c>
      <c r="G303" s="456">
        <v>15652.96</v>
      </c>
      <c r="H303" s="456">
        <v>793</v>
      </c>
      <c r="I303" s="456">
        <v>0</v>
      </c>
      <c r="J303" s="459">
        <v>0</v>
      </c>
    </row>
    <row r="304" spans="2:10" x14ac:dyDescent="0.25">
      <c r="B304" s="526" t="s">
        <v>321</v>
      </c>
      <c r="C304" s="512" t="s">
        <v>918</v>
      </c>
      <c r="D304" s="512" t="s">
        <v>919</v>
      </c>
      <c r="E304" s="511">
        <v>0</v>
      </c>
      <c r="F304" s="511">
        <v>0</v>
      </c>
      <c r="G304" s="511">
        <v>50375.12</v>
      </c>
      <c r="H304" s="511">
        <v>50375.12</v>
      </c>
      <c r="I304" s="511">
        <v>0</v>
      </c>
      <c r="J304" s="527">
        <v>0</v>
      </c>
    </row>
    <row r="305" spans="2:10" x14ac:dyDescent="0.25">
      <c r="B305" s="526" t="s">
        <v>321</v>
      </c>
      <c r="C305" s="512" t="s">
        <v>920</v>
      </c>
      <c r="D305" s="512" t="s">
        <v>921</v>
      </c>
      <c r="E305" s="511">
        <v>0</v>
      </c>
      <c r="F305" s="511">
        <v>49941.15</v>
      </c>
      <c r="G305" s="511">
        <v>78950.960000000006</v>
      </c>
      <c r="H305" s="511">
        <v>29009.81</v>
      </c>
      <c r="I305" s="511">
        <v>0</v>
      </c>
      <c r="J305" s="527">
        <v>0</v>
      </c>
    </row>
    <row r="306" spans="2:10" x14ac:dyDescent="0.25">
      <c r="B306" s="526" t="s">
        <v>321</v>
      </c>
      <c r="C306" s="512" t="s">
        <v>922</v>
      </c>
      <c r="D306" s="512" t="s">
        <v>923</v>
      </c>
      <c r="E306" s="511">
        <v>0</v>
      </c>
      <c r="F306" s="511">
        <v>10556.61</v>
      </c>
      <c r="G306" s="511">
        <v>15312.87</v>
      </c>
      <c r="H306" s="511">
        <v>4756.26</v>
      </c>
      <c r="I306" s="511">
        <v>0</v>
      </c>
      <c r="J306" s="527">
        <v>0</v>
      </c>
    </row>
    <row r="307" spans="2:10" x14ac:dyDescent="0.25">
      <c r="B307" s="526" t="s">
        <v>321</v>
      </c>
      <c r="C307" s="512" t="s">
        <v>924</v>
      </c>
      <c r="D307" s="512" t="s">
        <v>925</v>
      </c>
      <c r="E307" s="511">
        <v>0</v>
      </c>
      <c r="F307" s="511">
        <v>21561.73</v>
      </c>
      <c r="G307" s="511">
        <v>21561.73</v>
      </c>
      <c r="H307" s="511">
        <v>0</v>
      </c>
      <c r="I307" s="511">
        <v>0</v>
      </c>
      <c r="J307" s="527">
        <v>0</v>
      </c>
    </row>
    <row r="308" spans="2:10" x14ac:dyDescent="0.25">
      <c r="B308" s="516" t="s">
        <v>321</v>
      </c>
      <c r="C308" s="458" t="s">
        <v>926</v>
      </c>
      <c r="D308" s="458" t="s">
        <v>927</v>
      </c>
      <c r="E308" s="456">
        <v>0</v>
      </c>
      <c r="F308" s="456">
        <v>0</v>
      </c>
      <c r="G308" s="456">
        <v>0</v>
      </c>
      <c r="H308" s="456">
        <v>0</v>
      </c>
      <c r="I308" s="456">
        <v>0</v>
      </c>
      <c r="J308" s="459">
        <v>0</v>
      </c>
    </row>
    <row r="309" spans="2:10" x14ac:dyDescent="0.25">
      <c r="B309" s="526" t="s">
        <v>321</v>
      </c>
      <c r="C309" s="512" t="s">
        <v>3962</v>
      </c>
      <c r="D309" s="512" t="s">
        <v>3963</v>
      </c>
      <c r="E309" s="511">
        <v>0</v>
      </c>
      <c r="F309" s="511">
        <v>959.44</v>
      </c>
      <c r="G309" s="511">
        <v>959.44</v>
      </c>
      <c r="H309" s="511">
        <v>0</v>
      </c>
      <c r="I309" s="511">
        <v>0</v>
      </c>
      <c r="J309" s="527">
        <v>0</v>
      </c>
    </row>
    <row r="310" spans="2:10" x14ac:dyDescent="0.25">
      <c r="B310" s="516" t="s">
        <v>321</v>
      </c>
      <c r="C310" s="458" t="s">
        <v>4419</v>
      </c>
      <c r="D310" s="458" t="s">
        <v>4420</v>
      </c>
      <c r="E310" s="456">
        <v>0</v>
      </c>
      <c r="F310" s="456">
        <v>9300.42</v>
      </c>
      <c r="G310" s="456">
        <v>11400.48</v>
      </c>
      <c r="H310" s="456">
        <v>2100.06</v>
      </c>
      <c r="I310" s="456">
        <v>0</v>
      </c>
      <c r="J310" s="459">
        <v>0</v>
      </c>
    </row>
    <row r="311" spans="2:10" x14ac:dyDescent="0.25">
      <c r="B311" s="526" t="s">
        <v>321</v>
      </c>
      <c r="C311" s="512" t="s">
        <v>4755</v>
      </c>
      <c r="D311" s="512" t="s">
        <v>4756</v>
      </c>
      <c r="E311" s="511">
        <v>0</v>
      </c>
      <c r="F311" s="511">
        <v>3744.8</v>
      </c>
      <c r="G311" s="511">
        <v>3744.8</v>
      </c>
      <c r="H311" s="511">
        <v>0</v>
      </c>
      <c r="I311" s="511">
        <v>0</v>
      </c>
      <c r="J311" s="527">
        <v>0</v>
      </c>
    </row>
    <row r="312" spans="2:10" x14ac:dyDescent="0.25">
      <c r="B312" s="516" t="s">
        <v>321</v>
      </c>
      <c r="C312" s="458" t="s">
        <v>928</v>
      </c>
      <c r="D312" s="458" t="s">
        <v>929</v>
      </c>
      <c r="E312" s="456">
        <v>0</v>
      </c>
      <c r="F312" s="456">
        <v>6927.43</v>
      </c>
      <c r="G312" s="456">
        <v>6927.43</v>
      </c>
      <c r="H312" s="456">
        <v>0</v>
      </c>
      <c r="I312" s="456">
        <v>0</v>
      </c>
      <c r="J312" s="459">
        <v>0</v>
      </c>
    </row>
    <row r="313" spans="2:10" x14ac:dyDescent="0.25">
      <c r="B313" s="516" t="s">
        <v>321</v>
      </c>
      <c r="C313" s="458" t="s">
        <v>930</v>
      </c>
      <c r="D313" s="458" t="s">
        <v>931</v>
      </c>
      <c r="E313" s="456">
        <v>0</v>
      </c>
      <c r="F313" s="456">
        <v>0</v>
      </c>
      <c r="G313" s="456">
        <v>0</v>
      </c>
      <c r="H313" s="456">
        <v>0</v>
      </c>
      <c r="I313" s="456">
        <v>0</v>
      </c>
      <c r="J313" s="459">
        <v>0</v>
      </c>
    </row>
    <row r="314" spans="2:10" x14ac:dyDescent="0.25">
      <c r="B314" s="516" t="s">
        <v>321</v>
      </c>
      <c r="C314" s="458" t="s">
        <v>932</v>
      </c>
      <c r="D314" s="458" t="s">
        <v>933</v>
      </c>
      <c r="E314" s="456">
        <v>0</v>
      </c>
      <c r="F314" s="456">
        <v>196154.03</v>
      </c>
      <c r="G314" s="456">
        <v>0</v>
      </c>
      <c r="H314" s="456">
        <v>0</v>
      </c>
      <c r="I314" s="456">
        <v>0</v>
      </c>
      <c r="J314" s="459">
        <v>196154.03</v>
      </c>
    </row>
    <row r="315" spans="2:10" x14ac:dyDescent="0.25">
      <c r="B315" s="516" t="s">
        <v>321</v>
      </c>
      <c r="C315" s="458" t="s">
        <v>3555</v>
      </c>
      <c r="D315" s="458" t="s">
        <v>3556</v>
      </c>
      <c r="E315" s="456">
        <v>0</v>
      </c>
      <c r="F315" s="456">
        <v>0</v>
      </c>
      <c r="G315" s="456">
        <v>0</v>
      </c>
      <c r="H315" s="456">
        <v>0</v>
      </c>
      <c r="I315" s="456">
        <v>0</v>
      </c>
      <c r="J315" s="459">
        <v>0</v>
      </c>
    </row>
    <row r="316" spans="2:10" x14ac:dyDescent="0.25">
      <c r="B316" s="526" t="s">
        <v>321</v>
      </c>
      <c r="C316" s="512" t="s">
        <v>3557</v>
      </c>
      <c r="D316" s="512" t="s">
        <v>3558</v>
      </c>
      <c r="E316" s="511">
        <v>0</v>
      </c>
      <c r="F316" s="511">
        <v>0</v>
      </c>
      <c r="G316" s="511">
        <v>0</v>
      </c>
      <c r="H316" s="511">
        <v>24739.32</v>
      </c>
      <c r="I316" s="511">
        <v>0</v>
      </c>
      <c r="J316" s="527">
        <v>24739.32</v>
      </c>
    </row>
    <row r="317" spans="2:10" x14ac:dyDescent="0.25">
      <c r="B317" s="526" t="s">
        <v>321</v>
      </c>
      <c r="C317" s="512" t="s">
        <v>3964</v>
      </c>
      <c r="D317" s="512" t="s">
        <v>3965</v>
      </c>
      <c r="E317" s="511">
        <v>0</v>
      </c>
      <c r="F317" s="511">
        <v>0</v>
      </c>
      <c r="G317" s="511">
        <v>0</v>
      </c>
      <c r="H317" s="511">
        <v>0</v>
      </c>
      <c r="I317" s="511">
        <v>0</v>
      </c>
      <c r="J317" s="527">
        <v>0</v>
      </c>
    </row>
    <row r="318" spans="2:10" x14ac:dyDescent="0.25">
      <c r="B318" s="516" t="s">
        <v>321</v>
      </c>
      <c r="C318" s="458" t="s">
        <v>934</v>
      </c>
      <c r="D318" s="458" t="s">
        <v>935</v>
      </c>
      <c r="E318" s="456">
        <v>0</v>
      </c>
      <c r="F318" s="456">
        <v>5908.59</v>
      </c>
      <c r="G318" s="456">
        <v>11075.69</v>
      </c>
      <c r="H318" s="456">
        <v>5167.1000000000004</v>
      </c>
      <c r="I318" s="456">
        <v>0</v>
      </c>
      <c r="J318" s="459">
        <v>0</v>
      </c>
    </row>
    <row r="319" spans="2:10" x14ac:dyDescent="0.25">
      <c r="B319" s="516" t="s">
        <v>321</v>
      </c>
      <c r="C319" s="458" t="s">
        <v>936</v>
      </c>
      <c r="D319" s="458" t="s">
        <v>937</v>
      </c>
      <c r="E319" s="456">
        <v>0</v>
      </c>
      <c r="F319" s="456">
        <v>0</v>
      </c>
      <c r="G319" s="456">
        <v>0</v>
      </c>
      <c r="H319" s="456">
        <v>0</v>
      </c>
      <c r="I319" s="456">
        <v>0</v>
      </c>
      <c r="J319" s="459">
        <v>0</v>
      </c>
    </row>
    <row r="320" spans="2:10" x14ac:dyDescent="0.25">
      <c r="B320" s="516" t="s">
        <v>321</v>
      </c>
      <c r="C320" s="458" t="s">
        <v>938</v>
      </c>
      <c r="D320" s="458" t="s">
        <v>939</v>
      </c>
      <c r="E320" s="456">
        <v>0</v>
      </c>
      <c r="F320" s="456">
        <v>12848.16</v>
      </c>
      <c r="G320" s="456">
        <v>24057.24</v>
      </c>
      <c r="H320" s="456">
        <v>11209.08</v>
      </c>
      <c r="I320" s="456">
        <v>0</v>
      </c>
      <c r="J320" s="459">
        <v>0</v>
      </c>
    </row>
    <row r="321" spans="2:10" x14ac:dyDescent="0.25">
      <c r="B321" s="516" t="s">
        <v>321</v>
      </c>
      <c r="C321" s="458" t="s">
        <v>940</v>
      </c>
      <c r="D321" s="458" t="s">
        <v>941</v>
      </c>
      <c r="E321" s="456">
        <v>0</v>
      </c>
      <c r="F321" s="456">
        <v>6955.36</v>
      </c>
      <c r="G321" s="456">
        <v>6955.36</v>
      </c>
      <c r="H321" s="456">
        <v>0</v>
      </c>
      <c r="I321" s="456">
        <v>0</v>
      </c>
      <c r="J321" s="459">
        <v>0</v>
      </c>
    </row>
    <row r="322" spans="2:10" x14ac:dyDescent="0.25">
      <c r="B322" s="516" t="s">
        <v>321</v>
      </c>
      <c r="C322" s="458" t="s">
        <v>942</v>
      </c>
      <c r="D322" s="458" t="s">
        <v>943</v>
      </c>
      <c r="E322" s="456">
        <v>0</v>
      </c>
      <c r="F322" s="456">
        <v>0</v>
      </c>
      <c r="G322" s="456">
        <v>0</v>
      </c>
      <c r="H322" s="456">
        <v>0</v>
      </c>
      <c r="I322" s="456">
        <v>0</v>
      </c>
      <c r="J322" s="459">
        <v>0</v>
      </c>
    </row>
    <row r="323" spans="2:10" x14ac:dyDescent="0.25">
      <c r="B323" s="516" t="s">
        <v>321</v>
      </c>
      <c r="C323" s="458" t="s">
        <v>3559</v>
      </c>
      <c r="D323" s="458" t="s">
        <v>3560</v>
      </c>
      <c r="E323" s="456">
        <v>0</v>
      </c>
      <c r="F323" s="456">
        <v>0</v>
      </c>
      <c r="G323" s="456">
        <v>0</v>
      </c>
      <c r="H323" s="456">
        <v>0</v>
      </c>
      <c r="I323" s="456">
        <v>0</v>
      </c>
      <c r="J323" s="459">
        <v>0</v>
      </c>
    </row>
    <row r="324" spans="2:10" x14ac:dyDescent="0.25">
      <c r="B324" s="516" t="s">
        <v>321</v>
      </c>
      <c r="C324" s="458" t="s">
        <v>4621</v>
      </c>
      <c r="D324" s="458" t="s">
        <v>4622</v>
      </c>
      <c r="E324" s="456">
        <v>0</v>
      </c>
      <c r="F324" s="456">
        <v>0</v>
      </c>
      <c r="G324" s="456">
        <v>0</v>
      </c>
      <c r="H324" s="456">
        <v>0</v>
      </c>
      <c r="I324" s="456">
        <v>0</v>
      </c>
      <c r="J324" s="459">
        <v>0</v>
      </c>
    </row>
    <row r="325" spans="2:10" x14ac:dyDescent="0.25">
      <c r="B325" s="516" t="s">
        <v>321</v>
      </c>
      <c r="C325" s="458" t="s">
        <v>944</v>
      </c>
      <c r="D325" s="458" t="s">
        <v>945</v>
      </c>
      <c r="E325" s="456">
        <v>0</v>
      </c>
      <c r="F325" s="456">
        <v>124609.74</v>
      </c>
      <c r="G325" s="456">
        <v>268226.7</v>
      </c>
      <c r="H325" s="456">
        <v>145503.81</v>
      </c>
      <c r="I325" s="456">
        <v>0</v>
      </c>
      <c r="J325" s="459">
        <v>1886.85</v>
      </c>
    </row>
    <row r="326" spans="2:10" x14ac:dyDescent="0.25">
      <c r="B326" s="516" t="s">
        <v>321</v>
      </c>
      <c r="C326" s="458" t="s">
        <v>946</v>
      </c>
      <c r="D326" s="458" t="s">
        <v>947</v>
      </c>
      <c r="E326" s="456">
        <v>0</v>
      </c>
      <c r="F326" s="456">
        <v>43572.4</v>
      </c>
      <c r="G326" s="456">
        <v>69470.55</v>
      </c>
      <c r="H326" s="456">
        <v>25898.15</v>
      </c>
      <c r="I326" s="456">
        <v>0</v>
      </c>
      <c r="J326" s="459">
        <v>0</v>
      </c>
    </row>
    <row r="327" spans="2:10" x14ac:dyDescent="0.25">
      <c r="B327" s="516" t="s">
        <v>321</v>
      </c>
      <c r="C327" s="458" t="s">
        <v>5273</v>
      </c>
      <c r="D327" s="458" t="s">
        <v>5272</v>
      </c>
      <c r="E327" s="456">
        <v>0</v>
      </c>
      <c r="F327" s="456">
        <v>2876.8</v>
      </c>
      <c r="G327" s="456">
        <v>2876.8</v>
      </c>
      <c r="H327" s="456">
        <v>0</v>
      </c>
      <c r="I327" s="456">
        <v>0</v>
      </c>
      <c r="J327" s="459">
        <v>0</v>
      </c>
    </row>
    <row r="328" spans="2:10" x14ac:dyDescent="0.25">
      <c r="B328" s="526" t="s">
        <v>321</v>
      </c>
      <c r="C328" s="512" t="s">
        <v>948</v>
      </c>
      <c r="D328" s="512" t="s">
        <v>949</v>
      </c>
      <c r="E328" s="511">
        <v>0</v>
      </c>
      <c r="F328" s="511">
        <v>0</v>
      </c>
      <c r="G328" s="511">
        <v>0</v>
      </c>
      <c r="H328" s="511">
        <v>0</v>
      </c>
      <c r="I328" s="511">
        <v>0</v>
      </c>
      <c r="J328" s="527">
        <v>0</v>
      </c>
    </row>
    <row r="329" spans="2:10" x14ac:dyDescent="0.25">
      <c r="B329" s="516" t="s">
        <v>321</v>
      </c>
      <c r="C329" s="458" t="s">
        <v>950</v>
      </c>
      <c r="D329" s="458" t="s">
        <v>951</v>
      </c>
      <c r="E329" s="456">
        <v>0</v>
      </c>
      <c r="F329" s="456">
        <v>0</v>
      </c>
      <c r="G329" s="456">
        <v>80000</v>
      </c>
      <c r="H329" s="456">
        <v>80000</v>
      </c>
      <c r="I329" s="456">
        <v>0</v>
      </c>
      <c r="J329" s="459">
        <v>0</v>
      </c>
    </row>
    <row r="330" spans="2:10" x14ac:dyDescent="0.25">
      <c r="B330" s="516" t="s">
        <v>321</v>
      </c>
      <c r="C330" s="458" t="s">
        <v>3075</v>
      </c>
      <c r="D330" s="458" t="s">
        <v>3076</v>
      </c>
      <c r="E330" s="456">
        <v>0</v>
      </c>
      <c r="F330" s="456">
        <v>38245.199999999997</v>
      </c>
      <c r="G330" s="456">
        <v>76490.399999999994</v>
      </c>
      <c r="H330" s="456">
        <v>38245.199999999997</v>
      </c>
      <c r="I330" s="456">
        <v>0</v>
      </c>
      <c r="J330" s="459">
        <v>0</v>
      </c>
    </row>
    <row r="331" spans="2:10" x14ac:dyDescent="0.25">
      <c r="B331" s="526" t="s">
        <v>321</v>
      </c>
      <c r="C331" s="512" t="s">
        <v>3077</v>
      </c>
      <c r="D331" s="512" t="s">
        <v>3078</v>
      </c>
      <c r="E331" s="511">
        <v>0</v>
      </c>
      <c r="F331" s="511">
        <v>1428.03</v>
      </c>
      <c r="G331" s="511">
        <v>1428.03</v>
      </c>
      <c r="H331" s="511">
        <v>0</v>
      </c>
      <c r="I331" s="511">
        <v>0</v>
      </c>
      <c r="J331" s="527">
        <v>0</v>
      </c>
    </row>
    <row r="332" spans="2:10" x14ac:dyDescent="0.25">
      <c r="B332" s="526" t="s">
        <v>321</v>
      </c>
      <c r="C332" s="512" t="s">
        <v>952</v>
      </c>
      <c r="D332" s="512" t="s">
        <v>953</v>
      </c>
      <c r="E332" s="511">
        <v>0</v>
      </c>
      <c r="F332" s="511">
        <v>0</v>
      </c>
      <c r="G332" s="511">
        <v>0</v>
      </c>
      <c r="H332" s="511">
        <v>0</v>
      </c>
      <c r="I332" s="511">
        <v>0</v>
      </c>
      <c r="J332" s="527">
        <v>0</v>
      </c>
    </row>
    <row r="333" spans="2:10" x14ac:dyDescent="0.25">
      <c r="B333" s="516" t="s">
        <v>321</v>
      </c>
      <c r="C333" s="458" t="s">
        <v>3561</v>
      </c>
      <c r="D333" s="458" t="s">
        <v>3562</v>
      </c>
      <c r="E333" s="456">
        <v>0</v>
      </c>
      <c r="F333" s="456">
        <v>887.17</v>
      </c>
      <c r="G333" s="456">
        <v>887.17</v>
      </c>
      <c r="H333" s="456">
        <v>0</v>
      </c>
      <c r="I333" s="456">
        <v>0</v>
      </c>
      <c r="J333" s="459">
        <v>0</v>
      </c>
    </row>
    <row r="334" spans="2:10" x14ac:dyDescent="0.25">
      <c r="B334" s="526" t="s">
        <v>321</v>
      </c>
      <c r="C334" s="512" t="s">
        <v>4421</v>
      </c>
      <c r="D334" s="512" t="s">
        <v>1207</v>
      </c>
      <c r="E334" s="511">
        <v>0</v>
      </c>
      <c r="F334" s="511">
        <v>0</v>
      </c>
      <c r="G334" s="511">
        <v>0</v>
      </c>
      <c r="H334" s="511">
        <v>0</v>
      </c>
      <c r="I334" s="511">
        <v>0</v>
      </c>
      <c r="J334" s="527">
        <v>0</v>
      </c>
    </row>
    <row r="335" spans="2:10" x14ac:dyDescent="0.25">
      <c r="B335" s="526" t="s">
        <v>321</v>
      </c>
      <c r="C335" s="512" t="s">
        <v>3079</v>
      </c>
      <c r="D335" s="512" t="s">
        <v>3080</v>
      </c>
      <c r="E335" s="511">
        <v>0</v>
      </c>
      <c r="F335" s="511">
        <v>35362.6</v>
      </c>
      <c r="G335" s="511">
        <v>63147.5</v>
      </c>
      <c r="H335" s="511">
        <v>68199.3</v>
      </c>
      <c r="I335" s="511">
        <v>0</v>
      </c>
      <c r="J335" s="527">
        <v>40414.400000000001</v>
      </c>
    </row>
    <row r="336" spans="2:10" x14ac:dyDescent="0.25">
      <c r="B336" s="516" t="s">
        <v>321</v>
      </c>
      <c r="C336" s="458" t="s">
        <v>954</v>
      </c>
      <c r="D336" s="458" t="s">
        <v>955</v>
      </c>
      <c r="E336" s="456">
        <v>0</v>
      </c>
      <c r="F336" s="456">
        <v>0</v>
      </c>
      <c r="G336" s="456">
        <v>4014.78</v>
      </c>
      <c r="H336" s="456">
        <v>4014.78</v>
      </c>
      <c r="I336" s="456">
        <v>0</v>
      </c>
      <c r="J336" s="459">
        <v>0</v>
      </c>
    </row>
    <row r="337" spans="2:10" x14ac:dyDescent="0.25">
      <c r="B337" s="526" t="s">
        <v>321</v>
      </c>
      <c r="C337" s="512" t="s">
        <v>956</v>
      </c>
      <c r="D337" s="512" t="s">
        <v>957</v>
      </c>
      <c r="E337" s="511">
        <v>0</v>
      </c>
      <c r="F337" s="511">
        <v>0</v>
      </c>
      <c r="G337" s="511">
        <v>66609.03</v>
      </c>
      <c r="H337" s="511">
        <v>66609.03</v>
      </c>
      <c r="I337" s="511">
        <v>0</v>
      </c>
      <c r="J337" s="527">
        <v>0</v>
      </c>
    </row>
    <row r="338" spans="2:10" x14ac:dyDescent="0.25">
      <c r="B338" s="526" t="s">
        <v>321</v>
      </c>
      <c r="C338" s="512" t="s">
        <v>3081</v>
      </c>
      <c r="D338" s="512" t="s">
        <v>3082</v>
      </c>
      <c r="E338" s="511">
        <v>0</v>
      </c>
      <c r="F338" s="511">
        <v>64264</v>
      </c>
      <c r="G338" s="511">
        <v>64264</v>
      </c>
      <c r="H338" s="511">
        <v>0</v>
      </c>
      <c r="I338" s="511">
        <v>0</v>
      </c>
      <c r="J338" s="527">
        <v>0</v>
      </c>
    </row>
    <row r="339" spans="2:10" x14ac:dyDescent="0.25">
      <c r="B339" s="526" t="s">
        <v>321</v>
      </c>
      <c r="C339" s="512" t="s">
        <v>3083</v>
      </c>
      <c r="D339" s="512" t="s">
        <v>3084</v>
      </c>
      <c r="E339" s="511">
        <v>0</v>
      </c>
      <c r="F339" s="511">
        <v>0</v>
      </c>
      <c r="G339" s="511">
        <v>98136</v>
      </c>
      <c r="H339" s="511">
        <v>98136</v>
      </c>
      <c r="I339" s="511">
        <v>0</v>
      </c>
      <c r="J339" s="527">
        <v>0</v>
      </c>
    </row>
    <row r="340" spans="2:10" x14ac:dyDescent="0.25">
      <c r="B340" s="526" t="s">
        <v>321</v>
      </c>
      <c r="C340" s="512" t="s">
        <v>4623</v>
      </c>
      <c r="D340" s="512" t="s">
        <v>4624</v>
      </c>
      <c r="E340" s="511">
        <v>0</v>
      </c>
      <c r="F340" s="511">
        <v>0</v>
      </c>
      <c r="G340" s="511">
        <v>0</v>
      </c>
      <c r="H340" s="511">
        <v>0</v>
      </c>
      <c r="I340" s="511">
        <v>0</v>
      </c>
      <c r="J340" s="527">
        <v>0</v>
      </c>
    </row>
    <row r="341" spans="2:10" x14ac:dyDescent="0.25">
      <c r="B341" s="526" t="s">
        <v>321</v>
      </c>
      <c r="C341" s="512" t="s">
        <v>958</v>
      </c>
      <c r="D341" s="512" t="s">
        <v>959</v>
      </c>
      <c r="E341" s="511">
        <v>0</v>
      </c>
      <c r="F341" s="511">
        <v>20300</v>
      </c>
      <c r="G341" s="511">
        <v>24360</v>
      </c>
      <c r="H341" s="511">
        <v>48337.2</v>
      </c>
      <c r="I341" s="511">
        <v>0</v>
      </c>
      <c r="J341" s="527">
        <v>44277.2</v>
      </c>
    </row>
    <row r="342" spans="2:10" x14ac:dyDescent="0.25">
      <c r="B342" s="526" t="s">
        <v>321</v>
      </c>
      <c r="C342" s="512" t="s">
        <v>960</v>
      </c>
      <c r="D342" s="512" t="s">
        <v>961</v>
      </c>
      <c r="E342" s="511">
        <v>0</v>
      </c>
      <c r="F342" s="511">
        <v>0</v>
      </c>
      <c r="G342" s="511">
        <v>0</v>
      </c>
      <c r="H342" s="511">
        <v>0</v>
      </c>
      <c r="I342" s="511">
        <v>0</v>
      </c>
      <c r="J342" s="527">
        <v>0</v>
      </c>
    </row>
    <row r="343" spans="2:10" x14ac:dyDescent="0.25">
      <c r="B343" s="526" t="s">
        <v>321</v>
      </c>
      <c r="C343" s="512" t="s">
        <v>962</v>
      </c>
      <c r="D343" s="512" t="s">
        <v>963</v>
      </c>
      <c r="E343" s="511">
        <v>0</v>
      </c>
      <c r="F343" s="511">
        <v>0</v>
      </c>
      <c r="G343" s="511">
        <v>0</v>
      </c>
      <c r="H343" s="511">
        <v>93681.600000000006</v>
      </c>
      <c r="I343" s="511">
        <v>0</v>
      </c>
      <c r="J343" s="527">
        <v>93681.600000000006</v>
      </c>
    </row>
    <row r="344" spans="2:10" x14ac:dyDescent="0.25">
      <c r="B344" s="526" t="s">
        <v>321</v>
      </c>
      <c r="C344" s="512" t="s">
        <v>3966</v>
      </c>
      <c r="D344" s="512" t="s">
        <v>3967</v>
      </c>
      <c r="E344" s="511">
        <v>0</v>
      </c>
      <c r="F344" s="511">
        <v>0</v>
      </c>
      <c r="G344" s="511">
        <v>0</v>
      </c>
      <c r="H344" s="511">
        <v>0</v>
      </c>
      <c r="I344" s="511">
        <v>0</v>
      </c>
      <c r="J344" s="527">
        <v>0</v>
      </c>
    </row>
    <row r="345" spans="2:10" x14ac:dyDescent="0.25">
      <c r="B345" s="526" t="s">
        <v>321</v>
      </c>
      <c r="C345" s="512" t="s">
        <v>964</v>
      </c>
      <c r="D345" s="512" t="s">
        <v>965</v>
      </c>
      <c r="E345" s="511">
        <v>0</v>
      </c>
      <c r="F345" s="511">
        <v>131321.28</v>
      </c>
      <c r="G345" s="511">
        <v>262642.56</v>
      </c>
      <c r="H345" s="511">
        <v>131321.28</v>
      </c>
      <c r="I345" s="511">
        <v>0</v>
      </c>
      <c r="J345" s="527">
        <v>0</v>
      </c>
    </row>
    <row r="346" spans="2:10" x14ac:dyDescent="0.25">
      <c r="B346" s="526" t="s">
        <v>321</v>
      </c>
      <c r="C346" s="512" t="s">
        <v>4625</v>
      </c>
      <c r="D346" s="512" t="s">
        <v>4626</v>
      </c>
      <c r="E346" s="511">
        <v>0</v>
      </c>
      <c r="F346" s="511">
        <v>0</v>
      </c>
      <c r="G346" s="511">
        <v>0</v>
      </c>
      <c r="H346" s="511">
        <v>0</v>
      </c>
      <c r="I346" s="511">
        <v>0</v>
      </c>
      <c r="J346" s="527">
        <v>0</v>
      </c>
    </row>
    <row r="347" spans="2:10" x14ac:dyDescent="0.25">
      <c r="B347" s="526" t="s">
        <v>321</v>
      </c>
      <c r="C347" s="512" t="s">
        <v>3085</v>
      </c>
      <c r="D347" s="512" t="s">
        <v>3086</v>
      </c>
      <c r="E347" s="511">
        <v>0</v>
      </c>
      <c r="F347" s="511">
        <v>56379.48</v>
      </c>
      <c r="G347" s="511">
        <v>56379.48</v>
      </c>
      <c r="H347" s="511">
        <v>0</v>
      </c>
      <c r="I347" s="511">
        <v>0</v>
      </c>
      <c r="J347" s="527">
        <v>0</v>
      </c>
    </row>
    <row r="348" spans="2:10" x14ac:dyDescent="0.25">
      <c r="B348" s="526" t="s">
        <v>321</v>
      </c>
      <c r="C348" s="512" t="s">
        <v>3968</v>
      </c>
      <c r="D348" s="512" t="s">
        <v>3969</v>
      </c>
      <c r="E348" s="511">
        <v>0</v>
      </c>
      <c r="F348" s="511">
        <v>0</v>
      </c>
      <c r="G348" s="511">
        <v>26954.85</v>
      </c>
      <c r="H348" s="511">
        <v>26954.85</v>
      </c>
      <c r="I348" s="511">
        <v>0</v>
      </c>
      <c r="J348" s="527">
        <v>0</v>
      </c>
    </row>
    <row r="349" spans="2:10" x14ac:dyDescent="0.25">
      <c r="B349" s="526" t="s">
        <v>321</v>
      </c>
      <c r="C349" s="512" t="s">
        <v>3087</v>
      </c>
      <c r="D349" s="512" t="s">
        <v>3088</v>
      </c>
      <c r="E349" s="511">
        <v>0</v>
      </c>
      <c r="F349" s="511">
        <v>5370.19</v>
      </c>
      <c r="G349" s="511">
        <v>5370.19</v>
      </c>
      <c r="H349" s="511">
        <v>0</v>
      </c>
      <c r="I349" s="511">
        <v>0</v>
      </c>
      <c r="J349" s="527">
        <v>0</v>
      </c>
    </row>
    <row r="350" spans="2:10" x14ac:dyDescent="0.25">
      <c r="B350" s="526" t="s">
        <v>321</v>
      </c>
      <c r="C350" s="512" t="s">
        <v>966</v>
      </c>
      <c r="D350" s="512" t="s">
        <v>967</v>
      </c>
      <c r="E350" s="511">
        <v>0</v>
      </c>
      <c r="F350" s="511">
        <v>58928</v>
      </c>
      <c r="G350" s="511">
        <v>58928</v>
      </c>
      <c r="H350" s="511">
        <v>117856</v>
      </c>
      <c r="I350" s="511">
        <v>0</v>
      </c>
      <c r="J350" s="527">
        <v>117856</v>
      </c>
    </row>
    <row r="351" spans="2:10" x14ac:dyDescent="0.25">
      <c r="B351" s="526" t="s">
        <v>321</v>
      </c>
      <c r="C351" s="512" t="s">
        <v>968</v>
      </c>
      <c r="D351" s="512" t="s">
        <v>969</v>
      </c>
      <c r="E351" s="511">
        <v>0</v>
      </c>
      <c r="F351" s="511">
        <v>18444</v>
      </c>
      <c r="G351" s="511">
        <v>18444</v>
      </c>
      <c r="H351" s="511">
        <v>0</v>
      </c>
      <c r="I351" s="511">
        <v>0</v>
      </c>
      <c r="J351" s="527">
        <v>0</v>
      </c>
    </row>
    <row r="352" spans="2:10" x14ac:dyDescent="0.25">
      <c r="B352" s="526" t="s">
        <v>321</v>
      </c>
      <c r="C352" s="512" t="s">
        <v>970</v>
      </c>
      <c r="D352" s="512" t="s">
        <v>971</v>
      </c>
      <c r="E352" s="511">
        <v>0</v>
      </c>
      <c r="F352" s="511">
        <v>138040.54</v>
      </c>
      <c r="G352" s="511">
        <v>144011.29</v>
      </c>
      <c r="H352" s="511">
        <v>17992.990000000002</v>
      </c>
      <c r="I352" s="511">
        <v>0</v>
      </c>
      <c r="J352" s="527">
        <v>12022.24</v>
      </c>
    </row>
    <row r="353" spans="2:10" x14ac:dyDescent="0.25">
      <c r="B353" s="526" t="s">
        <v>321</v>
      </c>
      <c r="C353" s="512" t="s">
        <v>3563</v>
      </c>
      <c r="D353" s="512" t="s">
        <v>1199</v>
      </c>
      <c r="E353" s="511">
        <v>0</v>
      </c>
      <c r="F353" s="511">
        <v>0</v>
      </c>
      <c r="G353" s="511">
        <v>0</v>
      </c>
      <c r="H353" s="511">
        <v>0</v>
      </c>
      <c r="I353" s="511">
        <v>0</v>
      </c>
      <c r="J353" s="527">
        <v>0</v>
      </c>
    </row>
    <row r="354" spans="2:10" x14ac:dyDescent="0.25">
      <c r="B354" s="526" t="s">
        <v>321</v>
      </c>
      <c r="C354" s="512" t="s">
        <v>3089</v>
      </c>
      <c r="D354" s="512" t="s">
        <v>3090</v>
      </c>
      <c r="E354" s="511">
        <v>0</v>
      </c>
      <c r="F354" s="511">
        <v>0</v>
      </c>
      <c r="G354" s="511">
        <v>0</v>
      </c>
      <c r="H354" s="511">
        <v>0</v>
      </c>
      <c r="I354" s="511">
        <v>0</v>
      </c>
      <c r="J354" s="527">
        <v>0</v>
      </c>
    </row>
    <row r="355" spans="2:10" x14ac:dyDescent="0.25">
      <c r="B355" s="526" t="s">
        <v>321</v>
      </c>
      <c r="C355" s="512" t="s">
        <v>4422</v>
      </c>
      <c r="D355" s="512" t="s">
        <v>4423</v>
      </c>
      <c r="E355" s="511">
        <v>0</v>
      </c>
      <c r="F355" s="511">
        <v>0</v>
      </c>
      <c r="G355" s="511">
        <v>0</v>
      </c>
      <c r="H355" s="511">
        <v>0</v>
      </c>
      <c r="I355" s="511">
        <v>0</v>
      </c>
      <c r="J355" s="527">
        <v>0</v>
      </c>
    </row>
    <row r="356" spans="2:10" x14ac:dyDescent="0.25">
      <c r="B356" s="516" t="s">
        <v>321</v>
      </c>
      <c r="C356" s="458" t="s">
        <v>3970</v>
      </c>
      <c r="D356" s="458" t="s">
        <v>3971</v>
      </c>
      <c r="E356" s="456">
        <v>0</v>
      </c>
      <c r="F356" s="456">
        <v>3087.34</v>
      </c>
      <c r="G356" s="456">
        <v>3087.34</v>
      </c>
      <c r="H356" s="456">
        <v>0</v>
      </c>
      <c r="I356" s="456">
        <v>0</v>
      </c>
      <c r="J356" s="459">
        <v>0</v>
      </c>
    </row>
    <row r="357" spans="2:10" x14ac:dyDescent="0.25">
      <c r="B357" s="516" t="s">
        <v>321</v>
      </c>
      <c r="C357" s="458" t="s">
        <v>972</v>
      </c>
      <c r="D357" s="458" t="s">
        <v>973</v>
      </c>
      <c r="E357" s="456">
        <v>0</v>
      </c>
      <c r="F357" s="456">
        <v>752.84</v>
      </c>
      <c r="G357" s="456">
        <v>752.84</v>
      </c>
      <c r="H357" s="456">
        <v>0</v>
      </c>
      <c r="I357" s="456">
        <v>0</v>
      </c>
      <c r="J357" s="459">
        <v>0</v>
      </c>
    </row>
    <row r="358" spans="2:10" x14ac:dyDescent="0.25">
      <c r="B358" s="526" t="s">
        <v>321</v>
      </c>
      <c r="C358" s="512" t="s">
        <v>974</v>
      </c>
      <c r="D358" s="512" t="s">
        <v>975</v>
      </c>
      <c r="E358" s="511">
        <v>0</v>
      </c>
      <c r="F358" s="511">
        <v>0</v>
      </c>
      <c r="G358" s="511">
        <v>0</v>
      </c>
      <c r="H358" s="511">
        <v>0</v>
      </c>
      <c r="I358" s="511">
        <v>0</v>
      </c>
      <c r="J358" s="527">
        <v>0</v>
      </c>
    </row>
    <row r="359" spans="2:10" x14ac:dyDescent="0.25">
      <c r="B359" s="526" t="s">
        <v>321</v>
      </c>
      <c r="C359" s="512" t="s">
        <v>3091</v>
      </c>
      <c r="D359" s="512" t="s">
        <v>3092</v>
      </c>
      <c r="E359" s="511">
        <v>0</v>
      </c>
      <c r="F359" s="511">
        <v>0</v>
      </c>
      <c r="G359" s="511">
        <v>1110</v>
      </c>
      <c r="H359" s="511">
        <v>1110</v>
      </c>
      <c r="I359" s="511">
        <v>0</v>
      </c>
      <c r="J359" s="527">
        <v>0</v>
      </c>
    </row>
    <row r="360" spans="2:10" x14ac:dyDescent="0.25">
      <c r="B360" s="526" t="s">
        <v>321</v>
      </c>
      <c r="C360" s="512" t="s">
        <v>3093</v>
      </c>
      <c r="D360" s="512" t="s">
        <v>3094</v>
      </c>
      <c r="E360" s="511">
        <v>0</v>
      </c>
      <c r="F360" s="511">
        <v>0</v>
      </c>
      <c r="G360" s="511">
        <v>0</v>
      </c>
      <c r="H360" s="511">
        <v>0</v>
      </c>
      <c r="I360" s="511">
        <v>0</v>
      </c>
      <c r="J360" s="527">
        <v>0</v>
      </c>
    </row>
    <row r="361" spans="2:10" x14ac:dyDescent="0.25">
      <c r="B361" s="526" t="s">
        <v>321</v>
      </c>
      <c r="C361" s="512" t="s">
        <v>976</v>
      </c>
      <c r="D361" s="512" t="s">
        <v>977</v>
      </c>
      <c r="E361" s="511">
        <v>0</v>
      </c>
      <c r="F361" s="511">
        <v>0</v>
      </c>
      <c r="G361" s="511">
        <v>0</v>
      </c>
      <c r="H361" s="511">
        <v>0</v>
      </c>
      <c r="I361" s="511">
        <v>0</v>
      </c>
      <c r="J361" s="527">
        <v>0</v>
      </c>
    </row>
    <row r="362" spans="2:10" x14ac:dyDescent="0.25">
      <c r="B362" s="526" t="s">
        <v>321</v>
      </c>
      <c r="C362" s="512" t="s">
        <v>5275</v>
      </c>
      <c r="D362" s="512" t="s">
        <v>5276</v>
      </c>
      <c r="E362" s="511">
        <v>0</v>
      </c>
      <c r="F362" s="511">
        <v>0</v>
      </c>
      <c r="G362" s="511">
        <v>23200</v>
      </c>
      <c r="H362" s="511">
        <v>23200</v>
      </c>
      <c r="I362" s="511">
        <v>0</v>
      </c>
      <c r="J362" s="527">
        <v>0</v>
      </c>
    </row>
    <row r="363" spans="2:10" x14ac:dyDescent="0.25">
      <c r="B363" s="526" t="s">
        <v>321</v>
      </c>
      <c r="C363" s="512" t="s">
        <v>3095</v>
      </c>
      <c r="D363" s="512" t="s">
        <v>3096</v>
      </c>
      <c r="E363" s="511">
        <v>0</v>
      </c>
      <c r="F363" s="511">
        <v>0</v>
      </c>
      <c r="G363" s="511">
        <v>0</v>
      </c>
      <c r="H363" s="511">
        <v>0</v>
      </c>
      <c r="I363" s="511">
        <v>0</v>
      </c>
      <c r="J363" s="527">
        <v>0</v>
      </c>
    </row>
    <row r="364" spans="2:10" x14ac:dyDescent="0.25">
      <c r="B364" s="526" t="s">
        <v>321</v>
      </c>
      <c r="C364" s="512" t="s">
        <v>4757</v>
      </c>
      <c r="D364" s="512" t="s">
        <v>4758</v>
      </c>
      <c r="E364" s="511">
        <v>0</v>
      </c>
      <c r="F364" s="511">
        <v>0</v>
      </c>
      <c r="G364" s="511">
        <v>0</v>
      </c>
      <c r="H364" s="511">
        <v>0</v>
      </c>
      <c r="I364" s="511">
        <v>0</v>
      </c>
      <c r="J364" s="527">
        <v>0</v>
      </c>
    </row>
    <row r="365" spans="2:10" x14ac:dyDescent="0.25">
      <c r="B365" s="526" t="s">
        <v>321</v>
      </c>
      <c r="C365" s="512" t="s">
        <v>3097</v>
      </c>
      <c r="D365" s="512" t="s">
        <v>3098</v>
      </c>
      <c r="E365" s="511">
        <v>0</v>
      </c>
      <c r="F365" s="511">
        <v>0</v>
      </c>
      <c r="G365" s="511">
        <v>0</v>
      </c>
      <c r="H365" s="511">
        <v>0</v>
      </c>
      <c r="I365" s="511">
        <v>0</v>
      </c>
      <c r="J365" s="527">
        <v>0</v>
      </c>
    </row>
    <row r="366" spans="2:10" x14ac:dyDescent="0.25">
      <c r="B366" s="526" t="s">
        <v>321</v>
      </c>
      <c r="C366" s="512" t="s">
        <v>4424</v>
      </c>
      <c r="D366" s="512" t="s">
        <v>4425</v>
      </c>
      <c r="E366" s="511">
        <v>0</v>
      </c>
      <c r="F366" s="511">
        <v>2784</v>
      </c>
      <c r="G366" s="511">
        <v>2784</v>
      </c>
      <c r="H366" s="511">
        <v>0</v>
      </c>
      <c r="I366" s="511">
        <v>0</v>
      </c>
      <c r="J366" s="527">
        <v>0</v>
      </c>
    </row>
    <row r="367" spans="2:10" x14ac:dyDescent="0.25">
      <c r="B367" s="526" t="s">
        <v>321</v>
      </c>
      <c r="C367" s="512" t="s">
        <v>5076</v>
      </c>
      <c r="D367" s="512" t="s">
        <v>5077</v>
      </c>
      <c r="E367" s="511">
        <v>0</v>
      </c>
      <c r="F367" s="511">
        <v>0</v>
      </c>
      <c r="G367" s="511">
        <v>0</v>
      </c>
      <c r="H367" s="511">
        <v>0</v>
      </c>
      <c r="I367" s="511">
        <v>0</v>
      </c>
      <c r="J367" s="527">
        <v>0</v>
      </c>
    </row>
    <row r="368" spans="2:10" x14ac:dyDescent="0.25">
      <c r="B368" s="516" t="s">
        <v>321</v>
      </c>
      <c r="C368" s="458" t="s">
        <v>978</v>
      </c>
      <c r="D368" s="458" t="s">
        <v>979</v>
      </c>
      <c r="E368" s="456">
        <v>0</v>
      </c>
      <c r="F368" s="456">
        <v>0</v>
      </c>
      <c r="G368" s="456">
        <v>0</v>
      </c>
      <c r="H368" s="456">
        <v>0</v>
      </c>
      <c r="I368" s="456">
        <v>0</v>
      </c>
      <c r="J368" s="459">
        <v>0</v>
      </c>
    </row>
    <row r="369" spans="2:10" x14ac:dyDescent="0.25">
      <c r="B369" s="516" t="s">
        <v>321</v>
      </c>
      <c r="C369" s="458" t="s">
        <v>3099</v>
      </c>
      <c r="D369" s="458" t="s">
        <v>3100</v>
      </c>
      <c r="E369" s="456">
        <v>0</v>
      </c>
      <c r="F369" s="456">
        <v>0</v>
      </c>
      <c r="G369" s="456">
        <v>7770</v>
      </c>
      <c r="H369" s="456">
        <v>7770</v>
      </c>
      <c r="I369" s="456">
        <v>0</v>
      </c>
      <c r="J369" s="459">
        <v>0</v>
      </c>
    </row>
    <row r="370" spans="2:10" x14ac:dyDescent="0.25">
      <c r="B370" s="526" t="s">
        <v>321</v>
      </c>
      <c r="C370" s="512" t="s">
        <v>980</v>
      </c>
      <c r="D370" s="512" t="s">
        <v>981</v>
      </c>
      <c r="E370" s="511">
        <v>0</v>
      </c>
      <c r="F370" s="511">
        <v>0</v>
      </c>
      <c r="G370" s="511">
        <v>638</v>
      </c>
      <c r="H370" s="511">
        <v>638</v>
      </c>
      <c r="I370" s="511">
        <v>0</v>
      </c>
      <c r="J370" s="527">
        <v>0</v>
      </c>
    </row>
    <row r="371" spans="2:10" x14ac:dyDescent="0.25">
      <c r="B371" s="526" t="s">
        <v>321</v>
      </c>
      <c r="C371" s="512" t="s">
        <v>4759</v>
      </c>
      <c r="D371" s="512" t="s">
        <v>4760</v>
      </c>
      <c r="E371" s="511">
        <v>0</v>
      </c>
      <c r="F371" s="511">
        <v>0</v>
      </c>
      <c r="G371" s="511">
        <v>0</v>
      </c>
      <c r="H371" s="511">
        <v>0</v>
      </c>
      <c r="I371" s="511">
        <v>0</v>
      </c>
      <c r="J371" s="527">
        <v>0</v>
      </c>
    </row>
    <row r="372" spans="2:10" x14ac:dyDescent="0.25">
      <c r="B372" s="526" t="s">
        <v>321</v>
      </c>
      <c r="C372" s="512" t="s">
        <v>3564</v>
      </c>
      <c r="D372" s="512" t="s">
        <v>3565</v>
      </c>
      <c r="E372" s="511">
        <v>0</v>
      </c>
      <c r="F372" s="511">
        <v>0</v>
      </c>
      <c r="G372" s="511">
        <v>0</v>
      </c>
      <c r="H372" s="511">
        <v>0</v>
      </c>
      <c r="I372" s="511">
        <v>0</v>
      </c>
      <c r="J372" s="527">
        <v>0</v>
      </c>
    </row>
    <row r="373" spans="2:10" x14ac:dyDescent="0.25">
      <c r="B373" s="526" t="s">
        <v>321</v>
      </c>
      <c r="C373" s="512" t="s">
        <v>4176</v>
      </c>
      <c r="D373" s="512" t="s">
        <v>4177</v>
      </c>
      <c r="E373" s="511">
        <v>0</v>
      </c>
      <c r="F373" s="511">
        <v>131478.23000000001</v>
      </c>
      <c r="G373" s="511">
        <v>131478.23000000001</v>
      </c>
      <c r="H373" s="511">
        <v>35056.83</v>
      </c>
      <c r="I373" s="511">
        <v>0</v>
      </c>
      <c r="J373" s="527">
        <v>35056.83</v>
      </c>
    </row>
    <row r="374" spans="2:10" x14ac:dyDescent="0.25">
      <c r="B374" s="526" t="s">
        <v>321</v>
      </c>
      <c r="C374" s="512" t="s">
        <v>3101</v>
      </c>
      <c r="D374" s="512" t="s">
        <v>3102</v>
      </c>
      <c r="E374" s="511">
        <v>0</v>
      </c>
      <c r="F374" s="511">
        <v>0</v>
      </c>
      <c r="G374" s="511">
        <v>0</v>
      </c>
      <c r="H374" s="511">
        <v>0</v>
      </c>
      <c r="I374" s="511">
        <v>0</v>
      </c>
      <c r="J374" s="527">
        <v>0</v>
      </c>
    </row>
    <row r="375" spans="2:10" x14ac:dyDescent="0.25">
      <c r="B375" s="526" t="s">
        <v>321</v>
      </c>
      <c r="C375" s="512" t="s">
        <v>3566</v>
      </c>
      <c r="D375" s="512" t="s">
        <v>3567</v>
      </c>
      <c r="E375" s="511">
        <v>0</v>
      </c>
      <c r="F375" s="511">
        <v>0</v>
      </c>
      <c r="G375" s="511">
        <v>81.37</v>
      </c>
      <c r="H375" s="511">
        <v>81.37</v>
      </c>
      <c r="I375" s="511">
        <v>0</v>
      </c>
      <c r="J375" s="527">
        <v>0</v>
      </c>
    </row>
    <row r="376" spans="2:10" x14ac:dyDescent="0.25">
      <c r="B376" s="526" t="s">
        <v>321</v>
      </c>
      <c r="C376" s="512" t="s">
        <v>982</v>
      </c>
      <c r="D376" s="512" t="s">
        <v>983</v>
      </c>
      <c r="E376" s="511">
        <v>0</v>
      </c>
      <c r="F376" s="511">
        <v>0</v>
      </c>
      <c r="G376" s="511">
        <v>0</v>
      </c>
      <c r="H376" s="511">
        <v>0</v>
      </c>
      <c r="I376" s="511">
        <v>0</v>
      </c>
      <c r="J376" s="527">
        <v>0</v>
      </c>
    </row>
    <row r="377" spans="2:10" x14ac:dyDescent="0.25">
      <c r="B377" s="526" t="s">
        <v>321</v>
      </c>
      <c r="C377" s="512" t="s">
        <v>984</v>
      </c>
      <c r="D377" s="512" t="s">
        <v>985</v>
      </c>
      <c r="E377" s="511">
        <v>0</v>
      </c>
      <c r="F377" s="511">
        <v>0</v>
      </c>
      <c r="G377" s="511">
        <v>4301.28</v>
      </c>
      <c r="H377" s="511">
        <v>4301.28</v>
      </c>
      <c r="I377" s="511">
        <v>0</v>
      </c>
      <c r="J377" s="527">
        <v>0</v>
      </c>
    </row>
    <row r="378" spans="2:10" x14ac:dyDescent="0.25">
      <c r="B378" s="526" t="s">
        <v>321</v>
      </c>
      <c r="C378" s="512" t="s">
        <v>4178</v>
      </c>
      <c r="D378" s="512" t="s">
        <v>4179</v>
      </c>
      <c r="E378" s="511">
        <v>0</v>
      </c>
      <c r="F378" s="511">
        <v>0</v>
      </c>
      <c r="G378" s="511">
        <v>0</v>
      </c>
      <c r="H378" s="511">
        <v>0</v>
      </c>
      <c r="I378" s="511">
        <v>0</v>
      </c>
      <c r="J378" s="527">
        <v>0</v>
      </c>
    </row>
    <row r="379" spans="2:10" x14ac:dyDescent="0.25">
      <c r="B379" s="526" t="s">
        <v>321</v>
      </c>
      <c r="C379" s="512" t="s">
        <v>3103</v>
      </c>
      <c r="D379" s="512" t="s">
        <v>3104</v>
      </c>
      <c r="E379" s="511">
        <v>0</v>
      </c>
      <c r="F379" s="511">
        <v>835.2</v>
      </c>
      <c r="G379" s="511">
        <v>835.2</v>
      </c>
      <c r="H379" s="511">
        <v>0</v>
      </c>
      <c r="I379" s="511">
        <v>0</v>
      </c>
      <c r="J379" s="527">
        <v>0</v>
      </c>
    </row>
    <row r="380" spans="2:10" x14ac:dyDescent="0.25">
      <c r="B380" s="526" t="s">
        <v>321</v>
      </c>
      <c r="C380" s="512" t="s">
        <v>4761</v>
      </c>
      <c r="D380" s="512" t="s">
        <v>4762</v>
      </c>
      <c r="E380" s="511">
        <v>0</v>
      </c>
      <c r="F380" s="511">
        <v>0</v>
      </c>
      <c r="G380" s="511">
        <v>0</v>
      </c>
      <c r="H380" s="511">
        <v>0</v>
      </c>
      <c r="I380" s="511">
        <v>0</v>
      </c>
      <c r="J380" s="527">
        <v>0</v>
      </c>
    </row>
    <row r="381" spans="2:10" x14ac:dyDescent="0.25">
      <c r="B381" s="526" t="s">
        <v>321</v>
      </c>
      <c r="C381" s="512" t="s">
        <v>986</v>
      </c>
      <c r="D381" s="512" t="s">
        <v>987</v>
      </c>
      <c r="E381" s="511">
        <v>0</v>
      </c>
      <c r="F381" s="511">
        <v>259757.27</v>
      </c>
      <c r="G381" s="511">
        <v>381876.92</v>
      </c>
      <c r="H381" s="511">
        <v>122119.65</v>
      </c>
      <c r="I381" s="511">
        <v>0</v>
      </c>
      <c r="J381" s="527">
        <v>0</v>
      </c>
    </row>
    <row r="382" spans="2:10" x14ac:dyDescent="0.25">
      <c r="B382" s="526" t="s">
        <v>321</v>
      </c>
      <c r="C382" s="512" t="s">
        <v>5277</v>
      </c>
      <c r="D382" s="512" t="s">
        <v>5278</v>
      </c>
      <c r="E382" s="511">
        <v>0</v>
      </c>
      <c r="F382" s="511">
        <v>40646.400000000001</v>
      </c>
      <c r="G382" s="511">
        <v>40646.400000000001</v>
      </c>
      <c r="H382" s="511">
        <v>916.4</v>
      </c>
      <c r="I382" s="511">
        <v>0</v>
      </c>
      <c r="J382" s="527">
        <v>916.4</v>
      </c>
    </row>
    <row r="383" spans="2:10" x14ac:dyDescent="0.25">
      <c r="B383" s="526" t="s">
        <v>321</v>
      </c>
      <c r="C383" s="512" t="s">
        <v>3972</v>
      </c>
      <c r="D383" s="512" t="s">
        <v>3973</v>
      </c>
      <c r="E383" s="511">
        <v>0</v>
      </c>
      <c r="F383" s="511">
        <v>0</v>
      </c>
      <c r="G383" s="511">
        <v>0</v>
      </c>
      <c r="H383" s="511">
        <v>0</v>
      </c>
      <c r="I383" s="511">
        <v>0</v>
      </c>
      <c r="J383" s="527">
        <v>0</v>
      </c>
    </row>
    <row r="384" spans="2:10" x14ac:dyDescent="0.25">
      <c r="B384" s="526" t="s">
        <v>321</v>
      </c>
      <c r="C384" s="512" t="s">
        <v>4763</v>
      </c>
      <c r="D384" s="512" t="s">
        <v>4764</v>
      </c>
      <c r="E384" s="511">
        <v>0</v>
      </c>
      <c r="F384" s="511">
        <v>0</v>
      </c>
      <c r="G384" s="511">
        <v>0</v>
      </c>
      <c r="H384" s="511">
        <v>0</v>
      </c>
      <c r="I384" s="511">
        <v>0</v>
      </c>
      <c r="J384" s="527">
        <v>0</v>
      </c>
    </row>
    <row r="385" spans="2:10" x14ac:dyDescent="0.25">
      <c r="B385" s="526" t="s">
        <v>321</v>
      </c>
      <c r="C385" s="512" t="s">
        <v>3105</v>
      </c>
      <c r="D385" s="512" t="s">
        <v>3106</v>
      </c>
      <c r="E385" s="511">
        <v>0</v>
      </c>
      <c r="F385" s="511">
        <v>0</v>
      </c>
      <c r="G385" s="511">
        <v>0</v>
      </c>
      <c r="H385" s="511">
        <v>0</v>
      </c>
      <c r="I385" s="511">
        <v>0</v>
      </c>
      <c r="J385" s="527">
        <v>0</v>
      </c>
    </row>
    <row r="386" spans="2:10" x14ac:dyDescent="0.25">
      <c r="B386" s="526" t="s">
        <v>321</v>
      </c>
      <c r="C386" s="512" t="s">
        <v>4765</v>
      </c>
      <c r="D386" s="512" t="s">
        <v>4465</v>
      </c>
      <c r="E386" s="511">
        <v>0</v>
      </c>
      <c r="F386" s="511">
        <v>15273.75</v>
      </c>
      <c r="G386" s="511">
        <v>15273.75</v>
      </c>
      <c r="H386" s="511">
        <v>15342.11</v>
      </c>
      <c r="I386" s="511">
        <v>0</v>
      </c>
      <c r="J386" s="527">
        <v>15342.11</v>
      </c>
    </row>
    <row r="387" spans="2:10" x14ac:dyDescent="0.25">
      <c r="B387" s="526" t="s">
        <v>321</v>
      </c>
      <c r="C387" s="512" t="s">
        <v>3107</v>
      </c>
      <c r="D387" s="512" t="s">
        <v>3108</v>
      </c>
      <c r="E387" s="511">
        <v>0</v>
      </c>
      <c r="F387" s="511">
        <v>0</v>
      </c>
      <c r="G387" s="511">
        <v>0</v>
      </c>
      <c r="H387" s="511">
        <v>0</v>
      </c>
      <c r="I387" s="511">
        <v>0</v>
      </c>
      <c r="J387" s="527">
        <v>0</v>
      </c>
    </row>
    <row r="388" spans="2:10" x14ac:dyDescent="0.25">
      <c r="B388" s="526" t="s">
        <v>321</v>
      </c>
      <c r="C388" s="512" t="s">
        <v>988</v>
      </c>
      <c r="D388" s="512" t="s">
        <v>989</v>
      </c>
      <c r="E388" s="511">
        <v>0</v>
      </c>
      <c r="F388" s="511">
        <v>0</v>
      </c>
      <c r="G388" s="511">
        <v>30319.62</v>
      </c>
      <c r="H388" s="511">
        <v>30319.62</v>
      </c>
      <c r="I388" s="511">
        <v>0</v>
      </c>
      <c r="J388" s="527">
        <v>0</v>
      </c>
    </row>
    <row r="389" spans="2:10" x14ac:dyDescent="0.25">
      <c r="B389" s="526" t="s">
        <v>321</v>
      </c>
      <c r="C389" s="512" t="s">
        <v>5078</v>
      </c>
      <c r="D389" s="512" t="s">
        <v>5079</v>
      </c>
      <c r="E389" s="511">
        <v>0</v>
      </c>
      <c r="F389" s="511">
        <v>0</v>
      </c>
      <c r="G389" s="511">
        <v>0</v>
      </c>
      <c r="H389" s="511">
        <v>0</v>
      </c>
      <c r="I389" s="511">
        <v>0</v>
      </c>
      <c r="J389" s="527">
        <v>0</v>
      </c>
    </row>
    <row r="390" spans="2:10" x14ac:dyDescent="0.25">
      <c r="B390" s="526" t="s">
        <v>321</v>
      </c>
      <c r="C390" s="512" t="s">
        <v>4766</v>
      </c>
      <c r="D390" s="512" t="s">
        <v>4767</v>
      </c>
      <c r="E390" s="511">
        <v>0</v>
      </c>
      <c r="F390" s="511">
        <v>0</v>
      </c>
      <c r="G390" s="511">
        <v>0</v>
      </c>
      <c r="H390" s="511">
        <v>0</v>
      </c>
      <c r="I390" s="511">
        <v>0</v>
      </c>
      <c r="J390" s="527">
        <v>0</v>
      </c>
    </row>
    <row r="391" spans="2:10" x14ac:dyDescent="0.25">
      <c r="B391" s="526" t="s">
        <v>321</v>
      </c>
      <c r="C391" s="512" t="s">
        <v>4627</v>
      </c>
      <c r="D391" s="512" t="s">
        <v>4628</v>
      </c>
      <c r="E391" s="511">
        <v>0</v>
      </c>
      <c r="F391" s="511">
        <v>0</v>
      </c>
      <c r="G391" s="511">
        <v>0</v>
      </c>
      <c r="H391" s="511">
        <v>0</v>
      </c>
      <c r="I391" s="511">
        <v>0</v>
      </c>
      <c r="J391" s="527">
        <v>0</v>
      </c>
    </row>
    <row r="392" spans="2:10" x14ac:dyDescent="0.25">
      <c r="B392" s="526" t="s">
        <v>321</v>
      </c>
      <c r="C392" s="512" t="s">
        <v>3568</v>
      </c>
      <c r="D392" s="512" t="s">
        <v>3569</v>
      </c>
      <c r="E392" s="511">
        <v>0</v>
      </c>
      <c r="F392" s="511">
        <v>0</v>
      </c>
      <c r="G392" s="511">
        <v>0</v>
      </c>
      <c r="H392" s="511">
        <v>0</v>
      </c>
      <c r="I392" s="511">
        <v>0</v>
      </c>
      <c r="J392" s="527">
        <v>0</v>
      </c>
    </row>
    <row r="393" spans="2:10" x14ac:dyDescent="0.25">
      <c r="B393" s="526" t="s">
        <v>321</v>
      </c>
      <c r="C393" s="512" t="s">
        <v>990</v>
      </c>
      <c r="D393" s="512" t="s">
        <v>991</v>
      </c>
      <c r="E393" s="511">
        <v>0</v>
      </c>
      <c r="F393" s="511">
        <v>0</v>
      </c>
      <c r="G393" s="511">
        <v>10225.39</v>
      </c>
      <c r="H393" s="511">
        <v>10225.39</v>
      </c>
      <c r="I393" s="511">
        <v>0</v>
      </c>
      <c r="J393" s="527">
        <v>0</v>
      </c>
    </row>
    <row r="394" spans="2:10" x14ac:dyDescent="0.25">
      <c r="B394" s="526" t="s">
        <v>321</v>
      </c>
      <c r="C394" s="512" t="s">
        <v>3109</v>
      </c>
      <c r="D394" s="512" t="s">
        <v>3110</v>
      </c>
      <c r="E394" s="511">
        <v>0</v>
      </c>
      <c r="F394" s="511">
        <v>0</v>
      </c>
      <c r="G394" s="511">
        <v>0</v>
      </c>
      <c r="H394" s="511">
        <v>79635.16</v>
      </c>
      <c r="I394" s="511">
        <v>0</v>
      </c>
      <c r="J394" s="527">
        <v>79635.16</v>
      </c>
    </row>
    <row r="395" spans="2:10" x14ac:dyDescent="0.25">
      <c r="B395" s="526" t="s">
        <v>321</v>
      </c>
      <c r="C395" s="512" t="s">
        <v>3974</v>
      </c>
      <c r="D395" s="512" t="s">
        <v>3975</v>
      </c>
      <c r="E395" s="511">
        <v>0</v>
      </c>
      <c r="F395" s="511">
        <v>0</v>
      </c>
      <c r="G395" s="511">
        <v>0</v>
      </c>
      <c r="H395" s="511">
        <v>0</v>
      </c>
      <c r="I395" s="511">
        <v>0</v>
      </c>
      <c r="J395" s="527">
        <v>0</v>
      </c>
    </row>
    <row r="396" spans="2:10" x14ac:dyDescent="0.25">
      <c r="B396" s="526" t="s">
        <v>321</v>
      </c>
      <c r="C396" s="512" t="s">
        <v>4768</v>
      </c>
      <c r="D396" s="512" t="s">
        <v>5080</v>
      </c>
      <c r="E396" s="511">
        <v>0</v>
      </c>
      <c r="F396" s="511">
        <v>0</v>
      </c>
      <c r="G396" s="511">
        <v>0</v>
      </c>
      <c r="H396" s="511">
        <v>0</v>
      </c>
      <c r="I396" s="511">
        <v>0</v>
      </c>
      <c r="J396" s="527">
        <v>0</v>
      </c>
    </row>
    <row r="397" spans="2:10" x14ac:dyDescent="0.25">
      <c r="B397" s="526" t="s">
        <v>321</v>
      </c>
      <c r="C397" s="512" t="s">
        <v>992</v>
      </c>
      <c r="D397" s="512" t="s">
        <v>993</v>
      </c>
      <c r="E397" s="511">
        <v>0</v>
      </c>
      <c r="F397" s="511">
        <v>0</v>
      </c>
      <c r="G397" s="511">
        <v>0</v>
      </c>
      <c r="H397" s="511">
        <v>0</v>
      </c>
      <c r="I397" s="511">
        <v>0</v>
      </c>
      <c r="J397" s="527">
        <v>0</v>
      </c>
    </row>
    <row r="398" spans="2:10" x14ac:dyDescent="0.25">
      <c r="B398" s="526" t="s">
        <v>321</v>
      </c>
      <c r="C398" s="512" t="s">
        <v>3111</v>
      </c>
      <c r="D398" s="512" t="s">
        <v>3112</v>
      </c>
      <c r="E398" s="511">
        <v>0</v>
      </c>
      <c r="F398" s="511">
        <v>11948</v>
      </c>
      <c r="G398" s="511">
        <v>11948</v>
      </c>
      <c r="H398" s="511">
        <v>0</v>
      </c>
      <c r="I398" s="511">
        <v>0</v>
      </c>
      <c r="J398" s="527">
        <v>0</v>
      </c>
    </row>
    <row r="399" spans="2:10" x14ac:dyDescent="0.25">
      <c r="B399" s="526" t="s">
        <v>321</v>
      </c>
      <c r="C399" s="512" t="s">
        <v>3570</v>
      </c>
      <c r="D399" s="512" t="s">
        <v>3571</v>
      </c>
      <c r="E399" s="511">
        <v>0</v>
      </c>
      <c r="F399" s="511">
        <v>0</v>
      </c>
      <c r="G399" s="511">
        <v>0</v>
      </c>
      <c r="H399" s="511">
        <v>0</v>
      </c>
      <c r="I399" s="511">
        <v>0</v>
      </c>
      <c r="J399" s="527">
        <v>0</v>
      </c>
    </row>
    <row r="400" spans="2:10" x14ac:dyDescent="0.25">
      <c r="B400" s="526" t="s">
        <v>321</v>
      </c>
      <c r="C400" s="512" t="s">
        <v>994</v>
      </c>
      <c r="D400" s="512" t="s">
        <v>995</v>
      </c>
      <c r="E400" s="511">
        <v>0</v>
      </c>
      <c r="F400" s="511">
        <v>5192524</v>
      </c>
      <c r="G400" s="511">
        <v>5489104</v>
      </c>
      <c r="H400" s="511">
        <v>1624861.82</v>
      </c>
      <c r="I400" s="511">
        <v>0</v>
      </c>
      <c r="J400" s="527">
        <v>1328281.82</v>
      </c>
    </row>
    <row r="401" spans="2:10" x14ac:dyDescent="0.25">
      <c r="B401" s="526" t="s">
        <v>321</v>
      </c>
      <c r="C401" s="512" t="s">
        <v>4426</v>
      </c>
      <c r="D401" s="512" t="s">
        <v>4427</v>
      </c>
      <c r="E401" s="511">
        <v>0</v>
      </c>
      <c r="F401" s="511">
        <v>0</v>
      </c>
      <c r="G401" s="511">
        <v>0</v>
      </c>
      <c r="H401" s="511">
        <v>0</v>
      </c>
      <c r="I401" s="511">
        <v>0</v>
      </c>
      <c r="J401" s="527">
        <v>0</v>
      </c>
    </row>
    <row r="402" spans="2:10" x14ac:dyDescent="0.25">
      <c r="B402" s="526" t="s">
        <v>321</v>
      </c>
      <c r="C402" s="512" t="s">
        <v>996</v>
      </c>
      <c r="D402" s="512" t="s">
        <v>997</v>
      </c>
      <c r="E402" s="511">
        <v>0</v>
      </c>
      <c r="F402" s="511">
        <v>0</v>
      </c>
      <c r="G402" s="511">
        <v>0</v>
      </c>
      <c r="H402" s="511">
        <v>0</v>
      </c>
      <c r="I402" s="511">
        <v>0</v>
      </c>
      <c r="J402" s="527">
        <v>0</v>
      </c>
    </row>
    <row r="403" spans="2:10" x14ac:dyDescent="0.25">
      <c r="B403" s="526" t="s">
        <v>321</v>
      </c>
      <c r="C403" s="512" t="s">
        <v>998</v>
      </c>
      <c r="D403" s="512" t="s">
        <v>999</v>
      </c>
      <c r="E403" s="511">
        <v>0</v>
      </c>
      <c r="F403" s="511">
        <v>0</v>
      </c>
      <c r="G403" s="511">
        <v>3677.2</v>
      </c>
      <c r="H403" s="511">
        <v>3677.2</v>
      </c>
      <c r="I403" s="511">
        <v>0</v>
      </c>
      <c r="J403" s="527">
        <v>0</v>
      </c>
    </row>
    <row r="404" spans="2:10" x14ac:dyDescent="0.25">
      <c r="B404" s="526" t="s">
        <v>321</v>
      </c>
      <c r="C404" s="512" t="s">
        <v>3976</v>
      </c>
      <c r="D404" s="512" t="s">
        <v>3977</v>
      </c>
      <c r="E404" s="511">
        <v>0</v>
      </c>
      <c r="F404" s="511">
        <v>0</v>
      </c>
      <c r="G404" s="511">
        <v>0</v>
      </c>
      <c r="H404" s="511">
        <v>0</v>
      </c>
      <c r="I404" s="511">
        <v>0</v>
      </c>
      <c r="J404" s="527">
        <v>0</v>
      </c>
    </row>
    <row r="405" spans="2:10" x14ac:dyDescent="0.25">
      <c r="B405" s="526" t="s">
        <v>321</v>
      </c>
      <c r="C405" s="512" t="s">
        <v>1000</v>
      </c>
      <c r="D405" s="512" t="s">
        <v>1001</v>
      </c>
      <c r="E405" s="511">
        <v>0</v>
      </c>
      <c r="F405" s="511">
        <v>31925.05</v>
      </c>
      <c r="G405" s="511">
        <v>36850.03</v>
      </c>
      <c r="H405" s="511">
        <v>12434.97</v>
      </c>
      <c r="I405" s="511">
        <v>0</v>
      </c>
      <c r="J405" s="527">
        <v>7509.99</v>
      </c>
    </row>
    <row r="406" spans="2:10" x14ac:dyDescent="0.25">
      <c r="B406" s="526" t="s">
        <v>321</v>
      </c>
      <c r="C406" s="512" t="s">
        <v>3572</v>
      </c>
      <c r="D406" s="512" t="s">
        <v>3573</v>
      </c>
      <c r="E406" s="511">
        <v>0</v>
      </c>
      <c r="F406" s="511">
        <v>0</v>
      </c>
      <c r="G406" s="511">
        <v>58562.6</v>
      </c>
      <c r="H406" s="511">
        <v>58562.6</v>
      </c>
      <c r="I406" s="511">
        <v>0</v>
      </c>
      <c r="J406" s="527">
        <v>0</v>
      </c>
    </row>
    <row r="407" spans="2:10" x14ac:dyDescent="0.25">
      <c r="B407" s="516" t="s">
        <v>321</v>
      </c>
      <c r="C407" s="458" t="s">
        <v>1002</v>
      </c>
      <c r="D407" s="458" t="s">
        <v>1003</v>
      </c>
      <c r="E407" s="456">
        <v>0</v>
      </c>
      <c r="F407" s="456">
        <v>0</v>
      </c>
      <c r="G407" s="456">
        <v>0</v>
      </c>
      <c r="H407" s="456">
        <v>760.99</v>
      </c>
      <c r="I407" s="456">
        <v>0</v>
      </c>
      <c r="J407" s="459">
        <v>760.99</v>
      </c>
    </row>
    <row r="408" spans="2:10" x14ac:dyDescent="0.25">
      <c r="B408" s="526" t="s">
        <v>321</v>
      </c>
      <c r="C408" s="512" t="s">
        <v>1004</v>
      </c>
      <c r="D408" s="512" t="s">
        <v>1005</v>
      </c>
      <c r="E408" s="511">
        <v>0</v>
      </c>
      <c r="F408" s="511">
        <v>320714.15000000002</v>
      </c>
      <c r="G408" s="511">
        <v>320714.17</v>
      </c>
      <c r="H408" s="511">
        <v>297302.26</v>
      </c>
      <c r="I408" s="511">
        <v>0</v>
      </c>
      <c r="J408" s="527">
        <v>297302.24</v>
      </c>
    </row>
    <row r="409" spans="2:10" x14ac:dyDescent="0.25">
      <c r="B409" s="526" t="s">
        <v>321</v>
      </c>
      <c r="C409" s="512" t="s">
        <v>1006</v>
      </c>
      <c r="D409" s="512" t="s">
        <v>1007</v>
      </c>
      <c r="E409" s="511">
        <v>0</v>
      </c>
      <c r="F409" s="511">
        <v>7130.85</v>
      </c>
      <c r="G409" s="511">
        <v>10273.98</v>
      </c>
      <c r="H409" s="511">
        <v>3143.13</v>
      </c>
      <c r="I409" s="511">
        <v>0</v>
      </c>
      <c r="J409" s="527">
        <v>0</v>
      </c>
    </row>
    <row r="410" spans="2:10" x14ac:dyDescent="0.25">
      <c r="B410" s="516" t="s">
        <v>321</v>
      </c>
      <c r="C410" s="458" t="s">
        <v>5279</v>
      </c>
      <c r="D410" s="458" t="s">
        <v>5280</v>
      </c>
      <c r="E410" s="456">
        <v>0</v>
      </c>
      <c r="F410" s="456">
        <v>4469456.2300000004</v>
      </c>
      <c r="G410" s="456">
        <v>969372.89</v>
      </c>
      <c r="H410" s="456">
        <v>594755.39</v>
      </c>
      <c r="I410" s="456">
        <v>0</v>
      </c>
      <c r="J410" s="459">
        <v>4094838.73</v>
      </c>
    </row>
    <row r="411" spans="2:10" x14ac:dyDescent="0.25">
      <c r="B411" s="526" t="s">
        <v>321</v>
      </c>
      <c r="C411" s="512" t="s">
        <v>4769</v>
      </c>
      <c r="D411" s="512" t="s">
        <v>4770</v>
      </c>
      <c r="E411" s="511">
        <v>0</v>
      </c>
      <c r="F411" s="511">
        <v>0</v>
      </c>
      <c r="G411" s="511">
        <v>0</v>
      </c>
      <c r="H411" s="511">
        <v>0</v>
      </c>
      <c r="I411" s="511">
        <v>0</v>
      </c>
      <c r="J411" s="527">
        <v>0</v>
      </c>
    </row>
    <row r="412" spans="2:10" x14ac:dyDescent="0.25">
      <c r="B412" s="526" t="s">
        <v>321</v>
      </c>
      <c r="C412" s="512" t="s">
        <v>1008</v>
      </c>
      <c r="D412" s="512" t="s">
        <v>1009</v>
      </c>
      <c r="E412" s="511">
        <v>0</v>
      </c>
      <c r="F412" s="511">
        <v>0</v>
      </c>
      <c r="G412" s="511">
        <v>0</v>
      </c>
      <c r="H412" s="511">
        <v>0</v>
      </c>
      <c r="I412" s="511">
        <v>0</v>
      </c>
      <c r="J412" s="527">
        <v>0</v>
      </c>
    </row>
    <row r="413" spans="2:10" x14ac:dyDescent="0.25">
      <c r="B413" s="516" t="s">
        <v>321</v>
      </c>
      <c r="C413" s="458" t="s">
        <v>3978</v>
      </c>
      <c r="D413" s="458" t="s">
        <v>3979</v>
      </c>
      <c r="E413" s="456">
        <v>0</v>
      </c>
      <c r="F413" s="456">
        <v>0</v>
      </c>
      <c r="G413" s="456">
        <v>0</v>
      </c>
      <c r="H413" s="456">
        <v>0</v>
      </c>
      <c r="I413" s="456">
        <v>0</v>
      </c>
      <c r="J413" s="459">
        <v>0</v>
      </c>
    </row>
    <row r="414" spans="2:10" x14ac:dyDescent="0.25">
      <c r="B414" s="526" t="s">
        <v>321</v>
      </c>
      <c r="C414" s="512" t="s">
        <v>4180</v>
      </c>
      <c r="D414" s="512" t="s">
        <v>4181</v>
      </c>
      <c r="E414" s="511">
        <v>0</v>
      </c>
      <c r="F414" s="511">
        <v>0</v>
      </c>
      <c r="G414" s="511">
        <v>0</v>
      </c>
      <c r="H414" s="511">
        <v>0</v>
      </c>
      <c r="I414" s="511">
        <v>0</v>
      </c>
      <c r="J414" s="527">
        <v>0</v>
      </c>
    </row>
    <row r="415" spans="2:10" x14ac:dyDescent="0.25">
      <c r="B415" s="526" t="s">
        <v>321</v>
      </c>
      <c r="C415" s="512" t="s">
        <v>3980</v>
      </c>
      <c r="D415" s="512" t="s">
        <v>3981</v>
      </c>
      <c r="E415" s="511">
        <v>0</v>
      </c>
      <c r="F415" s="511">
        <v>0</v>
      </c>
      <c r="G415" s="511">
        <v>0</v>
      </c>
      <c r="H415" s="511">
        <v>0</v>
      </c>
      <c r="I415" s="511">
        <v>0</v>
      </c>
      <c r="J415" s="527">
        <v>0</v>
      </c>
    </row>
    <row r="416" spans="2:10" x14ac:dyDescent="0.25">
      <c r="B416" s="526" t="s">
        <v>321</v>
      </c>
      <c r="C416" s="512" t="s">
        <v>5281</v>
      </c>
      <c r="D416" s="512" t="s">
        <v>5282</v>
      </c>
      <c r="E416" s="511">
        <v>0</v>
      </c>
      <c r="F416" s="511">
        <v>0</v>
      </c>
      <c r="G416" s="511">
        <v>111649.99</v>
      </c>
      <c r="H416" s="511">
        <v>111649.99</v>
      </c>
      <c r="I416" s="511">
        <v>0</v>
      </c>
      <c r="J416" s="527">
        <v>0</v>
      </c>
    </row>
    <row r="417" spans="2:10" x14ac:dyDescent="0.25">
      <c r="B417" s="526" t="s">
        <v>321</v>
      </c>
      <c r="C417" s="512" t="s">
        <v>1010</v>
      </c>
      <c r="D417" s="512" t="s">
        <v>1011</v>
      </c>
      <c r="E417" s="511">
        <v>0</v>
      </c>
      <c r="F417" s="511">
        <v>0</v>
      </c>
      <c r="G417" s="511">
        <v>3980</v>
      </c>
      <c r="H417" s="511">
        <v>3980</v>
      </c>
      <c r="I417" s="511">
        <v>0</v>
      </c>
      <c r="J417" s="527">
        <v>0</v>
      </c>
    </row>
    <row r="418" spans="2:10" ht="18" x14ac:dyDescent="0.25">
      <c r="B418" s="526" t="s">
        <v>321</v>
      </c>
      <c r="C418" s="512" t="s">
        <v>5081</v>
      </c>
      <c r="D418" s="512" t="s">
        <v>5082</v>
      </c>
      <c r="E418" s="511">
        <v>0</v>
      </c>
      <c r="F418" s="511">
        <v>0</v>
      </c>
      <c r="G418" s="511">
        <v>0</v>
      </c>
      <c r="H418" s="511">
        <v>0</v>
      </c>
      <c r="I418" s="511">
        <v>0</v>
      </c>
      <c r="J418" s="527">
        <v>0</v>
      </c>
    </row>
    <row r="419" spans="2:10" x14ac:dyDescent="0.25">
      <c r="B419" s="526" t="s">
        <v>321</v>
      </c>
      <c r="C419" s="512" t="s">
        <v>3113</v>
      </c>
      <c r="D419" s="512" t="s">
        <v>3114</v>
      </c>
      <c r="E419" s="511">
        <v>0</v>
      </c>
      <c r="F419" s="511">
        <v>0</v>
      </c>
      <c r="G419" s="511">
        <v>600</v>
      </c>
      <c r="H419" s="511">
        <v>600</v>
      </c>
      <c r="I419" s="511">
        <v>0</v>
      </c>
      <c r="J419" s="527">
        <v>0</v>
      </c>
    </row>
    <row r="420" spans="2:10" x14ac:dyDescent="0.25">
      <c r="B420" s="526" t="s">
        <v>321</v>
      </c>
      <c r="C420" s="512" t="s">
        <v>3982</v>
      </c>
      <c r="D420" s="512" t="s">
        <v>3983</v>
      </c>
      <c r="E420" s="511">
        <v>0</v>
      </c>
      <c r="F420" s="511">
        <v>0</v>
      </c>
      <c r="G420" s="511">
        <v>0</v>
      </c>
      <c r="H420" s="511">
        <v>0</v>
      </c>
      <c r="I420" s="511">
        <v>0</v>
      </c>
      <c r="J420" s="527">
        <v>0</v>
      </c>
    </row>
    <row r="421" spans="2:10" x14ac:dyDescent="0.25">
      <c r="B421" s="516" t="s">
        <v>321</v>
      </c>
      <c r="C421" s="458" t="s">
        <v>3115</v>
      </c>
      <c r="D421" s="458" t="s">
        <v>3116</v>
      </c>
      <c r="E421" s="456">
        <v>0</v>
      </c>
      <c r="F421" s="456">
        <v>0</v>
      </c>
      <c r="G421" s="456">
        <v>127.5</v>
      </c>
      <c r="H421" s="456">
        <v>127.5</v>
      </c>
      <c r="I421" s="456">
        <v>0</v>
      </c>
      <c r="J421" s="459">
        <v>0</v>
      </c>
    </row>
    <row r="422" spans="2:10" x14ac:dyDescent="0.25">
      <c r="B422" s="516" t="s">
        <v>321</v>
      </c>
      <c r="C422" s="458" t="s">
        <v>3984</v>
      </c>
      <c r="D422" s="458" t="s">
        <v>3985</v>
      </c>
      <c r="E422" s="456">
        <v>0</v>
      </c>
      <c r="F422" s="456">
        <v>0</v>
      </c>
      <c r="G422" s="456">
        <v>0</v>
      </c>
      <c r="H422" s="456">
        <v>0</v>
      </c>
      <c r="I422" s="456">
        <v>0</v>
      </c>
      <c r="J422" s="459">
        <v>0</v>
      </c>
    </row>
    <row r="423" spans="2:10" x14ac:dyDescent="0.25">
      <c r="B423" s="516" t="s">
        <v>321</v>
      </c>
      <c r="C423" s="458" t="s">
        <v>1012</v>
      </c>
      <c r="D423" s="458" t="s">
        <v>1013</v>
      </c>
      <c r="E423" s="456">
        <v>0</v>
      </c>
      <c r="F423" s="456">
        <v>0</v>
      </c>
      <c r="G423" s="456">
        <v>892</v>
      </c>
      <c r="H423" s="456">
        <v>892</v>
      </c>
      <c r="I423" s="456">
        <v>0</v>
      </c>
      <c r="J423" s="459">
        <v>0</v>
      </c>
    </row>
    <row r="424" spans="2:10" x14ac:dyDescent="0.25">
      <c r="B424" s="516" t="s">
        <v>321</v>
      </c>
      <c r="C424" s="458" t="s">
        <v>3117</v>
      </c>
      <c r="D424" s="458" t="s">
        <v>3118</v>
      </c>
      <c r="E424" s="456">
        <v>0</v>
      </c>
      <c r="F424" s="456">
        <v>0</v>
      </c>
      <c r="G424" s="456">
        <v>0</v>
      </c>
      <c r="H424" s="456">
        <v>0</v>
      </c>
      <c r="I424" s="456">
        <v>0</v>
      </c>
      <c r="J424" s="459">
        <v>0</v>
      </c>
    </row>
    <row r="425" spans="2:10" x14ac:dyDescent="0.25">
      <c r="B425" s="526" t="s">
        <v>321</v>
      </c>
      <c r="C425" s="512" t="s">
        <v>3574</v>
      </c>
      <c r="D425" s="512" t="s">
        <v>3575</v>
      </c>
      <c r="E425" s="511">
        <v>0</v>
      </c>
      <c r="F425" s="511">
        <v>0</v>
      </c>
      <c r="G425" s="511">
        <v>0</v>
      </c>
      <c r="H425" s="511">
        <v>0</v>
      </c>
      <c r="I425" s="511">
        <v>0</v>
      </c>
      <c r="J425" s="527">
        <v>0</v>
      </c>
    </row>
    <row r="426" spans="2:10" x14ac:dyDescent="0.25">
      <c r="B426" s="526" t="s">
        <v>321</v>
      </c>
      <c r="C426" s="512" t="s">
        <v>3119</v>
      </c>
      <c r="D426" s="512" t="s">
        <v>3120</v>
      </c>
      <c r="E426" s="511">
        <v>0</v>
      </c>
      <c r="F426" s="511">
        <v>0</v>
      </c>
      <c r="G426" s="511">
        <v>0</v>
      </c>
      <c r="H426" s="511">
        <v>0</v>
      </c>
      <c r="I426" s="511">
        <v>0</v>
      </c>
      <c r="J426" s="527">
        <v>0</v>
      </c>
    </row>
    <row r="427" spans="2:10" x14ac:dyDescent="0.25">
      <c r="B427" s="526" t="s">
        <v>321</v>
      </c>
      <c r="C427" s="512" t="s">
        <v>3986</v>
      </c>
      <c r="D427" s="512" t="s">
        <v>3987</v>
      </c>
      <c r="E427" s="511">
        <v>0</v>
      </c>
      <c r="F427" s="511">
        <v>0</v>
      </c>
      <c r="G427" s="511">
        <v>0</v>
      </c>
      <c r="H427" s="511">
        <v>0</v>
      </c>
      <c r="I427" s="511">
        <v>0</v>
      </c>
      <c r="J427" s="527">
        <v>0</v>
      </c>
    </row>
    <row r="428" spans="2:10" x14ac:dyDescent="0.25">
      <c r="B428" s="526" t="s">
        <v>321</v>
      </c>
      <c r="C428" s="512" t="s">
        <v>1014</v>
      </c>
      <c r="D428" s="512" t="s">
        <v>1015</v>
      </c>
      <c r="E428" s="511">
        <v>0</v>
      </c>
      <c r="F428" s="511">
        <v>0</v>
      </c>
      <c r="G428" s="511">
        <v>0</v>
      </c>
      <c r="H428" s="511">
        <v>0</v>
      </c>
      <c r="I428" s="511">
        <v>0</v>
      </c>
      <c r="J428" s="527">
        <v>0</v>
      </c>
    </row>
    <row r="429" spans="2:10" x14ac:dyDescent="0.25">
      <c r="B429" s="526" t="s">
        <v>321</v>
      </c>
      <c r="C429" s="512" t="s">
        <v>1016</v>
      </c>
      <c r="D429" s="512" t="s">
        <v>1017</v>
      </c>
      <c r="E429" s="511">
        <v>0</v>
      </c>
      <c r="F429" s="511">
        <v>171047.8</v>
      </c>
      <c r="G429" s="511">
        <v>218230.8</v>
      </c>
      <c r="H429" s="511">
        <v>72215.8</v>
      </c>
      <c r="I429" s="511">
        <v>0</v>
      </c>
      <c r="J429" s="527">
        <v>25032.799999999999</v>
      </c>
    </row>
    <row r="430" spans="2:10" x14ac:dyDescent="0.25">
      <c r="B430" s="526" t="s">
        <v>321</v>
      </c>
      <c r="C430" s="512" t="s">
        <v>3121</v>
      </c>
      <c r="D430" s="512" t="s">
        <v>3122</v>
      </c>
      <c r="E430" s="511">
        <v>0</v>
      </c>
      <c r="F430" s="511">
        <v>0</v>
      </c>
      <c r="G430" s="511">
        <v>300</v>
      </c>
      <c r="H430" s="511">
        <v>300</v>
      </c>
      <c r="I430" s="511">
        <v>0</v>
      </c>
      <c r="J430" s="527">
        <v>0</v>
      </c>
    </row>
    <row r="431" spans="2:10" x14ac:dyDescent="0.25">
      <c r="B431" s="516" t="s">
        <v>321</v>
      </c>
      <c r="C431" s="458" t="s">
        <v>4771</v>
      </c>
      <c r="D431" s="458" t="s">
        <v>5283</v>
      </c>
      <c r="E431" s="456">
        <v>0</v>
      </c>
      <c r="F431" s="456">
        <v>0</v>
      </c>
      <c r="G431" s="456">
        <v>0</v>
      </c>
      <c r="H431" s="456">
        <v>0</v>
      </c>
      <c r="I431" s="456">
        <v>0</v>
      </c>
      <c r="J431" s="459">
        <v>0</v>
      </c>
    </row>
    <row r="432" spans="2:10" x14ac:dyDescent="0.25">
      <c r="B432" s="516" t="s">
        <v>321</v>
      </c>
      <c r="C432" s="458" t="s">
        <v>1018</v>
      </c>
      <c r="D432" s="458" t="s">
        <v>1019</v>
      </c>
      <c r="E432" s="456">
        <v>0</v>
      </c>
      <c r="F432" s="456">
        <v>0</v>
      </c>
      <c r="G432" s="456">
        <v>85000</v>
      </c>
      <c r="H432" s="456">
        <v>85000</v>
      </c>
      <c r="I432" s="456">
        <v>0</v>
      </c>
      <c r="J432" s="459">
        <v>0</v>
      </c>
    </row>
    <row r="433" spans="2:10" x14ac:dyDescent="0.25">
      <c r="B433" s="516" t="s">
        <v>321</v>
      </c>
      <c r="C433" s="458" t="s">
        <v>3123</v>
      </c>
      <c r="D433" s="458" t="s">
        <v>3124</v>
      </c>
      <c r="E433" s="456">
        <v>0</v>
      </c>
      <c r="F433" s="456">
        <v>0</v>
      </c>
      <c r="G433" s="456">
        <v>0</v>
      </c>
      <c r="H433" s="456">
        <v>0</v>
      </c>
      <c r="I433" s="456">
        <v>0</v>
      </c>
      <c r="J433" s="459">
        <v>0</v>
      </c>
    </row>
    <row r="434" spans="2:10" x14ac:dyDescent="0.25">
      <c r="B434" s="516" t="s">
        <v>321</v>
      </c>
      <c r="C434" s="458" t="s">
        <v>4772</v>
      </c>
      <c r="D434" s="458" t="s">
        <v>4773</v>
      </c>
      <c r="E434" s="456">
        <v>0</v>
      </c>
      <c r="F434" s="456">
        <v>0</v>
      </c>
      <c r="G434" s="456">
        <v>1557</v>
      </c>
      <c r="H434" s="456">
        <v>1557</v>
      </c>
      <c r="I434" s="456">
        <v>0</v>
      </c>
      <c r="J434" s="459">
        <v>0</v>
      </c>
    </row>
    <row r="435" spans="2:10" x14ac:dyDescent="0.25">
      <c r="B435" s="526" t="s">
        <v>321</v>
      </c>
      <c r="C435" s="512" t="s">
        <v>4182</v>
      </c>
      <c r="D435" s="512" t="s">
        <v>4183</v>
      </c>
      <c r="E435" s="511">
        <v>0</v>
      </c>
      <c r="F435" s="511">
        <v>0</v>
      </c>
      <c r="G435" s="511">
        <v>0</v>
      </c>
      <c r="H435" s="511">
        <v>0</v>
      </c>
      <c r="I435" s="511">
        <v>0</v>
      </c>
      <c r="J435" s="527">
        <v>0</v>
      </c>
    </row>
    <row r="436" spans="2:10" x14ac:dyDescent="0.25">
      <c r="B436" s="516" t="s">
        <v>321</v>
      </c>
      <c r="C436" s="458" t="s">
        <v>4629</v>
      </c>
      <c r="D436" s="458" t="s">
        <v>4630</v>
      </c>
      <c r="E436" s="456">
        <v>0</v>
      </c>
      <c r="F436" s="456">
        <v>0</v>
      </c>
      <c r="G436" s="456">
        <v>0</v>
      </c>
      <c r="H436" s="456">
        <v>0</v>
      </c>
      <c r="I436" s="456">
        <v>0</v>
      </c>
      <c r="J436" s="459">
        <v>0</v>
      </c>
    </row>
    <row r="437" spans="2:10" x14ac:dyDescent="0.25">
      <c r="B437" s="516" t="s">
        <v>321</v>
      </c>
      <c r="C437" s="458" t="s">
        <v>4184</v>
      </c>
      <c r="D437" s="458" t="s">
        <v>4185</v>
      </c>
      <c r="E437" s="456">
        <v>0</v>
      </c>
      <c r="F437" s="456">
        <v>0</v>
      </c>
      <c r="G437" s="456">
        <v>0</v>
      </c>
      <c r="H437" s="456">
        <v>0</v>
      </c>
      <c r="I437" s="456">
        <v>0</v>
      </c>
      <c r="J437" s="459">
        <v>0</v>
      </c>
    </row>
    <row r="438" spans="2:10" x14ac:dyDescent="0.25">
      <c r="B438" s="516" t="s">
        <v>321</v>
      </c>
      <c r="C438" s="458" t="s">
        <v>4774</v>
      </c>
      <c r="D438" s="458" t="s">
        <v>4775</v>
      </c>
      <c r="E438" s="456">
        <v>0</v>
      </c>
      <c r="F438" s="456">
        <v>0</v>
      </c>
      <c r="G438" s="456">
        <v>0</v>
      </c>
      <c r="H438" s="456">
        <v>0</v>
      </c>
      <c r="I438" s="456">
        <v>0</v>
      </c>
      <c r="J438" s="459">
        <v>0</v>
      </c>
    </row>
    <row r="439" spans="2:10" x14ac:dyDescent="0.25">
      <c r="B439" s="516" t="s">
        <v>321</v>
      </c>
      <c r="C439" s="458" t="s">
        <v>3576</v>
      </c>
      <c r="D439" s="458" t="s">
        <v>3577</v>
      </c>
      <c r="E439" s="456">
        <v>0</v>
      </c>
      <c r="F439" s="456">
        <v>69393.240000000005</v>
      </c>
      <c r="G439" s="456">
        <v>69393.240000000005</v>
      </c>
      <c r="H439" s="456">
        <v>0</v>
      </c>
      <c r="I439" s="456">
        <v>0</v>
      </c>
      <c r="J439" s="459">
        <v>0</v>
      </c>
    </row>
    <row r="440" spans="2:10" x14ac:dyDescent="0.25">
      <c r="B440" s="516" t="s">
        <v>321</v>
      </c>
      <c r="C440" s="458" t="s">
        <v>3578</v>
      </c>
      <c r="D440" s="458" t="s">
        <v>3579</v>
      </c>
      <c r="E440" s="456">
        <v>0</v>
      </c>
      <c r="F440" s="456">
        <v>0</v>
      </c>
      <c r="G440" s="456">
        <v>0</v>
      </c>
      <c r="H440" s="456">
        <v>0</v>
      </c>
      <c r="I440" s="456">
        <v>0</v>
      </c>
      <c r="J440" s="459">
        <v>0</v>
      </c>
    </row>
    <row r="441" spans="2:10" x14ac:dyDescent="0.25">
      <c r="B441" s="516" t="s">
        <v>321</v>
      </c>
      <c r="C441" s="458" t="s">
        <v>3125</v>
      </c>
      <c r="D441" s="458" t="s">
        <v>3126</v>
      </c>
      <c r="E441" s="456">
        <v>0</v>
      </c>
      <c r="F441" s="456">
        <v>0</v>
      </c>
      <c r="G441" s="456">
        <v>0</v>
      </c>
      <c r="H441" s="456">
        <v>0</v>
      </c>
      <c r="I441" s="456">
        <v>0</v>
      </c>
      <c r="J441" s="459">
        <v>0</v>
      </c>
    </row>
    <row r="442" spans="2:10" x14ac:dyDescent="0.25">
      <c r="B442" s="516" t="s">
        <v>321</v>
      </c>
      <c r="C442" s="458" t="s">
        <v>5284</v>
      </c>
      <c r="D442" s="458" t="s">
        <v>5285</v>
      </c>
      <c r="E442" s="456">
        <v>0</v>
      </c>
      <c r="F442" s="456">
        <v>0</v>
      </c>
      <c r="G442" s="456">
        <v>571.20000000000005</v>
      </c>
      <c r="H442" s="456">
        <v>571.20000000000005</v>
      </c>
      <c r="I442" s="456">
        <v>0</v>
      </c>
      <c r="J442" s="459">
        <v>0</v>
      </c>
    </row>
    <row r="443" spans="2:10" x14ac:dyDescent="0.25">
      <c r="B443" s="516" t="s">
        <v>321</v>
      </c>
      <c r="C443" s="458" t="s">
        <v>3580</v>
      </c>
      <c r="D443" s="458" t="s">
        <v>3581</v>
      </c>
      <c r="E443" s="456">
        <v>0</v>
      </c>
      <c r="F443" s="456">
        <v>0</v>
      </c>
      <c r="G443" s="456">
        <v>0</v>
      </c>
      <c r="H443" s="456">
        <v>0</v>
      </c>
      <c r="I443" s="456">
        <v>0</v>
      </c>
      <c r="J443" s="459">
        <v>0</v>
      </c>
    </row>
    <row r="444" spans="2:10" x14ac:dyDescent="0.25">
      <c r="B444" s="516" t="s">
        <v>321</v>
      </c>
      <c r="C444" s="458" t="s">
        <v>3582</v>
      </c>
      <c r="D444" s="458" t="s">
        <v>3583</v>
      </c>
      <c r="E444" s="456">
        <v>0</v>
      </c>
      <c r="F444" s="456">
        <v>0</v>
      </c>
      <c r="G444" s="456">
        <v>1097</v>
      </c>
      <c r="H444" s="456">
        <v>1097</v>
      </c>
      <c r="I444" s="456">
        <v>0</v>
      </c>
      <c r="J444" s="459">
        <v>0</v>
      </c>
    </row>
    <row r="445" spans="2:10" x14ac:dyDescent="0.25">
      <c r="B445" s="516" t="s">
        <v>321</v>
      </c>
      <c r="C445" s="458" t="s">
        <v>3584</v>
      </c>
      <c r="D445" s="458" t="s">
        <v>3585</v>
      </c>
      <c r="E445" s="456">
        <v>0</v>
      </c>
      <c r="F445" s="456">
        <v>0</v>
      </c>
      <c r="G445" s="456">
        <v>0</v>
      </c>
      <c r="H445" s="456">
        <v>0</v>
      </c>
      <c r="I445" s="456">
        <v>0</v>
      </c>
      <c r="J445" s="459">
        <v>0</v>
      </c>
    </row>
    <row r="446" spans="2:10" x14ac:dyDescent="0.25">
      <c r="B446" s="516" t="s">
        <v>321</v>
      </c>
      <c r="C446" s="458" t="s">
        <v>3988</v>
      </c>
      <c r="D446" s="458" t="s">
        <v>3989</v>
      </c>
      <c r="E446" s="456">
        <v>0</v>
      </c>
      <c r="F446" s="456">
        <v>0</v>
      </c>
      <c r="G446" s="456">
        <v>0</v>
      </c>
      <c r="H446" s="456">
        <v>0</v>
      </c>
      <c r="I446" s="456">
        <v>0</v>
      </c>
      <c r="J446" s="459">
        <v>0</v>
      </c>
    </row>
    <row r="447" spans="2:10" x14ac:dyDescent="0.25">
      <c r="B447" s="516" t="s">
        <v>321</v>
      </c>
      <c r="C447" s="458" t="s">
        <v>1020</v>
      </c>
      <c r="D447" s="458" t="s">
        <v>1021</v>
      </c>
      <c r="E447" s="456">
        <v>0</v>
      </c>
      <c r="F447" s="456">
        <v>127558.52</v>
      </c>
      <c r="G447" s="456">
        <v>127558.52</v>
      </c>
      <c r="H447" s="456">
        <v>67622.61</v>
      </c>
      <c r="I447" s="456">
        <v>0</v>
      </c>
      <c r="J447" s="459">
        <v>67622.61</v>
      </c>
    </row>
    <row r="448" spans="2:10" x14ac:dyDescent="0.25">
      <c r="B448" s="516" t="s">
        <v>321</v>
      </c>
      <c r="C448" s="458" t="s">
        <v>4428</v>
      </c>
      <c r="D448" s="458" t="s">
        <v>4429</v>
      </c>
      <c r="E448" s="456">
        <v>0</v>
      </c>
      <c r="F448" s="456">
        <v>22040</v>
      </c>
      <c r="G448" s="456">
        <v>22040</v>
      </c>
      <c r="H448" s="456">
        <v>0</v>
      </c>
      <c r="I448" s="456">
        <v>0</v>
      </c>
      <c r="J448" s="459">
        <v>0</v>
      </c>
    </row>
    <row r="449" spans="2:10" x14ac:dyDescent="0.25">
      <c r="B449" s="516" t="s">
        <v>321</v>
      </c>
      <c r="C449" s="458" t="s">
        <v>3127</v>
      </c>
      <c r="D449" s="458" t="s">
        <v>3128</v>
      </c>
      <c r="E449" s="456">
        <v>0</v>
      </c>
      <c r="F449" s="456">
        <v>0</v>
      </c>
      <c r="G449" s="456">
        <v>0</v>
      </c>
      <c r="H449" s="456">
        <v>0</v>
      </c>
      <c r="I449" s="456">
        <v>0</v>
      </c>
      <c r="J449" s="459">
        <v>0</v>
      </c>
    </row>
    <row r="450" spans="2:10" x14ac:dyDescent="0.25">
      <c r="B450" s="516" t="s">
        <v>321</v>
      </c>
      <c r="C450" s="458" t="s">
        <v>1022</v>
      </c>
      <c r="D450" s="458" t="s">
        <v>1023</v>
      </c>
      <c r="E450" s="456">
        <v>0</v>
      </c>
      <c r="F450" s="456">
        <v>0</v>
      </c>
      <c r="G450" s="456">
        <v>0</v>
      </c>
      <c r="H450" s="456">
        <v>0</v>
      </c>
      <c r="I450" s="456">
        <v>0</v>
      </c>
      <c r="J450" s="459">
        <v>0</v>
      </c>
    </row>
    <row r="451" spans="2:10" x14ac:dyDescent="0.25">
      <c r="B451" s="516" t="s">
        <v>321</v>
      </c>
      <c r="C451" s="458" t="s">
        <v>3990</v>
      </c>
      <c r="D451" s="458" t="s">
        <v>3991</v>
      </c>
      <c r="E451" s="456">
        <v>0</v>
      </c>
      <c r="F451" s="456">
        <v>0</v>
      </c>
      <c r="G451" s="456">
        <v>0</v>
      </c>
      <c r="H451" s="456">
        <v>0</v>
      </c>
      <c r="I451" s="456">
        <v>0</v>
      </c>
      <c r="J451" s="459">
        <v>0</v>
      </c>
    </row>
    <row r="452" spans="2:10" x14ac:dyDescent="0.25">
      <c r="B452" s="516" t="s">
        <v>321</v>
      </c>
      <c r="C452" s="458" t="s">
        <v>1024</v>
      </c>
      <c r="D452" s="458" t="s">
        <v>1025</v>
      </c>
      <c r="E452" s="456">
        <v>0</v>
      </c>
      <c r="F452" s="456">
        <v>81142</v>
      </c>
      <c r="G452" s="456">
        <v>119665.60000000001</v>
      </c>
      <c r="H452" s="456">
        <v>76989.2</v>
      </c>
      <c r="I452" s="456">
        <v>0</v>
      </c>
      <c r="J452" s="459">
        <v>38465.599999999999</v>
      </c>
    </row>
    <row r="453" spans="2:10" x14ac:dyDescent="0.25">
      <c r="B453" s="516" t="s">
        <v>321</v>
      </c>
      <c r="C453" s="458" t="s">
        <v>1026</v>
      </c>
      <c r="D453" s="458" t="s">
        <v>1027</v>
      </c>
      <c r="E453" s="456">
        <v>0</v>
      </c>
      <c r="F453" s="456">
        <v>0</v>
      </c>
      <c r="G453" s="456">
        <v>2242.96</v>
      </c>
      <c r="H453" s="456">
        <v>2242.96</v>
      </c>
      <c r="I453" s="456">
        <v>0</v>
      </c>
      <c r="J453" s="459">
        <v>0</v>
      </c>
    </row>
    <row r="454" spans="2:10" x14ac:dyDescent="0.25">
      <c r="B454" s="516" t="s">
        <v>321</v>
      </c>
      <c r="C454" s="458" t="s">
        <v>1028</v>
      </c>
      <c r="D454" s="458" t="s">
        <v>1029</v>
      </c>
      <c r="E454" s="456">
        <v>0</v>
      </c>
      <c r="F454" s="456">
        <v>0</v>
      </c>
      <c r="G454" s="456">
        <v>0</v>
      </c>
      <c r="H454" s="456">
        <v>0</v>
      </c>
      <c r="I454" s="456">
        <v>0</v>
      </c>
      <c r="J454" s="459">
        <v>0</v>
      </c>
    </row>
    <row r="455" spans="2:10" x14ac:dyDescent="0.25">
      <c r="B455" s="516" t="s">
        <v>321</v>
      </c>
      <c r="C455" s="458" t="s">
        <v>3586</v>
      </c>
      <c r="D455" s="458" t="s">
        <v>3587</v>
      </c>
      <c r="E455" s="456">
        <v>0</v>
      </c>
      <c r="F455" s="456">
        <v>0</v>
      </c>
      <c r="G455" s="456">
        <v>0</v>
      </c>
      <c r="H455" s="456">
        <v>0</v>
      </c>
      <c r="I455" s="456">
        <v>0</v>
      </c>
      <c r="J455" s="459">
        <v>0</v>
      </c>
    </row>
    <row r="456" spans="2:10" x14ac:dyDescent="0.25">
      <c r="B456" s="516" t="s">
        <v>321</v>
      </c>
      <c r="C456" s="458" t="s">
        <v>1030</v>
      </c>
      <c r="D456" s="458" t="s">
        <v>1031</v>
      </c>
      <c r="E456" s="456">
        <v>0</v>
      </c>
      <c r="F456" s="456">
        <v>0</v>
      </c>
      <c r="G456" s="456">
        <v>0</v>
      </c>
      <c r="H456" s="456">
        <v>0</v>
      </c>
      <c r="I456" s="456">
        <v>0</v>
      </c>
      <c r="J456" s="459">
        <v>0</v>
      </c>
    </row>
    <row r="457" spans="2:10" x14ac:dyDescent="0.25">
      <c r="B457" s="516" t="s">
        <v>321</v>
      </c>
      <c r="C457" s="458" t="s">
        <v>1032</v>
      </c>
      <c r="D457" s="458" t="s">
        <v>1033</v>
      </c>
      <c r="E457" s="456">
        <v>0</v>
      </c>
      <c r="F457" s="456">
        <v>0</v>
      </c>
      <c r="G457" s="456">
        <v>0</v>
      </c>
      <c r="H457" s="456">
        <v>0</v>
      </c>
      <c r="I457" s="456">
        <v>0</v>
      </c>
      <c r="J457" s="459">
        <v>0</v>
      </c>
    </row>
    <row r="458" spans="2:10" x14ac:dyDescent="0.25">
      <c r="B458" s="516" t="s">
        <v>321</v>
      </c>
      <c r="C458" s="458" t="s">
        <v>1034</v>
      </c>
      <c r="D458" s="458" t="s">
        <v>1035</v>
      </c>
      <c r="E458" s="456">
        <v>0</v>
      </c>
      <c r="F458" s="456">
        <v>0</v>
      </c>
      <c r="G458" s="456">
        <v>0</v>
      </c>
      <c r="H458" s="456">
        <v>0</v>
      </c>
      <c r="I458" s="456">
        <v>0</v>
      </c>
      <c r="J458" s="459">
        <v>0</v>
      </c>
    </row>
    <row r="459" spans="2:10" x14ac:dyDescent="0.25">
      <c r="B459" s="516" t="s">
        <v>321</v>
      </c>
      <c r="C459" s="458" t="s">
        <v>5083</v>
      </c>
      <c r="D459" s="458" t="s">
        <v>5084</v>
      </c>
      <c r="E459" s="456">
        <v>0</v>
      </c>
      <c r="F459" s="456">
        <v>0</v>
      </c>
      <c r="G459" s="456">
        <v>0</v>
      </c>
      <c r="H459" s="456">
        <v>0</v>
      </c>
      <c r="I459" s="456">
        <v>0</v>
      </c>
      <c r="J459" s="459">
        <v>0</v>
      </c>
    </row>
    <row r="460" spans="2:10" x14ac:dyDescent="0.25">
      <c r="B460" s="516" t="s">
        <v>321</v>
      </c>
      <c r="C460" s="458" t="s">
        <v>3588</v>
      </c>
      <c r="D460" s="458" t="s">
        <v>3589</v>
      </c>
      <c r="E460" s="456">
        <v>0</v>
      </c>
      <c r="F460" s="456">
        <v>0</v>
      </c>
      <c r="G460" s="456">
        <v>0</v>
      </c>
      <c r="H460" s="456">
        <v>0</v>
      </c>
      <c r="I460" s="456">
        <v>0</v>
      </c>
      <c r="J460" s="459">
        <v>0</v>
      </c>
    </row>
    <row r="461" spans="2:10" x14ac:dyDescent="0.25">
      <c r="B461" s="526" t="s">
        <v>321</v>
      </c>
      <c r="C461" s="512" t="s">
        <v>5085</v>
      </c>
      <c r="D461" s="512" t="s">
        <v>5086</v>
      </c>
      <c r="E461" s="511">
        <v>0</v>
      </c>
      <c r="F461" s="511">
        <v>0</v>
      </c>
      <c r="G461" s="511">
        <v>0</v>
      </c>
      <c r="H461" s="511">
        <v>0</v>
      </c>
      <c r="I461" s="511">
        <v>0</v>
      </c>
      <c r="J461" s="527">
        <v>0</v>
      </c>
    </row>
    <row r="462" spans="2:10" x14ac:dyDescent="0.25">
      <c r="B462" s="516" t="s">
        <v>321</v>
      </c>
      <c r="C462" s="458" t="s">
        <v>4430</v>
      </c>
      <c r="D462" s="458" t="s">
        <v>4431</v>
      </c>
      <c r="E462" s="456">
        <v>0</v>
      </c>
      <c r="F462" s="456">
        <v>0</v>
      </c>
      <c r="G462" s="456">
        <v>0</v>
      </c>
      <c r="H462" s="456">
        <v>0</v>
      </c>
      <c r="I462" s="456">
        <v>0</v>
      </c>
      <c r="J462" s="459">
        <v>0</v>
      </c>
    </row>
    <row r="463" spans="2:10" x14ac:dyDescent="0.25">
      <c r="B463" s="516" t="s">
        <v>321</v>
      </c>
      <c r="C463" s="458" t="s">
        <v>4776</v>
      </c>
      <c r="D463" s="458" t="s">
        <v>1064</v>
      </c>
      <c r="E463" s="456">
        <v>0</v>
      </c>
      <c r="F463" s="456">
        <v>0</v>
      </c>
      <c r="G463" s="456">
        <v>0</v>
      </c>
      <c r="H463" s="456">
        <v>0</v>
      </c>
      <c r="I463" s="456">
        <v>0</v>
      </c>
      <c r="J463" s="459">
        <v>0</v>
      </c>
    </row>
    <row r="464" spans="2:10" x14ac:dyDescent="0.25">
      <c r="B464" s="516" t="s">
        <v>321</v>
      </c>
      <c r="C464" s="458" t="s">
        <v>5286</v>
      </c>
      <c r="D464" s="458" t="s">
        <v>5287</v>
      </c>
      <c r="E464" s="456">
        <v>0</v>
      </c>
      <c r="F464" s="456">
        <v>0</v>
      </c>
      <c r="G464" s="456">
        <v>0</v>
      </c>
      <c r="H464" s="456">
        <v>0</v>
      </c>
      <c r="I464" s="456">
        <v>0</v>
      </c>
      <c r="J464" s="459">
        <v>0</v>
      </c>
    </row>
    <row r="465" spans="2:10" x14ac:dyDescent="0.25">
      <c r="B465" s="516" t="s">
        <v>321</v>
      </c>
      <c r="C465" s="458" t="s">
        <v>1036</v>
      </c>
      <c r="D465" s="458" t="s">
        <v>1037</v>
      </c>
      <c r="E465" s="456">
        <v>0</v>
      </c>
      <c r="F465" s="456">
        <v>0</v>
      </c>
      <c r="G465" s="456">
        <v>0</v>
      </c>
      <c r="H465" s="456">
        <v>0</v>
      </c>
      <c r="I465" s="456">
        <v>0</v>
      </c>
      <c r="J465" s="459">
        <v>0</v>
      </c>
    </row>
    <row r="466" spans="2:10" x14ac:dyDescent="0.25">
      <c r="B466" s="516" t="s">
        <v>321</v>
      </c>
      <c r="C466" s="458" t="s">
        <v>1038</v>
      </c>
      <c r="D466" s="458" t="s">
        <v>1039</v>
      </c>
      <c r="E466" s="456">
        <v>0</v>
      </c>
      <c r="F466" s="456">
        <v>0</v>
      </c>
      <c r="G466" s="456">
        <v>0</v>
      </c>
      <c r="H466" s="456">
        <v>0</v>
      </c>
      <c r="I466" s="456">
        <v>0</v>
      </c>
      <c r="J466" s="459">
        <v>0</v>
      </c>
    </row>
    <row r="467" spans="2:10" x14ac:dyDescent="0.25">
      <c r="B467" s="516" t="s">
        <v>321</v>
      </c>
      <c r="C467" s="458" t="s">
        <v>4432</v>
      </c>
      <c r="D467" s="458" t="s">
        <v>4433</v>
      </c>
      <c r="E467" s="456">
        <v>0</v>
      </c>
      <c r="F467" s="456">
        <v>0</v>
      </c>
      <c r="G467" s="456">
        <v>0</v>
      </c>
      <c r="H467" s="456">
        <v>0</v>
      </c>
      <c r="I467" s="456">
        <v>0</v>
      </c>
      <c r="J467" s="459">
        <v>0</v>
      </c>
    </row>
    <row r="468" spans="2:10" x14ac:dyDescent="0.25">
      <c r="B468" s="516" t="s">
        <v>321</v>
      </c>
      <c r="C468" s="458" t="s">
        <v>4631</v>
      </c>
      <c r="D468" s="458" t="s">
        <v>4632</v>
      </c>
      <c r="E468" s="456">
        <v>0</v>
      </c>
      <c r="F468" s="456">
        <v>0</v>
      </c>
      <c r="G468" s="456">
        <v>0</v>
      </c>
      <c r="H468" s="456">
        <v>0</v>
      </c>
      <c r="I468" s="456">
        <v>0</v>
      </c>
      <c r="J468" s="459">
        <v>0</v>
      </c>
    </row>
    <row r="469" spans="2:10" x14ac:dyDescent="0.25">
      <c r="B469" s="516" t="s">
        <v>321</v>
      </c>
      <c r="C469" s="458" t="s">
        <v>4186</v>
      </c>
      <c r="D469" s="458" t="s">
        <v>4187</v>
      </c>
      <c r="E469" s="456">
        <v>0</v>
      </c>
      <c r="F469" s="456">
        <v>0</v>
      </c>
      <c r="G469" s="456">
        <v>0</v>
      </c>
      <c r="H469" s="456">
        <v>0</v>
      </c>
      <c r="I469" s="456">
        <v>0</v>
      </c>
      <c r="J469" s="459">
        <v>0</v>
      </c>
    </row>
    <row r="470" spans="2:10" x14ac:dyDescent="0.25">
      <c r="B470" s="516" t="s">
        <v>321</v>
      </c>
      <c r="C470" s="458" t="s">
        <v>3129</v>
      </c>
      <c r="D470" s="458" t="s">
        <v>3130</v>
      </c>
      <c r="E470" s="456">
        <v>0</v>
      </c>
      <c r="F470" s="456">
        <v>0</v>
      </c>
      <c r="G470" s="456">
        <v>0</v>
      </c>
      <c r="H470" s="456">
        <v>0</v>
      </c>
      <c r="I470" s="456">
        <v>0</v>
      </c>
      <c r="J470" s="459">
        <v>0</v>
      </c>
    </row>
    <row r="471" spans="2:10" x14ac:dyDescent="0.25">
      <c r="B471" s="516" t="s">
        <v>321</v>
      </c>
      <c r="C471" s="458" t="s">
        <v>4188</v>
      </c>
      <c r="D471" s="458" t="s">
        <v>4189</v>
      </c>
      <c r="E471" s="456">
        <v>0</v>
      </c>
      <c r="F471" s="456">
        <v>0</v>
      </c>
      <c r="G471" s="456">
        <v>91073.65</v>
      </c>
      <c r="H471" s="456">
        <v>91073.65</v>
      </c>
      <c r="I471" s="456">
        <v>0</v>
      </c>
      <c r="J471" s="459">
        <v>0</v>
      </c>
    </row>
    <row r="472" spans="2:10" x14ac:dyDescent="0.25">
      <c r="B472" s="526" t="s">
        <v>321</v>
      </c>
      <c r="C472" s="512" t="s">
        <v>4190</v>
      </c>
      <c r="D472" s="512" t="s">
        <v>4191</v>
      </c>
      <c r="E472" s="511">
        <v>0</v>
      </c>
      <c r="F472" s="511">
        <v>0</v>
      </c>
      <c r="G472" s="511">
        <v>0</v>
      </c>
      <c r="H472" s="511">
        <v>0</v>
      </c>
      <c r="I472" s="511">
        <v>0</v>
      </c>
      <c r="J472" s="527">
        <v>0</v>
      </c>
    </row>
    <row r="473" spans="2:10" x14ac:dyDescent="0.25">
      <c r="B473" s="516" t="s">
        <v>321</v>
      </c>
      <c r="C473" s="458" t="s">
        <v>4633</v>
      </c>
      <c r="D473" s="458" t="s">
        <v>4634</v>
      </c>
      <c r="E473" s="456">
        <v>0</v>
      </c>
      <c r="F473" s="456">
        <v>0</v>
      </c>
      <c r="G473" s="456">
        <v>0</v>
      </c>
      <c r="H473" s="456">
        <v>0</v>
      </c>
      <c r="I473" s="456">
        <v>0</v>
      </c>
      <c r="J473" s="459">
        <v>0</v>
      </c>
    </row>
    <row r="474" spans="2:10" x14ac:dyDescent="0.25">
      <c r="B474" s="516" t="s">
        <v>321</v>
      </c>
      <c r="C474" s="458" t="s">
        <v>1040</v>
      </c>
      <c r="D474" s="458" t="s">
        <v>1041</v>
      </c>
      <c r="E474" s="456">
        <v>0</v>
      </c>
      <c r="F474" s="456">
        <v>0</v>
      </c>
      <c r="G474" s="456">
        <v>0</v>
      </c>
      <c r="H474" s="456">
        <v>0</v>
      </c>
      <c r="I474" s="456">
        <v>0</v>
      </c>
      <c r="J474" s="459">
        <v>0</v>
      </c>
    </row>
    <row r="475" spans="2:10" x14ac:dyDescent="0.25">
      <c r="B475" s="516" t="s">
        <v>321</v>
      </c>
      <c r="C475" s="458" t="s">
        <v>1042</v>
      </c>
      <c r="D475" s="458" t="s">
        <v>1043</v>
      </c>
      <c r="E475" s="456">
        <v>0</v>
      </c>
      <c r="F475" s="456">
        <v>0</v>
      </c>
      <c r="G475" s="456">
        <v>0</v>
      </c>
      <c r="H475" s="456">
        <v>0</v>
      </c>
      <c r="I475" s="456">
        <v>0</v>
      </c>
      <c r="J475" s="459">
        <v>0</v>
      </c>
    </row>
    <row r="476" spans="2:10" x14ac:dyDescent="0.25">
      <c r="B476" s="516" t="s">
        <v>321</v>
      </c>
      <c r="C476" s="458" t="s">
        <v>1044</v>
      </c>
      <c r="D476" s="458" t="s">
        <v>1045</v>
      </c>
      <c r="E476" s="456">
        <v>0</v>
      </c>
      <c r="F476" s="456">
        <v>0</v>
      </c>
      <c r="G476" s="456">
        <v>0</v>
      </c>
      <c r="H476" s="456">
        <v>0</v>
      </c>
      <c r="I476" s="456">
        <v>0</v>
      </c>
      <c r="J476" s="459">
        <v>0</v>
      </c>
    </row>
    <row r="477" spans="2:10" x14ac:dyDescent="0.25">
      <c r="B477" s="516" t="s">
        <v>321</v>
      </c>
      <c r="C477" s="458" t="s">
        <v>3131</v>
      </c>
      <c r="D477" s="458" t="s">
        <v>3132</v>
      </c>
      <c r="E477" s="456">
        <v>0</v>
      </c>
      <c r="F477" s="456">
        <v>0</v>
      </c>
      <c r="G477" s="456">
        <v>0</v>
      </c>
      <c r="H477" s="456">
        <v>0</v>
      </c>
      <c r="I477" s="456">
        <v>0</v>
      </c>
      <c r="J477" s="459">
        <v>0</v>
      </c>
    </row>
    <row r="478" spans="2:10" x14ac:dyDescent="0.25">
      <c r="B478" s="516" t="s">
        <v>321</v>
      </c>
      <c r="C478" s="458" t="s">
        <v>1046</v>
      </c>
      <c r="D478" s="458" t="s">
        <v>1047</v>
      </c>
      <c r="E478" s="456">
        <v>0</v>
      </c>
      <c r="F478" s="456">
        <v>0</v>
      </c>
      <c r="G478" s="456">
        <v>0</v>
      </c>
      <c r="H478" s="456">
        <v>0</v>
      </c>
      <c r="I478" s="456">
        <v>0</v>
      </c>
      <c r="J478" s="459">
        <v>0</v>
      </c>
    </row>
    <row r="479" spans="2:10" x14ac:dyDescent="0.25">
      <c r="B479" s="516" t="s">
        <v>321</v>
      </c>
      <c r="C479" s="458" t="s">
        <v>3133</v>
      </c>
      <c r="D479" s="458" t="s">
        <v>3134</v>
      </c>
      <c r="E479" s="456">
        <v>0</v>
      </c>
      <c r="F479" s="456">
        <v>107184</v>
      </c>
      <c r="G479" s="456">
        <v>169963.2</v>
      </c>
      <c r="H479" s="456">
        <v>93403.199999999997</v>
      </c>
      <c r="I479" s="456">
        <v>0</v>
      </c>
      <c r="J479" s="459">
        <v>30624</v>
      </c>
    </row>
    <row r="480" spans="2:10" x14ac:dyDescent="0.25">
      <c r="B480" s="526" t="s">
        <v>321</v>
      </c>
      <c r="C480" s="512" t="s">
        <v>3135</v>
      </c>
      <c r="D480" s="512" t="s">
        <v>3136</v>
      </c>
      <c r="E480" s="511">
        <v>0</v>
      </c>
      <c r="F480" s="511">
        <v>7646.72</v>
      </c>
      <c r="G480" s="511">
        <v>7646.72</v>
      </c>
      <c r="H480" s="511">
        <v>0</v>
      </c>
      <c r="I480" s="511">
        <v>0</v>
      </c>
      <c r="J480" s="527">
        <v>0</v>
      </c>
    </row>
    <row r="481" spans="2:10" x14ac:dyDescent="0.25">
      <c r="B481" s="516" t="s">
        <v>321</v>
      </c>
      <c r="C481" s="458" t="s">
        <v>3137</v>
      </c>
      <c r="D481" s="458" t="s">
        <v>3138</v>
      </c>
      <c r="E481" s="456">
        <v>0</v>
      </c>
      <c r="F481" s="456">
        <v>0</v>
      </c>
      <c r="G481" s="456">
        <v>0</v>
      </c>
      <c r="H481" s="456">
        <v>0</v>
      </c>
      <c r="I481" s="456">
        <v>0</v>
      </c>
      <c r="J481" s="459">
        <v>0</v>
      </c>
    </row>
    <row r="482" spans="2:10" x14ac:dyDescent="0.25">
      <c r="B482" s="526" t="s">
        <v>321</v>
      </c>
      <c r="C482" s="512" t="s">
        <v>3139</v>
      </c>
      <c r="D482" s="512" t="s">
        <v>3140</v>
      </c>
      <c r="E482" s="511">
        <v>0</v>
      </c>
      <c r="F482" s="511">
        <v>0</v>
      </c>
      <c r="G482" s="511">
        <v>0</v>
      </c>
      <c r="H482" s="511">
        <v>0</v>
      </c>
      <c r="I482" s="511">
        <v>0</v>
      </c>
      <c r="J482" s="527">
        <v>0</v>
      </c>
    </row>
    <row r="483" spans="2:10" x14ac:dyDescent="0.25">
      <c r="B483" s="526" t="s">
        <v>321</v>
      </c>
      <c r="C483" s="512" t="s">
        <v>3141</v>
      </c>
      <c r="D483" s="512" t="s">
        <v>3142</v>
      </c>
      <c r="E483" s="511">
        <v>0</v>
      </c>
      <c r="F483" s="511">
        <v>0</v>
      </c>
      <c r="G483" s="511">
        <v>0</v>
      </c>
      <c r="H483" s="511">
        <v>0</v>
      </c>
      <c r="I483" s="511">
        <v>0</v>
      </c>
      <c r="J483" s="527">
        <v>0</v>
      </c>
    </row>
    <row r="484" spans="2:10" x14ac:dyDescent="0.25">
      <c r="B484" s="516" t="s">
        <v>321</v>
      </c>
      <c r="C484" s="458" t="s">
        <v>3143</v>
      </c>
      <c r="D484" s="458" t="s">
        <v>3144</v>
      </c>
      <c r="E484" s="456">
        <v>0</v>
      </c>
      <c r="F484" s="456">
        <v>3469.68</v>
      </c>
      <c r="G484" s="456">
        <v>3469.68</v>
      </c>
      <c r="H484" s="456">
        <v>0</v>
      </c>
      <c r="I484" s="456">
        <v>0</v>
      </c>
      <c r="J484" s="459">
        <v>0</v>
      </c>
    </row>
    <row r="485" spans="2:10" x14ac:dyDescent="0.25">
      <c r="B485" s="526" t="s">
        <v>321</v>
      </c>
      <c r="C485" s="512" t="s">
        <v>3590</v>
      </c>
      <c r="D485" s="512" t="s">
        <v>3591</v>
      </c>
      <c r="E485" s="511">
        <v>0</v>
      </c>
      <c r="F485" s="511">
        <v>0</v>
      </c>
      <c r="G485" s="511">
        <v>0</v>
      </c>
      <c r="H485" s="511">
        <v>0</v>
      </c>
      <c r="I485" s="511">
        <v>0</v>
      </c>
      <c r="J485" s="527">
        <v>0</v>
      </c>
    </row>
    <row r="486" spans="2:10" x14ac:dyDescent="0.25">
      <c r="B486" s="526" t="s">
        <v>321</v>
      </c>
      <c r="C486" s="512" t="s">
        <v>3145</v>
      </c>
      <c r="D486" s="512" t="s">
        <v>3146</v>
      </c>
      <c r="E486" s="511">
        <v>0</v>
      </c>
      <c r="F486" s="511">
        <v>0</v>
      </c>
      <c r="G486" s="511">
        <v>0</v>
      </c>
      <c r="H486" s="511">
        <v>0</v>
      </c>
      <c r="I486" s="511">
        <v>0</v>
      </c>
      <c r="J486" s="527">
        <v>0</v>
      </c>
    </row>
    <row r="487" spans="2:10" x14ac:dyDescent="0.25">
      <c r="B487" s="526" t="s">
        <v>321</v>
      </c>
      <c r="C487" s="512" t="s">
        <v>3147</v>
      </c>
      <c r="D487" s="512" t="s">
        <v>3148</v>
      </c>
      <c r="E487" s="511">
        <v>0</v>
      </c>
      <c r="F487" s="511">
        <v>0</v>
      </c>
      <c r="G487" s="511">
        <v>95000</v>
      </c>
      <c r="H487" s="511">
        <v>95000</v>
      </c>
      <c r="I487" s="511">
        <v>0</v>
      </c>
      <c r="J487" s="527">
        <v>0</v>
      </c>
    </row>
    <row r="488" spans="2:10" x14ac:dyDescent="0.25">
      <c r="B488" s="526" t="s">
        <v>321</v>
      </c>
      <c r="C488" s="512" t="s">
        <v>3149</v>
      </c>
      <c r="D488" s="512" t="s">
        <v>3150</v>
      </c>
      <c r="E488" s="511">
        <v>0</v>
      </c>
      <c r="F488" s="511">
        <v>0</v>
      </c>
      <c r="G488" s="511">
        <v>0</v>
      </c>
      <c r="H488" s="511">
        <v>0</v>
      </c>
      <c r="I488" s="511">
        <v>0</v>
      </c>
      <c r="J488" s="527">
        <v>0</v>
      </c>
    </row>
    <row r="489" spans="2:10" x14ac:dyDescent="0.25">
      <c r="B489" s="526" t="s">
        <v>321</v>
      </c>
      <c r="C489" s="512" t="s">
        <v>3151</v>
      </c>
      <c r="D489" s="512" t="s">
        <v>3152</v>
      </c>
      <c r="E489" s="511">
        <v>0</v>
      </c>
      <c r="F489" s="511">
        <v>0</v>
      </c>
      <c r="G489" s="511">
        <v>0</v>
      </c>
      <c r="H489" s="511">
        <v>0</v>
      </c>
      <c r="I489" s="511">
        <v>0</v>
      </c>
      <c r="J489" s="527">
        <v>0</v>
      </c>
    </row>
    <row r="490" spans="2:10" x14ac:dyDescent="0.25">
      <c r="B490" s="526" t="s">
        <v>321</v>
      </c>
      <c r="C490" s="512" t="s">
        <v>3592</v>
      </c>
      <c r="D490" s="512" t="s">
        <v>3593</v>
      </c>
      <c r="E490" s="511">
        <v>0</v>
      </c>
      <c r="F490" s="511">
        <v>0</v>
      </c>
      <c r="G490" s="511">
        <v>0</v>
      </c>
      <c r="H490" s="511">
        <v>0</v>
      </c>
      <c r="I490" s="511">
        <v>0</v>
      </c>
      <c r="J490" s="527">
        <v>0</v>
      </c>
    </row>
    <row r="491" spans="2:10" x14ac:dyDescent="0.25">
      <c r="B491" s="526" t="s">
        <v>321</v>
      </c>
      <c r="C491" s="512" t="s">
        <v>3153</v>
      </c>
      <c r="D491" s="512" t="s">
        <v>3154</v>
      </c>
      <c r="E491" s="511">
        <v>0</v>
      </c>
      <c r="F491" s="511">
        <v>0</v>
      </c>
      <c r="G491" s="511">
        <v>0</v>
      </c>
      <c r="H491" s="511">
        <v>0</v>
      </c>
      <c r="I491" s="511">
        <v>0</v>
      </c>
      <c r="J491" s="527">
        <v>0</v>
      </c>
    </row>
    <row r="492" spans="2:10" x14ac:dyDescent="0.25">
      <c r="B492" s="526" t="s">
        <v>321</v>
      </c>
      <c r="C492" s="512" t="s">
        <v>3594</v>
      </c>
      <c r="D492" s="512" t="s">
        <v>3595</v>
      </c>
      <c r="E492" s="511">
        <v>0</v>
      </c>
      <c r="F492" s="511">
        <v>17400</v>
      </c>
      <c r="G492" s="511">
        <v>52200</v>
      </c>
      <c r="H492" s="511">
        <v>34800</v>
      </c>
      <c r="I492" s="511">
        <v>0</v>
      </c>
      <c r="J492" s="527">
        <v>0</v>
      </c>
    </row>
    <row r="493" spans="2:10" x14ac:dyDescent="0.25">
      <c r="B493" s="526" t="s">
        <v>321</v>
      </c>
      <c r="C493" s="512" t="s">
        <v>3596</v>
      </c>
      <c r="D493" s="512" t="s">
        <v>3597</v>
      </c>
      <c r="E493" s="511">
        <v>0</v>
      </c>
      <c r="F493" s="511">
        <v>0</v>
      </c>
      <c r="G493" s="511">
        <v>0</v>
      </c>
      <c r="H493" s="511">
        <v>0</v>
      </c>
      <c r="I493" s="511">
        <v>0</v>
      </c>
      <c r="J493" s="527">
        <v>0</v>
      </c>
    </row>
    <row r="494" spans="2:10" x14ac:dyDescent="0.25">
      <c r="B494" s="516" t="s">
        <v>321</v>
      </c>
      <c r="C494" s="458" t="s">
        <v>3598</v>
      </c>
      <c r="D494" s="458" t="s">
        <v>3599</v>
      </c>
      <c r="E494" s="456">
        <v>0</v>
      </c>
      <c r="F494" s="456">
        <v>0</v>
      </c>
      <c r="G494" s="456">
        <v>0</v>
      </c>
      <c r="H494" s="456">
        <v>0</v>
      </c>
      <c r="I494" s="456">
        <v>0</v>
      </c>
      <c r="J494" s="459">
        <v>0</v>
      </c>
    </row>
    <row r="495" spans="2:10" x14ac:dyDescent="0.25">
      <c r="B495" s="526" t="s">
        <v>321</v>
      </c>
      <c r="C495" s="512" t="s">
        <v>3600</v>
      </c>
      <c r="D495" s="512" t="s">
        <v>3601</v>
      </c>
      <c r="E495" s="511">
        <v>0</v>
      </c>
      <c r="F495" s="511">
        <v>0</v>
      </c>
      <c r="G495" s="511">
        <v>0</v>
      </c>
      <c r="H495" s="511">
        <v>0</v>
      </c>
      <c r="I495" s="511">
        <v>0</v>
      </c>
      <c r="J495" s="527">
        <v>0</v>
      </c>
    </row>
    <row r="496" spans="2:10" x14ac:dyDescent="0.25">
      <c r="B496" s="526" t="s">
        <v>321</v>
      </c>
      <c r="C496" s="512" t="s">
        <v>3602</v>
      </c>
      <c r="D496" s="512" t="s">
        <v>3603</v>
      </c>
      <c r="E496" s="511">
        <v>0</v>
      </c>
      <c r="F496" s="511">
        <v>0</v>
      </c>
      <c r="G496" s="511">
        <v>0</v>
      </c>
      <c r="H496" s="511">
        <v>0</v>
      </c>
      <c r="I496" s="511">
        <v>0</v>
      </c>
      <c r="J496" s="527">
        <v>0</v>
      </c>
    </row>
    <row r="497" spans="2:10" x14ac:dyDescent="0.25">
      <c r="B497" s="526" t="s">
        <v>321</v>
      </c>
      <c r="C497" s="512" t="s">
        <v>3604</v>
      </c>
      <c r="D497" s="512" t="s">
        <v>3605</v>
      </c>
      <c r="E497" s="511">
        <v>0</v>
      </c>
      <c r="F497" s="511">
        <v>0</v>
      </c>
      <c r="G497" s="511">
        <v>0</v>
      </c>
      <c r="H497" s="511">
        <v>0</v>
      </c>
      <c r="I497" s="511">
        <v>0</v>
      </c>
      <c r="J497" s="527">
        <v>0</v>
      </c>
    </row>
    <row r="498" spans="2:10" x14ac:dyDescent="0.25">
      <c r="B498" s="526" t="s">
        <v>321</v>
      </c>
      <c r="C498" s="512" t="s">
        <v>3606</v>
      </c>
      <c r="D498" s="512" t="s">
        <v>3607</v>
      </c>
      <c r="E498" s="511">
        <v>0</v>
      </c>
      <c r="F498" s="511">
        <v>1531.2</v>
      </c>
      <c r="G498" s="511">
        <v>1531.2</v>
      </c>
      <c r="H498" s="511">
        <v>39266</v>
      </c>
      <c r="I498" s="511">
        <v>0</v>
      </c>
      <c r="J498" s="527">
        <v>39266</v>
      </c>
    </row>
    <row r="499" spans="2:10" x14ac:dyDescent="0.25">
      <c r="B499" s="526" t="s">
        <v>321</v>
      </c>
      <c r="C499" s="512" t="s">
        <v>3992</v>
      </c>
      <c r="D499" s="512" t="s">
        <v>3993</v>
      </c>
      <c r="E499" s="511">
        <v>0</v>
      </c>
      <c r="F499" s="511">
        <v>0</v>
      </c>
      <c r="G499" s="511">
        <v>0</v>
      </c>
      <c r="H499" s="511">
        <v>0</v>
      </c>
      <c r="I499" s="511">
        <v>0</v>
      </c>
      <c r="J499" s="527">
        <v>0</v>
      </c>
    </row>
    <row r="500" spans="2:10" x14ac:dyDescent="0.25">
      <c r="B500" s="526" t="s">
        <v>321</v>
      </c>
      <c r="C500" s="512" t="s">
        <v>3608</v>
      </c>
      <c r="D500" s="512" t="s">
        <v>3609</v>
      </c>
      <c r="E500" s="511">
        <v>0</v>
      </c>
      <c r="F500" s="511">
        <v>0</v>
      </c>
      <c r="G500" s="511">
        <v>0</v>
      </c>
      <c r="H500" s="511">
        <v>0</v>
      </c>
      <c r="I500" s="511">
        <v>0</v>
      </c>
      <c r="J500" s="527">
        <v>0</v>
      </c>
    </row>
    <row r="501" spans="2:10" x14ac:dyDescent="0.25">
      <c r="B501" s="526" t="s">
        <v>321</v>
      </c>
      <c r="C501" s="512" t="s">
        <v>3610</v>
      </c>
      <c r="D501" s="512" t="s">
        <v>3611</v>
      </c>
      <c r="E501" s="511">
        <v>0</v>
      </c>
      <c r="F501" s="511">
        <v>0</v>
      </c>
      <c r="G501" s="511">
        <v>0</v>
      </c>
      <c r="H501" s="511">
        <v>0</v>
      </c>
      <c r="I501" s="511">
        <v>0</v>
      </c>
      <c r="J501" s="527">
        <v>0</v>
      </c>
    </row>
    <row r="502" spans="2:10" x14ac:dyDescent="0.25">
      <c r="B502" s="526" t="s">
        <v>321</v>
      </c>
      <c r="C502" s="512" t="s">
        <v>3612</v>
      </c>
      <c r="D502" s="512" t="s">
        <v>3613</v>
      </c>
      <c r="E502" s="511">
        <v>0</v>
      </c>
      <c r="F502" s="511">
        <v>0</v>
      </c>
      <c r="G502" s="511">
        <v>0</v>
      </c>
      <c r="H502" s="511">
        <v>0</v>
      </c>
      <c r="I502" s="511">
        <v>0</v>
      </c>
      <c r="J502" s="527">
        <v>0</v>
      </c>
    </row>
    <row r="503" spans="2:10" x14ac:dyDescent="0.25">
      <c r="B503" s="526" t="s">
        <v>321</v>
      </c>
      <c r="C503" s="512" t="s">
        <v>3994</v>
      </c>
      <c r="D503" s="512" t="s">
        <v>3995</v>
      </c>
      <c r="E503" s="511">
        <v>0</v>
      </c>
      <c r="F503" s="511">
        <v>0</v>
      </c>
      <c r="G503" s="511">
        <v>0</v>
      </c>
      <c r="H503" s="511">
        <v>0</v>
      </c>
      <c r="I503" s="511">
        <v>0</v>
      </c>
      <c r="J503" s="527">
        <v>0</v>
      </c>
    </row>
    <row r="504" spans="2:10" x14ac:dyDescent="0.25">
      <c r="B504" s="516" t="s">
        <v>321</v>
      </c>
      <c r="C504" s="458" t="s">
        <v>3996</v>
      </c>
      <c r="D504" s="458" t="s">
        <v>3997</v>
      </c>
      <c r="E504" s="456">
        <v>0</v>
      </c>
      <c r="F504" s="456">
        <v>0</v>
      </c>
      <c r="G504" s="456">
        <v>0</v>
      </c>
      <c r="H504" s="456">
        <v>0</v>
      </c>
      <c r="I504" s="456">
        <v>0</v>
      </c>
      <c r="J504" s="459">
        <v>0</v>
      </c>
    </row>
    <row r="505" spans="2:10" x14ac:dyDescent="0.25">
      <c r="B505" s="526" t="s">
        <v>321</v>
      </c>
      <c r="C505" s="512" t="s">
        <v>3998</v>
      </c>
      <c r="D505" s="512" t="s">
        <v>3999</v>
      </c>
      <c r="E505" s="511">
        <v>0</v>
      </c>
      <c r="F505" s="511">
        <v>0</v>
      </c>
      <c r="G505" s="511">
        <v>0</v>
      </c>
      <c r="H505" s="511">
        <v>0</v>
      </c>
      <c r="I505" s="511">
        <v>0</v>
      </c>
      <c r="J505" s="527">
        <v>0</v>
      </c>
    </row>
    <row r="506" spans="2:10" x14ac:dyDescent="0.25">
      <c r="B506" s="526" t="s">
        <v>321</v>
      </c>
      <c r="C506" s="512" t="s">
        <v>4000</v>
      </c>
      <c r="D506" s="512" t="s">
        <v>4001</v>
      </c>
      <c r="E506" s="511">
        <v>0</v>
      </c>
      <c r="F506" s="511">
        <v>0</v>
      </c>
      <c r="G506" s="511">
        <v>0</v>
      </c>
      <c r="H506" s="511">
        <v>0</v>
      </c>
      <c r="I506" s="511">
        <v>0</v>
      </c>
      <c r="J506" s="527">
        <v>0</v>
      </c>
    </row>
    <row r="507" spans="2:10" x14ac:dyDescent="0.25">
      <c r="B507" s="516" t="s">
        <v>321</v>
      </c>
      <c r="C507" s="458" t="s">
        <v>4002</v>
      </c>
      <c r="D507" s="458" t="s">
        <v>4003</v>
      </c>
      <c r="E507" s="456">
        <v>0</v>
      </c>
      <c r="F507" s="456">
        <v>0</v>
      </c>
      <c r="G507" s="456">
        <v>0</v>
      </c>
      <c r="H507" s="456">
        <v>0</v>
      </c>
      <c r="I507" s="456">
        <v>0</v>
      </c>
      <c r="J507" s="459">
        <v>0</v>
      </c>
    </row>
    <row r="508" spans="2:10" x14ac:dyDescent="0.25">
      <c r="B508" s="526" t="s">
        <v>321</v>
      </c>
      <c r="C508" s="512" t="s">
        <v>4004</v>
      </c>
      <c r="D508" s="512" t="s">
        <v>4005</v>
      </c>
      <c r="E508" s="511">
        <v>0</v>
      </c>
      <c r="F508" s="511">
        <v>0</v>
      </c>
      <c r="G508" s="511">
        <v>0</v>
      </c>
      <c r="H508" s="511">
        <v>0</v>
      </c>
      <c r="I508" s="511">
        <v>0</v>
      </c>
      <c r="J508" s="527">
        <v>0</v>
      </c>
    </row>
    <row r="509" spans="2:10" x14ac:dyDescent="0.25">
      <c r="B509" s="516" t="s">
        <v>321</v>
      </c>
      <c r="C509" s="458" t="s">
        <v>4006</v>
      </c>
      <c r="D509" s="458" t="s">
        <v>4007</v>
      </c>
      <c r="E509" s="456">
        <v>0</v>
      </c>
      <c r="F509" s="456">
        <v>0</v>
      </c>
      <c r="G509" s="456">
        <v>0</v>
      </c>
      <c r="H509" s="456">
        <v>0</v>
      </c>
      <c r="I509" s="456">
        <v>0</v>
      </c>
      <c r="J509" s="459">
        <v>0</v>
      </c>
    </row>
    <row r="510" spans="2:10" x14ac:dyDescent="0.25">
      <c r="B510" s="526" t="s">
        <v>321</v>
      </c>
      <c r="C510" s="512" t="s">
        <v>4008</v>
      </c>
      <c r="D510" s="512" t="s">
        <v>4009</v>
      </c>
      <c r="E510" s="511">
        <v>0</v>
      </c>
      <c r="F510" s="511">
        <v>0</v>
      </c>
      <c r="G510" s="511">
        <v>2433.65</v>
      </c>
      <c r="H510" s="511">
        <v>2433.65</v>
      </c>
      <c r="I510" s="511">
        <v>0</v>
      </c>
      <c r="J510" s="527">
        <v>0</v>
      </c>
    </row>
    <row r="511" spans="2:10" x14ac:dyDescent="0.25">
      <c r="B511" s="526" t="s">
        <v>321</v>
      </c>
      <c r="C511" s="512" t="s">
        <v>4010</v>
      </c>
      <c r="D511" s="512" t="s">
        <v>4011</v>
      </c>
      <c r="E511" s="511">
        <v>0</v>
      </c>
      <c r="F511" s="511">
        <v>0</v>
      </c>
      <c r="G511" s="511">
        <v>3480</v>
      </c>
      <c r="H511" s="511">
        <v>3480</v>
      </c>
      <c r="I511" s="511">
        <v>0</v>
      </c>
      <c r="J511" s="527">
        <v>0</v>
      </c>
    </row>
    <row r="512" spans="2:10" x14ac:dyDescent="0.25">
      <c r="B512" s="526" t="s">
        <v>321</v>
      </c>
      <c r="C512" s="512" t="s">
        <v>4012</v>
      </c>
      <c r="D512" s="512" t="s">
        <v>4013</v>
      </c>
      <c r="E512" s="511">
        <v>0</v>
      </c>
      <c r="F512" s="511">
        <v>0</v>
      </c>
      <c r="G512" s="511">
        <v>0</v>
      </c>
      <c r="H512" s="511">
        <v>0</v>
      </c>
      <c r="I512" s="511">
        <v>0</v>
      </c>
      <c r="J512" s="527">
        <v>0</v>
      </c>
    </row>
    <row r="513" spans="2:10" x14ac:dyDescent="0.25">
      <c r="B513" s="526" t="s">
        <v>321</v>
      </c>
      <c r="C513" s="512" t="s">
        <v>4014</v>
      </c>
      <c r="D513" s="512" t="s">
        <v>4015</v>
      </c>
      <c r="E513" s="511">
        <v>0</v>
      </c>
      <c r="F513" s="511">
        <v>0</v>
      </c>
      <c r="G513" s="511">
        <v>0</v>
      </c>
      <c r="H513" s="511">
        <v>0</v>
      </c>
      <c r="I513" s="511">
        <v>0</v>
      </c>
      <c r="J513" s="527">
        <v>0</v>
      </c>
    </row>
    <row r="514" spans="2:10" x14ac:dyDescent="0.25">
      <c r="B514" s="516" t="s">
        <v>321</v>
      </c>
      <c r="C514" s="458" t="s">
        <v>4016</v>
      </c>
      <c r="D514" s="458" t="s">
        <v>4017</v>
      </c>
      <c r="E514" s="456">
        <v>0</v>
      </c>
      <c r="F514" s="456">
        <v>0</v>
      </c>
      <c r="G514" s="456">
        <v>90000</v>
      </c>
      <c r="H514" s="456">
        <v>90000</v>
      </c>
      <c r="I514" s="456">
        <v>0</v>
      </c>
      <c r="J514" s="459">
        <v>0</v>
      </c>
    </row>
    <row r="515" spans="2:10" x14ac:dyDescent="0.25">
      <c r="B515" s="526" t="s">
        <v>321</v>
      </c>
      <c r="C515" s="512" t="s">
        <v>4192</v>
      </c>
      <c r="D515" s="512" t="s">
        <v>4193</v>
      </c>
      <c r="E515" s="511">
        <v>0</v>
      </c>
      <c r="F515" s="511">
        <v>0</v>
      </c>
      <c r="G515" s="511">
        <v>0</v>
      </c>
      <c r="H515" s="511">
        <v>0</v>
      </c>
      <c r="I515" s="511">
        <v>0</v>
      </c>
      <c r="J515" s="527">
        <v>0</v>
      </c>
    </row>
    <row r="516" spans="2:10" x14ac:dyDescent="0.25">
      <c r="B516" s="526" t="s">
        <v>321</v>
      </c>
      <c r="C516" s="512" t="s">
        <v>4194</v>
      </c>
      <c r="D516" s="512" t="s">
        <v>4195</v>
      </c>
      <c r="E516" s="511">
        <v>0</v>
      </c>
      <c r="F516" s="511">
        <v>0</v>
      </c>
      <c r="G516" s="511">
        <v>0</v>
      </c>
      <c r="H516" s="511">
        <v>0</v>
      </c>
      <c r="I516" s="511">
        <v>0</v>
      </c>
      <c r="J516" s="527">
        <v>0</v>
      </c>
    </row>
    <row r="517" spans="2:10" x14ac:dyDescent="0.25">
      <c r="B517" s="526" t="s">
        <v>321</v>
      </c>
      <c r="C517" s="512" t="s">
        <v>4196</v>
      </c>
      <c r="D517" s="512" t="s">
        <v>4197</v>
      </c>
      <c r="E517" s="511">
        <v>0</v>
      </c>
      <c r="F517" s="511">
        <v>0</v>
      </c>
      <c r="G517" s="511">
        <v>0</v>
      </c>
      <c r="H517" s="511">
        <v>0</v>
      </c>
      <c r="I517" s="511">
        <v>0</v>
      </c>
      <c r="J517" s="527">
        <v>0</v>
      </c>
    </row>
    <row r="518" spans="2:10" x14ac:dyDescent="0.25">
      <c r="B518" s="516" t="s">
        <v>321</v>
      </c>
      <c r="C518" s="458" t="s">
        <v>4198</v>
      </c>
      <c r="D518" s="458" t="s">
        <v>4199</v>
      </c>
      <c r="E518" s="456">
        <v>0</v>
      </c>
      <c r="F518" s="456">
        <v>0</v>
      </c>
      <c r="G518" s="456">
        <v>0</v>
      </c>
      <c r="H518" s="456">
        <v>0</v>
      </c>
      <c r="I518" s="456">
        <v>0</v>
      </c>
      <c r="J518" s="459">
        <v>0</v>
      </c>
    </row>
    <row r="519" spans="2:10" x14ac:dyDescent="0.25">
      <c r="B519" s="526" t="s">
        <v>321</v>
      </c>
      <c r="C519" s="512" t="s">
        <v>4200</v>
      </c>
      <c r="D519" s="512" t="s">
        <v>4201</v>
      </c>
      <c r="E519" s="511">
        <v>0</v>
      </c>
      <c r="F519" s="511">
        <v>0</v>
      </c>
      <c r="G519" s="511">
        <v>0</v>
      </c>
      <c r="H519" s="511">
        <v>0</v>
      </c>
      <c r="I519" s="511">
        <v>0</v>
      </c>
      <c r="J519" s="527">
        <v>0</v>
      </c>
    </row>
    <row r="520" spans="2:10" x14ac:dyDescent="0.25">
      <c r="B520" s="526" t="s">
        <v>321</v>
      </c>
      <c r="C520" s="512" t="s">
        <v>4635</v>
      </c>
      <c r="D520" s="512" t="s">
        <v>4636</v>
      </c>
      <c r="E520" s="511">
        <v>0</v>
      </c>
      <c r="F520" s="511">
        <v>0</v>
      </c>
      <c r="G520" s="511">
        <v>0</v>
      </c>
      <c r="H520" s="511">
        <v>0</v>
      </c>
      <c r="I520" s="511">
        <v>0</v>
      </c>
      <c r="J520" s="527">
        <v>0</v>
      </c>
    </row>
    <row r="521" spans="2:10" x14ac:dyDescent="0.25">
      <c r="B521" s="526" t="s">
        <v>321</v>
      </c>
      <c r="C521" s="512" t="s">
        <v>4202</v>
      </c>
      <c r="D521" s="512" t="s">
        <v>4203</v>
      </c>
      <c r="E521" s="511">
        <v>0</v>
      </c>
      <c r="F521" s="511">
        <v>8863.7099999999991</v>
      </c>
      <c r="G521" s="511">
        <v>8863.7099999999991</v>
      </c>
      <c r="H521" s="511">
        <v>0</v>
      </c>
      <c r="I521" s="511">
        <v>0</v>
      </c>
      <c r="J521" s="527">
        <v>0</v>
      </c>
    </row>
    <row r="522" spans="2:10" x14ac:dyDescent="0.25">
      <c r="B522" s="516" t="s">
        <v>321</v>
      </c>
      <c r="C522" s="458" t="s">
        <v>4434</v>
      </c>
      <c r="D522" s="458" t="s">
        <v>4435</v>
      </c>
      <c r="E522" s="456">
        <v>0</v>
      </c>
      <c r="F522" s="456">
        <v>0</v>
      </c>
      <c r="G522" s="456">
        <v>0</v>
      </c>
      <c r="H522" s="456">
        <v>0</v>
      </c>
      <c r="I522" s="456">
        <v>0</v>
      </c>
      <c r="J522" s="459">
        <v>0</v>
      </c>
    </row>
    <row r="523" spans="2:10" x14ac:dyDescent="0.25">
      <c r="B523" s="526" t="s">
        <v>321</v>
      </c>
      <c r="C523" s="512" t="s">
        <v>4436</v>
      </c>
      <c r="D523" s="512" t="s">
        <v>4437</v>
      </c>
      <c r="E523" s="511">
        <v>0</v>
      </c>
      <c r="F523" s="511">
        <v>0</v>
      </c>
      <c r="G523" s="511">
        <v>0</v>
      </c>
      <c r="H523" s="511">
        <v>0</v>
      </c>
      <c r="I523" s="511">
        <v>0</v>
      </c>
      <c r="J523" s="527">
        <v>0</v>
      </c>
    </row>
    <row r="524" spans="2:10" x14ac:dyDescent="0.25">
      <c r="B524" s="526" t="s">
        <v>321</v>
      </c>
      <c r="C524" s="512" t="s">
        <v>4438</v>
      </c>
      <c r="D524" s="512" t="s">
        <v>4637</v>
      </c>
      <c r="E524" s="511">
        <v>0</v>
      </c>
      <c r="F524" s="511">
        <v>8932</v>
      </c>
      <c r="G524" s="511">
        <v>11832</v>
      </c>
      <c r="H524" s="511">
        <v>2900</v>
      </c>
      <c r="I524" s="511">
        <v>0</v>
      </c>
      <c r="J524" s="527">
        <v>0</v>
      </c>
    </row>
    <row r="525" spans="2:10" x14ac:dyDescent="0.25">
      <c r="B525" s="526" t="s">
        <v>321</v>
      </c>
      <c r="C525" s="512" t="s">
        <v>4439</v>
      </c>
      <c r="D525" s="512" t="s">
        <v>4440</v>
      </c>
      <c r="E525" s="511">
        <v>0</v>
      </c>
      <c r="F525" s="511">
        <v>0</v>
      </c>
      <c r="G525" s="511">
        <v>0</v>
      </c>
      <c r="H525" s="511">
        <v>0</v>
      </c>
      <c r="I525" s="511">
        <v>0</v>
      </c>
      <c r="J525" s="527">
        <v>0</v>
      </c>
    </row>
    <row r="526" spans="2:10" x14ac:dyDescent="0.25">
      <c r="B526" s="526" t="s">
        <v>321</v>
      </c>
      <c r="C526" s="512" t="s">
        <v>4441</v>
      </c>
      <c r="D526" s="512" t="s">
        <v>4442</v>
      </c>
      <c r="E526" s="511">
        <v>0</v>
      </c>
      <c r="F526" s="511">
        <v>3480</v>
      </c>
      <c r="G526" s="511">
        <v>3480</v>
      </c>
      <c r="H526" s="511">
        <v>0</v>
      </c>
      <c r="I526" s="511">
        <v>0</v>
      </c>
      <c r="J526" s="527">
        <v>0</v>
      </c>
    </row>
    <row r="527" spans="2:10" x14ac:dyDescent="0.25">
      <c r="B527" s="526" t="s">
        <v>321</v>
      </c>
      <c r="C527" s="512" t="s">
        <v>4443</v>
      </c>
      <c r="D527" s="512" t="s">
        <v>4444</v>
      </c>
      <c r="E527" s="511">
        <v>0</v>
      </c>
      <c r="F527" s="511">
        <v>0</v>
      </c>
      <c r="G527" s="511">
        <v>0</v>
      </c>
      <c r="H527" s="511">
        <v>0</v>
      </c>
      <c r="I527" s="511">
        <v>0</v>
      </c>
      <c r="J527" s="527">
        <v>0</v>
      </c>
    </row>
    <row r="528" spans="2:10" x14ac:dyDescent="0.25">
      <c r="B528" s="526" t="s">
        <v>321</v>
      </c>
      <c r="C528" s="512" t="s">
        <v>4445</v>
      </c>
      <c r="D528" s="512" t="s">
        <v>4446</v>
      </c>
      <c r="E528" s="511">
        <v>0</v>
      </c>
      <c r="F528" s="511">
        <v>0</v>
      </c>
      <c r="G528" s="511">
        <v>0</v>
      </c>
      <c r="H528" s="511">
        <v>0</v>
      </c>
      <c r="I528" s="511">
        <v>0</v>
      </c>
      <c r="J528" s="527">
        <v>0</v>
      </c>
    </row>
    <row r="529" spans="2:10" x14ac:dyDescent="0.25">
      <c r="B529" s="516" t="s">
        <v>321</v>
      </c>
      <c r="C529" s="458" t="s">
        <v>4447</v>
      </c>
      <c r="D529" s="458" t="s">
        <v>4448</v>
      </c>
      <c r="E529" s="456">
        <v>0</v>
      </c>
      <c r="F529" s="456">
        <v>0</v>
      </c>
      <c r="G529" s="456">
        <v>0</v>
      </c>
      <c r="H529" s="456">
        <v>0</v>
      </c>
      <c r="I529" s="456">
        <v>0</v>
      </c>
      <c r="J529" s="459">
        <v>0</v>
      </c>
    </row>
    <row r="530" spans="2:10" x14ac:dyDescent="0.25">
      <c r="B530" s="526" t="s">
        <v>321</v>
      </c>
      <c r="C530" s="512" t="s">
        <v>4449</v>
      </c>
      <c r="D530" s="512" t="s">
        <v>4450</v>
      </c>
      <c r="E530" s="511">
        <v>0</v>
      </c>
      <c r="F530" s="511">
        <v>0</v>
      </c>
      <c r="G530" s="511">
        <v>0</v>
      </c>
      <c r="H530" s="511">
        <v>0</v>
      </c>
      <c r="I530" s="511">
        <v>0</v>
      </c>
      <c r="J530" s="527">
        <v>0</v>
      </c>
    </row>
    <row r="531" spans="2:10" x14ac:dyDescent="0.25">
      <c r="B531" s="526" t="s">
        <v>321</v>
      </c>
      <c r="C531" s="512" t="s">
        <v>4451</v>
      </c>
      <c r="D531" s="512" t="s">
        <v>4452</v>
      </c>
      <c r="E531" s="511">
        <v>0</v>
      </c>
      <c r="F531" s="511">
        <v>0</v>
      </c>
      <c r="G531" s="511">
        <v>0</v>
      </c>
      <c r="H531" s="511">
        <v>0</v>
      </c>
      <c r="I531" s="511">
        <v>0</v>
      </c>
      <c r="J531" s="527">
        <v>0</v>
      </c>
    </row>
    <row r="532" spans="2:10" x14ac:dyDescent="0.25">
      <c r="B532" s="526" t="s">
        <v>321</v>
      </c>
      <c r="C532" s="512" t="s">
        <v>4453</v>
      </c>
      <c r="D532" s="512" t="s">
        <v>4454</v>
      </c>
      <c r="E532" s="511">
        <v>0</v>
      </c>
      <c r="F532" s="511">
        <v>0</v>
      </c>
      <c r="G532" s="511">
        <v>0</v>
      </c>
      <c r="H532" s="511">
        <v>0</v>
      </c>
      <c r="I532" s="511">
        <v>0</v>
      </c>
      <c r="J532" s="527">
        <v>0</v>
      </c>
    </row>
    <row r="533" spans="2:10" x14ac:dyDescent="0.25">
      <c r="B533" s="516" t="s">
        <v>321</v>
      </c>
      <c r="C533" s="458" t="s">
        <v>4455</v>
      </c>
      <c r="D533" s="458" t="s">
        <v>4456</v>
      </c>
      <c r="E533" s="456">
        <v>0</v>
      </c>
      <c r="F533" s="456">
        <v>0</v>
      </c>
      <c r="G533" s="456">
        <v>0</v>
      </c>
      <c r="H533" s="456">
        <v>0</v>
      </c>
      <c r="I533" s="456">
        <v>0</v>
      </c>
      <c r="J533" s="459">
        <v>0</v>
      </c>
    </row>
    <row r="534" spans="2:10" x14ac:dyDescent="0.25">
      <c r="B534" s="526" t="s">
        <v>321</v>
      </c>
      <c r="C534" s="512" t="s">
        <v>4777</v>
      </c>
      <c r="D534" s="512" t="s">
        <v>4778</v>
      </c>
      <c r="E534" s="511">
        <v>0</v>
      </c>
      <c r="F534" s="511">
        <v>0</v>
      </c>
      <c r="G534" s="511">
        <v>0</v>
      </c>
      <c r="H534" s="511">
        <v>0</v>
      </c>
      <c r="I534" s="511">
        <v>0</v>
      </c>
      <c r="J534" s="527">
        <v>0</v>
      </c>
    </row>
    <row r="535" spans="2:10" x14ac:dyDescent="0.25">
      <c r="B535" s="516" t="s">
        <v>321</v>
      </c>
      <c r="C535" s="458" t="s">
        <v>4638</v>
      </c>
      <c r="D535" s="458" t="s">
        <v>4639</v>
      </c>
      <c r="E535" s="456">
        <v>0</v>
      </c>
      <c r="F535" s="456">
        <v>0</v>
      </c>
      <c r="G535" s="456">
        <v>0</v>
      </c>
      <c r="H535" s="456">
        <v>0</v>
      </c>
      <c r="I535" s="456">
        <v>0</v>
      </c>
      <c r="J535" s="459">
        <v>0</v>
      </c>
    </row>
    <row r="536" spans="2:10" x14ac:dyDescent="0.25">
      <c r="B536" s="526" t="s">
        <v>321</v>
      </c>
      <c r="C536" s="512" t="s">
        <v>4640</v>
      </c>
      <c r="D536" s="512" t="s">
        <v>4641</v>
      </c>
      <c r="E536" s="511">
        <v>0</v>
      </c>
      <c r="F536" s="511">
        <v>4872</v>
      </c>
      <c r="G536" s="511">
        <v>4872</v>
      </c>
      <c r="H536" s="511">
        <v>0</v>
      </c>
      <c r="I536" s="511">
        <v>0</v>
      </c>
      <c r="J536" s="527">
        <v>0</v>
      </c>
    </row>
    <row r="537" spans="2:10" x14ac:dyDescent="0.25">
      <c r="B537" s="516" t="s">
        <v>321</v>
      </c>
      <c r="C537" s="458" t="s">
        <v>4642</v>
      </c>
      <c r="D537" s="458" t="s">
        <v>4643</v>
      </c>
      <c r="E537" s="456">
        <v>0</v>
      </c>
      <c r="F537" s="456">
        <v>0</v>
      </c>
      <c r="G537" s="456">
        <v>0</v>
      </c>
      <c r="H537" s="456">
        <v>0</v>
      </c>
      <c r="I537" s="456">
        <v>0</v>
      </c>
      <c r="J537" s="459">
        <v>0</v>
      </c>
    </row>
    <row r="538" spans="2:10" x14ac:dyDescent="0.25">
      <c r="B538" s="526" t="s">
        <v>321</v>
      </c>
      <c r="C538" s="512" t="s">
        <v>4779</v>
      </c>
      <c r="D538" s="512" t="s">
        <v>4780</v>
      </c>
      <c r="E538" s="511">
        <v>0</v>
      </c>
      <c r="F538" s="511">
        <v>0</v>
      </c>
      <c r="G538" s="511">
        <v>0</v>
      </c>
      <c r="H538" s="511">
        <v>0</v>
      </c>
      <c r="I538" s="511">
        <v>0</v>
      </c>
      <c r="J538" s="527">
        <v>0</v>
      </c>
    </row>
    <row r="539" spans="2:10" x14ac:dyDescent="0.25">
      <c r="B539" s="516" t="s">
        <v>321</v>
      </c>
      <c r="C539" s="458" t="s">
        <v>4644</v>
      </c>
      <c r="D539" s="458" t="s">
        <v>4645</v>
      </c>
      <c r="E539" s="456">
        <v>0</v>
      </c>
      <c r="F539" s="456">
        <v>0</v>
      </c>
      <c r="G539" s="456">
        <v>0</v>
      </c>
      <c r="H539" s="456">
        <v>0</v>
      </c>
      <c r="I539" s="456">
        <v>0</v>
      </c>
      <c r="J539" s="459">
        <v>0</v>
      </c>
    </row>
    <row r="540" spans="2:10" x14ac:dyDescent="0.25">
      <c r="B540" s="526" t="s">
        <v>321</v>
      </c>
      <c r="C540" s="512" t="s">
        <v>4646</v>
      </c>
      <c r="D540" s="512" t="s">
        <v>4647</v>
      </c>
      <c r="E540" s="511">
        <v>0</v>
      </c>
      <c r="F540" s="511">
        <v>0</v>
      </c>
      <c r="G540" s="511">
        <v>0</v>
      </c>
      <c r="H540" s="511">
        <v>0</v>
      </c>
      <c r="I540" s="511">
        <v>0</v>
      </c>
      <c r="J540" s="527">
        <v>0</v>
      </c>
    </row>
    <row r="541" spans="2:10" x14ac:dyDescent="0.25">
      <c r="B541" s="516" t="s">
        <v>321</v>
      </c>
      <c r="C541" s="458" t="s">
        <v>4648</v>
      </c>
      <c r="D541" s="458" t="s">
        <v>4649</v>
      </c>
      <c r="E541" s="456">
        <v>0</v>
      </c>
      <c r="F541" s="456">
        <v>0</v>
      </c>
      <c r="G541" s="456">
        <v>0</v>
      </c>
      <c r="H541" s="456">
        <v>0</v>
      </c>
      <c r="I541" s="456">
        <v>0</v>
      </c>
      <c r="J541" s="459">
        <v>0</v>
      </c>
    </row>
    <row r="542" spans="2:10" x14ac:dyDescent="0.25">
      <c r="B542" s="526" t="s">
        <v>321</v>
      </c>
      <c r="C542" s="512" t="s">
        <v>4781</v>
      </c>
      <c r="D542" s="512" t="s">
        <v>4782</v>
      </c>
      <c r="E542" s="511">
        <v>0</v>
      </c>
      <c r="F542" s="511">
        <v>0</v>
      </c>
      <c r="G542" s="511">
        <v>0</v>
      </c>
      <c r="H542" s="511">
        <v>0</v>
      </c>
      <c r="I542" s="511">
        <v>0</v>
      </c>
      <c r="J542" s="527">
        <v>0</v>
      </c>
    </row>
    <row r="543" spans="2:10" x14ac:dyDescent="0.25">
      <c r="B543" s="516" t="s">
        <v>321</v>
      </c>
      <c r="C543" s="458" t="s">
        <v>4783</v>
      </c>
      <c r="D543" s="458" t="s">
        <v>4784</v>
      </c>
      <c r="E543" s="456">
        <v>0</v>
      </c>
      <c r="F543" s="456">
        <v>0</v>
      </c>
      <c r="G543" s="456">
        <v>0</v>
      </c>
      <c r="H543" s="456">
        <v>0</v>
      </c>
      <c r="I543" s="456">
        <v>0</v>
      </c>
      <c r="J543" s="459">
        <v>0</v>
      </c>
    </row>
    <row r="544" spans="2:10" x14ac:dyDescent="0.25">
      <c r="B544" s="526" t="s">
        <v>321</v>
      </c>
      <c r="C544" s="512" t="s">
        <v>4785</v>
      </c>
      <c r="D544" s="512" t="s">
        <v>4786</v>
      </c>
      <c r="E544" s="511">
        <v>0</v>
      </c>
      <c r="F544" s="511">
        <v>0</v>
      </c>
      <c r="G544" s="511">
        <v>0</v>
      </c>
      <c r="H544" s="511">
        <v>0</v>
      </c>
      <c r="I544" s="511">
        <v>0</v>
      </c>
      <c r="J544" s="527">
        <v>0</v>
      </c>
    </row>
    <row r="545" spans="2:10" x14ac:dyDescent="0.25">
      <c r="B545" s="516" t="s">
        <v>321</v>
      </c>
      <c r="C545" s="458" t="s">
        <v>4787</v>
      </c>
      <c r="D545" s="458" t="s">
        <v>4788</v>
      </c>
      <c r="E545" s="456">
        <v>0</v>
      </c>
      <c r="F545" s="456">
        <v>0</v>
      </c>
      <c r="G545" s="456">
        <v>3100.39</v>
      </c>
      <c r="H545" s="456">
        <v>3100.39</v>
      </c>
      <c r="I545" s="456">
        <v>0</v>
      </c>
      <c r="J545" s="459">
        <v>0</v>
      </c>
    </row>
    <row r="546" spans="2:10" x14ac:dyDescent="0.25">
      <c r="B546" s="526" t="s">
        <v>321</v>
      </c>
      <c r="C546" s="512" t="s">
        <v>4789</v>
      </c>
      <c r="D546" s="512" t="s">
        <v>4790</v>
      </c>
      <c r="E546" s="511">
        <v>0</v>
      </c>
      <c r="F546" s="511">
        <v>0</v>
      </c>
      <c r="G546" s="511">
        <v>0</v>
      </c>
      <c r="H546" s="511">
        <v>0</v>
      </c>
      <c r="I546" s="511">
        <v>0</v>
      </c>
      <c r="J546" s="527">
        <v>0</v>
      </c>
    </row>
    <row r="547" spans="2:10" x14ac:dyDescent="0.25">
      <c r="B547" s="526" t="s">
        <v>321</v>
      </c>
      <c r="C547" s="512" t="s">
        <v>4791</v>
      </c>
      <c r="D547" s="512" t="s">
        <v>4792</v>
      </c>
      <c r="E547" s="511">
        <v>0</v>
      </c>
      <c r="F547" s="511">
        <v>34800</v>
      </c>
      <c r="G547" s="511">
        <v>34800</v>
      </c>
      <c r="H547" s="511">
        <v>0</v>
      </c>
      <c r="I547" s="511">
        <v>0</v>
      </c>
      <c r="J547" s="527">
        <v>0</v>
      </c>
    </row>
    <row r="548" spans="2:10" x14ac:dyDescent="0.25">
      <c r="B548" s="526" t="s">
        <v>321</v>
      </c>
      <c r="C548" s="512" t="s">
        <v>4793</v>
      </c>
      <c r="D548" s="512" t="s">
        <v>4794</v>
      </c>
      <c r="E548" s="511">
        <v>0</v>
      </c>
      <c r="F548" s="511">
        <v>0</v>
      </c>
      <c r="G548" s="511">
        <v>0</v>
      </c>
      <c r="H548" s="511">
        <v>0</v>
      </c>
      <c r="I548" s="511">
        <v>0</v>
      </c>
      <c r="J548" s="527">
        <v>0</v>
      </c>
    </row>
    <row r="549" spans="2:10" x14ac:dyDescent="0.25">
      <c r="B549" s="526" t="s">
        <v>321</v>
      </c>
      <c r="C549" s="512" t="s">
        <v>4795</v>
      </c>
      <c r="D549" s="512" t="s">
        <v>4796</v>
      </c>
      <c r="E549" s="511">
        <v>0</v>
      </c>
      <c r="F549" s="511">
        <v>0</v>
      </c>
      <c r="G549" s="511">
        <v>0</v>
      </c>
      <c r="H549" s="511">
        <v>0</v>
      </c>
      <c r="I549" s="511">
        <v>0</v>
      </c>
      <c r="J549" s="527">
        <v>0</v>
      </c>
    </row>
    <row r="550" spans="2:10" x14ac:dyDescent="0.25">
      <c r="B550" s="526" t="s">
        <v>321</v>
      </c>
      <c r="C550" s="512" t="s">
        <v>4798</v>
      </c>
      <c r="D550" s="512" t="s">
        <v>4799</v>
      </c>
      <c r="E550" s="511">
        <v>0</v>
      </c>
      <c r="F550" s="511">
        <v>0</v>
      </c>
      <c r="G550" s="511">
        <v>0</v>
      </c>
      <c r="H550" s="511">
        <v>0</v>
      </c>
      <c r="I550" s="511">
        <v>0</v>
      </c>
      <c r="J550" s="527">
        <v>0</v>
      </c>
    </row>
    <row r="551" spans="2:10" x14ac:dyDescent="0.25">
      <c r="B551" s="526" t="s">
        <v>321</v>
      </c>
      <c r="C551" s="512" t="s">
        <v>4968</v>
      </c>
      <c r="D551" s="512" t="s">
        <v>4969</v>
      </c>
      <c r="E551" s="511">
        <v>0</v>
      </c>
      <c r="F551" s="511">
        <v>0</v>
      </c>
      <c r="G551" s="511">
        <v>0</v>
      </c>
      <c r="H551" s="511">
        <v>0</v>
      </c>
      <c r="I551" s="511">
        <v>0</v>
      </c>
      <c r="J551" s="527">
        <v>0</v>
      </c>
    </row>
    <row r="552" spans="2:10" x14ac:dyDescent="0.25">
      <c r="B552" s="526" t="s">
        <v>321</v>
      </c>
      <c r="C552" s="512" t="s">
        <v>4970</v>
      </c>
      <c r="D552" s="512" t="s">
        <v>4971</v>
      </c>
      <c r="E552" s="511">
        <v>0</v>
      </c>
      <c r="F552" s="511">
        <v>0</v>
      </c>
      <c r="G552" s="511">
        <v>0</v>
      </c>
      <c r="H552" s="511">
        <v>0</v>
      </c>
      <c r="I552" s="511">
        <v>0</v>
      </c>
      <c r="J552" s="527">
        <v>0</v>
      </c>
    </row>
    <row r="553" spans="2:10" x14ac:dyDescent="0.25">
      <c r="B553" s="526" t="s">
        <v>321</v>
      </c>
      <c r="C553" s="512" t="s">
        <v>4972</v>
      </c>
      <c r="D553" s="512" t="s">
        <v>4973</v>
      </c>
      <c r="E553" s="511">
        <v>0</v>
      </c>
      <c r="F553" s="511">
        <v>0</v>
      </c>
      <c r="G553" s="511">
        <v>0</v>
      </c>
      <c r="H553" s="511">
        <v>0</v>
      </c>
      <c r="I553" s="511">
        <v>0</v>
      </c>
      <c r="J553" s="527">
        <v>0</v>
      </c>
    </row>
    <row r="554" spans="2:10" x14ac:dyDescent="0.25">
      <c r="B554" s="526" t="s">
        <v>321</v>
      </c>
      <c r="C554" s="512" t="s">
        <v>5087</v>
      </c>
      <c r="D554" s="512" t="s">
        <v>5088</v>
      </c>
      <c r="E554" s="511">
        <v>0</v>
      </c>
      <c r="F554" s="511">
        <v>0</v>
      </c>
      <c r="G554" s="511">
        <v>0</v>
      </c>
      <c r="H554" s="511">
        <v>0</v>
      </c>
      <c r="I554" s="511">
        <v>0</v>
      </c>
      <c r="J554" s="527">
        <v>0</v>
      </c>
    </row>
    <row r="555" spans="2:10" x14ac:dyDescent="0.25">
      <c r="B555" s="526" t="s">
        <v>321</v>
      </c>
      <c r="C555" s="512" t="s">
        <v>4974</v>
      </c>
      <c r="D555" s="512" t="s">
        <v>4975</v>
      </c>
      <c r="E555" s="511">
        <v>0</v>
      </c>
      <c r="F555" s="511">
        <v>0</v>
      </c>
      <c r="G555" s="511">
        <v>0</v>
      </c>
      <c r="H555" s="511">
        <v>0</v>
      </c>
      <c r="I555" s="511">
        <v>0</v>
      </c>
      <c r="J555" s="527">
        <v>0</v>
      </c>
    </row>
    <row r="556" spans="2:10" x14ac:dyDescent="0.25">
      <c r="B556" s="526" t="s">
        <v>321</v>
      </c>
      <c r="C556" s="512" t="s">
        <v>4976</v>
      </c>
      <c r="D556" s="512" t="s">
        <v>4977</v>
      </c>
      <c r="E556" s="511">
        <v>0</v>
      </c>
      <c r="F556" s="511">
        <v>0</v>
      </c>
      <c r="G556" s="511">
        <v>0</v>
      </c>
      <c r="H556" s="511">
        <v>0</v>
      </c>
      <c r="I556" s="511">
        <v>0</v>
      </c>
      <c r="J556" s="527">
        <v>0</v>
      </c>
    </row>
    <row r="557" spans="2:10" x14ac:dyDescent="0.25">
      <c r="B557" s="526" t="s">
        <v>321</v>
      </c>
      <c r="C557" s="512" t="s">
        <v>4978</v>
      </c>
      <c r="D557" s="512" t="s">
        <v>4979</v>
      </c>
      <c r="E557" s="511">
        <v>0</v>
      </c>
      <c r="F557" s="511">
        <v>0</v>
      </c>
      <c r="G557" s="511">
        <v>35960</v>
      </c>
      <c r="H557" s="511">
        <v>35960</v>
      </c>
      <c r="I557" s="511">
        <v>0</v>
      </c>
      <c r="J557" s="527">
        <v>0</v>
      </c>
    </row>
    <row r="558" spans="2:10" x14ac:dyDescent="0.25">
      <c r="B558" s="526" t="s">
        <v>321</v>
      </c>
      <c r="C558" s="512" t="s">
        <v>4980</v>
      </c>
      <c r="D558" s="512" t="s">
        <v>4981</v>
      </c>
      <c r="E558" s="511">
        <v>0</v>
      </c>
      <c r="F558" s="511">
        <v>0</v>
      </c>
      <c r="G558" s="511">
        <v>0</v>
      </c>
      <c r="H558" s="511">
        <v>0</v>
      </c>
      <c r="I558" s="511">
        <v>0</v>
      </c>
      <c r="J558" s="527">
        <v>0</v>
      </c>
    </row>
    <row r="559" spans="2:10" x14ac:dyDescent="0.25">
      <c r="B559" s="526" t="s">
        <v>321</v>
      </c>
      <c r="C559" s="512" t="s">
        <v>4982</v>
      </c>
      <c r="D559" s="512" t="s">
        <v>4983</v>
      </c>
      <c r="E559" s="511">
        <v>0</v>
      </c>
      <c r="F559" s="511">
        <v>0</v>
      </c>
      <c r="G559" s="511">
        <v>0</v>
      </c>
      <c r="H559" s="511">
        <v>0</v>
      </c>
      <c r="I559" s="511">
        <v>0</v>
      </c>
      <c r="J559" s="527">
        <v>0</v>
      </c>
    </row>
    <row r="560" spans="2:10" x14ac:dyDescent="0.25">
      <c r="B560" s="526" t="s">
        <v>321</v>
      </c>
      <c r="C560" s="512" t="s">
        <v>4984</v>
      </c>
      <c r="D560" s="512" t="s">
        <v>4985</v>
      </c>
      <c r="E560" s="511">
        <v>0</v>
      </c>
      <c r="F560" s="511">
        <v>0</v>
      </c>
      <c r="G560" s="511">
        <v>0</v>
      </c>
      <c r="H560" s="511">
        <v>0</v>
      </c>
      <c r="I560" s="511">
        <v>0</v>
      </c>
      <c r="J560" s="527">
        <v>0</v>
      </c>
    </row>
    <row r="561" spans="2:10" x14ac:dyDescent="0.25">
      <c r="B561" s="516" t="s">
        <v>321</v>
      </c>
      <c r="C561" s="458" t="s">
        <v>4986</v>
      </c>
      <c r="D561" s="458" t="s">
        <v>4987</v>
      </c>
      <c r="E561" s="456">
        <v>0</v>
      </c>
      <c r="F561" s="456">
        <v>0</v>
      </c>
      <c r="G561" s="456">
        <v>625.98</v>
      </c>
      <c r="H561" s="456">
        <v>625.98</v>
      </c>
      <c r="I561" s="456">
        <v>0</v>
      </c>
      <c r="J561" s="459">
        <v>0</v>
      </c>
    </row>
    <row r="562" spans="2:10" x14ac:dyDescent="0.25">
      <c r="B562" s="526" t="s">
        <v>321</v>
      </c>
      <c r="C562" s="512" t="s">
        <v>4988</v>
      </c>
      <c r="D562" s="512" t="s">
        <v>4989</v>
      </c>
      <c r="E562" s="511">
        <v>0</v>
      </c>
      <c r="F562" s="511">
        <v>0</v>
      </c>
      <c r="G562" s="511">
        <v>0</v>
      </c>
      <c r="H562" s="511">
        <v>0</v>
      </c>
      <c r="I562" s="511">
        <v>0</v>
      </c>
      <c r="J562" s="527">
        <v>0</v>
      </c>
    </row>
    <row r="563" spans="2:10" x14ac:dyDescent="0.25">
      <c r="B563" s="526" t="s">
        <v>321</v>
      </c>
      <c r="C563" s="512" t="s">
        <v>4990</v>
      </c>
      <c r="D563" s="512" t="s">
        <v>4991</v>
      </c>
      <c r="E563" s="511">
        <v>0</v>
      </c>
      <c r="F563" s="511">
        <v>0</v>
      </c>
      <c r="G563" s="511">
        <v>0</v>
      </c>
      <c r="H563" s="511">
        <v>0</v>
      </c>
      <c r="I563" s="511">
        <v>0</v>
      </c>
      <c r="J563" s="527">
        <v>0</v>
      </c>
    </row>
    <row r="564" spans="2:10" x14ac:dyDescent="0.25">
      <c r="B564" s="526" t="s">
        <v>321</v>
      </c>
      <c r="C564" s="512" t="s">
        <v>5089</v>
      </c>
      <c r="D564" s="512" t="s">
        <v>5090</v>
      </c>
      <c r="E564" s="511">
        <v>0</v>
      </c>
      <c r="F564" s="511">
        <v>0</v>
      </c>
      <c r="G564" s="511">
        <v>0</v>
      </c>
      <c r="H564" s="511">
        <v>0</v>
      </c>
      <c r="I564" s="511">
        <v>0</v>
      </c>
      <c r="J564" s="527">
        <v>0</v>
      </c>
    </row>
    <row r="565" spans="2:10" x14ac:dyDescent="0.25">
      <c r="B565" s="526" t="s">
        <v>321</v>
      </c>
      <c r="C565" s="512" t="s">
        <v>4992</v>
      </c>
      <c r="D565" s="512" t="s">
        <v>4993</v>
      </c>
      <c r="E565" s="511">
        <v>0</v>
      </c>
      <c r="F565" s="511">
        <v>0</v>
      </c>
      <c r="G565" s="511">
        <v>0</v>
      </c>
      <c r="H565" s="511">
        <v>0</v>
      </c>
      <c r="I565" s="511">
        <v>0</v>
      </c>
      <c r="J565" s="527">
        <v>0</v>
      </c>
    </row>
    <row r="566" spans="2:10" x14ac:dyDescent="0.25">
      <c r="B566" s="526" t="s">
        <v>321</v>
      </c>
      <c r="C566" s="512" t="s">
        <v>4994</v>
      </c>
      <c r="D566" s="512" t="s">
        <v>4995</v>
      </c>
      <c r="E566" s="511">
        <v>0</v>
      </c>
      <c r="F566" s="511">
        <v>0</v>
      </c>
      <c r="G566" s="511">
        <v>0</v>
      </c>
      <c r="H566" s="511">
        <v>0</v>
      </c>
      <c r="I566" s="511">
        <v>0</v>
      </c>
      <c r="J566" s="527">
        <v>0</v>
      </c>
    </row>
    <row r="567" spans="2:10" x14ac:dyDescent="0.25">
      <c r="B567" s="526" t="s">
        <v>321</v>
      </c>
      <c r="C567" s="512" t="s">
        <v>4996</v>
      </c>
      <c r="D567" s="512" t="s">
        <v>4997</v>
      </c>
      <c r="E567" s="511">
        <v>0</v>
      </c>
      <c r="F567" s="511">
        <v>0</v>
      </c>
      <c r="G567" s="511">
        <v>0</v>
      </c>
      <c r="H567" s="511">
        <v>0</v>
      </c>
      <c r="I567" s="511">
        <v>0</v>
      </c>
      <c r="J567" s="527">
        <v>0</v>
      </c>
    </row>
    <row r="568" spans="2:10" x14ac:dyDescent="0.25">
      <c r="B568" s="516" t="s">
        <v>321</v>
      </c>
      <c r="C568" s="458" t="s">
        <v>4998</v>
      </c>
      <c r="D568" s="458" t="s">
        <v>4999</v>
      </c>
      <c r="E568" s="456">
        <v>0</v>
      </c>
      <c r="F568" s="456">
        <v>0</v>
      </c>
      <c r="G568" s="456">
        <v>0</v>
      </c>
      <c r="H568" s="456">
        <v>0</v>
      </c>
      <c r="I568" s="456">
        <v>0</v>
      </c>
      <c r="J568" s="459">
        <v>0</v>
      </c>
    </row>
    <row r="569" spans="2:10" x14ac:dyDescent="0.25">
      <c r="B569" s="526" t="s">
        <v>321</v>
      </c>
      <c r="C569" s="512" t="s">
        <v>5091</v>
      </c>
      <c r="D569" s="512" t="s">
        <v>5092</v>
      </c>
      <c r="E569" s="511">
        <v>0</v>
      </c>
      <c r="F569" s="511">
        <v>0</v>
      </c>
      <c r="G569" s="511">
        <v>13259.5</v>
      </c>
      <c r="H569" s="511">
        <v>13259.5</v>
      </c>
      <c r="I569" s="511">
        <v>0</v>
      </c>
      <c r="J569" s="527">
        <v>0</v>
      </c>
    </row>
    <row r="570" spans="2:10" x14ac:dyDescent="0.25">
      <c r="B570" s="526" t="s">
        <v>321</v>
      </c>
      <c r="C570" s="512" t="s">
        <v>5093</v>
      </c>
      <c r="D570" s="512" t="s">
        <v>5094</v>
      </c>
      <c r="E570" s="511">
        <v>0</v>
      </c>
      <c r="F570" s="511">
        <v>0</v>
      </c>
      <c r="G570" s="511">
        <v>0</v>
      </c>
      <c r="H570" s="511">
        <v>0</v>
      </c>
      <c r="I570" s="511">
        <v>0</v>
      </c>
      <c r="J570" s="527">
        <v>0</v>
      </c>
    </row>
    <row r="571" spans="2:10" x14ac:dyDescent="0.25">
      <c r="B571" s="526" t="s">
        <v>321</v>
      </c>
      <c r="C571" s="512" t="s">
        <v>5095</v>
      </c>
      <c r="D571" s="512" t="s">
        <v>5096</v>
      </c>
      <c r="E571" s="511">
        <v>0</v>
      </c>
      <c r="F571" s="511">
        <v>0</v>
      </c>
      <c r="G571" s="511">
        <v>0</v>
      </c>
      <c r="H571" s="511">
        <v>0</v>
      </c>
      <c r="I571" s="511">
        <v>0</v>
      </c>
      <c r="J571" s="527">
        <v>0</v>
      </c>
    </row>
    <row r="572" spans="2:10" x14ac:dyDescent="0.25">
      <c r="B572" s="516" t="s">
        <v>321</v>
      </c>
      <c r="C572" s="458" t="s">
        <v>5097</v>
      </c>
      <c r="D572" s="458" t="s">
        <v>5098</v>
      </c>
      <c r="E572" s="456">
        <v>0</v>
      </c>
      <c r="F572" s="456">
        <v>0</v>
      </c>
      <c r="G572" s="456">
        <v>0</v>
      </c>
      <c r="H572" s="456">
        <v>0</v>
      </c>
      <c r="I572" s="456">
        <v>0</v>
      </c>
      <c r="J572" s="459">
        <v>0</v>
      </c>
    </row>
    <row r="573" spans="2:10" x14ac:dyDescent="0.25">
      <c r="B573" s="526" t="s">
        <v>321</v>
      </c>
      <c r="C573" s="512" t="s">
        <v>5099</v>
      </c>
      <c r="D573" s="512" t="s">
        <v>5100</v>
      </c>
      <c r="E573" s="511">
        <v>0</v>
      </c>
      <c r="F573" s="511">
        <v>0</v>
      </c>
      <c r="G573" s="511">
        <v>0</v>
      </c>
      <c r="H573" s="511">
        <v>0</v>
      </c>
      <c r="I573" s="511">
        <v>0</v>
      </c>
      <c r="J573" s="527">
        <v>0</v>
      </c>
    </row>
    <row r="574" spans="2:10" x14ac:dyDescent="0.25">
      <c r="B574" s="516" t="s">
        <v>321</v>
      </c>
      <c r="C574" s="458" t="s">
        <v>5101</v>
      </c>
      <c r="D574" s="458" t="s">
        <v>5102</v>
      </c>
      <c r="E574" s="456">
        <v>0</v>
      </c>
      <c r="F574" s="456">
        <v>0</v>
      </c>
      <c r="G574" s="456">
        <v>0</v>
      </c>
      <c r="H574" s="456">
        <v>0</v>
      </c>
      <c r="I574" s="456">
        <v>0</v>
      </c>
      <c r="J574" s="459">
        <v>0</v>
      </c>
    </row>
    <row r="575" spans="2:10" x14ac:dyDescent="0.25">
      <c r="B575" s="526" t="s">
        <v>321</v>
      </c>
      <c r="C575" s="512" t="s">
        <v>5103</v>
      </c>
      <c r="D575" s="512" t="s">
        <v>5104</v>
      </c>
      <c r="E575" s="511">
        <v>0</v>
      </c>
      <c r="F575" s="511">
        <v>0</v>
      </c>
      <c r="G575" s="511">
        <v>0</v>
      </c>
      <c r="H575" s="511">
        <v>0</v>
      </c>
      <c r="I575" s="511">
        <v>0</v>
      </c>
      <c r="J575" s="527">
        <v>0</v>
      </c>
    </row>
    <row r="576" spans="2:10" x14ac:dyDescent="0.25">
      <c r="B576" s="516" t="s">
        <v>321</v>
      </c>
      <c r="C576" s="458" t="s">
        <v>5105</v>
      </c>
      <c r="D576" s="458" t="s">
        <v>5106</v>
      </c>
      <c r="E576" s="456">
        <v>0</v>
      </c>
      <c r="F576" s="456">
        <v>0</v>
      </c>
      <c r="G576" s="456">
        <v>0</v>
      </c>
      <c r="H576" s="456">
        <v>0</v>
      </c>
      <c r="I576" s="456">
        <v>0</v>
      </c>
      <c r="J576" s="459">
        <v>0</v>
      </c>
    </row>
    <row r="577" spans="2:10" x14ac:dyDescent="0.25">
      <c r="B577" s="526" t="s">
        <v>321</v>
      </c>
      <c r="C577" s="512" t="s">
        <v>5288</v>
      </c>
      <c r="D577" s="512" t="s">
        <v>5289</v>
      </c>
      <c r="E577" s="511">
        <v>0</v>
      </c>
      <c r="F577" s="511">
        <v>0</v>
      </c>
      <c r="G577" s="511">
        <v>0</v>
      </c>
      <c r="H577" s="511">
        <v>0</v>
      </c>
      <c r="I577" s="511">
        <v>0</v>
      </c>
      <c r="J577" s="527">
        <v>0</v>
      </c>
    </row>
    <row r="578" spans="2:10" x14ac:dyDescent="0.25">
      <c r="B578" s="526" t="s">
        <v>321</v>
      </c>
      <c r="C578" s="512" t="s">
        <v>5290</v>
      </c>
      <c r="D578" s="512" t="s">
        <v>5291</v>
      </c>
      <c r="E578" s="511">
        <v>0</v>
      </c>
      <c r="F578" s="511">
        <v>0</v>
      </c>
      <c r="G578" s="511">
        <v>305582.78999999998</v>
      </c>
      <c r="H578" s="511">
        <v>674742.12</v>
      </c>
      <c r="I578" s="511">
        <v>0</v>
      </c>
      <c r="J578" s="527">
        <v>369159.33</v>
      </c>
    </row>
    <row r="579" spans="2:10" x14ac:dyDescent="0.25">
      <c r="B579" s="526" t="s">
        <v>321</v>
      </c>
      <c r="C579" s="512" t="s">
        <v>5292</v>
      </c>
      <c r="D579" s="512" t="s">
        <v>5293</v>
      </c>
      <c r="E579" s="511">
        <v>0</v>
      </c>
      <c r="F579" s="511">
        <v>0</v>
      </c>
      <c r="G579" s="511">
        <v>0</v>
      </c>
      <c r="H579" s="511">
        <v>0</v>
      </c>
      <c r="I579" s="511">
        <v>0</v>
      </c>
      <c r="J579" s="527">
        <v>0</v>
      </c>
    </row>
    <row r="580" spans="2:10" x14ac:dyDescent="0.25">
      <c r="B580" s="526" t="s">
        <v>321</v>
      </c>
      <c r="C580" s="512" t="s">
        <v>5294</v>
      </c>
      <c r="D580" s="512" t="s">
        <v>5295</v>
      </c>
      <c r="E580" s="511">
        <v>0</v>
      </c>
      <c r="F580" s="511">
        <v>0</v>
      </c>
      <c r="G580" s="511">
        <v>90000</v>
      </c>
      <c r="H580" s="511">
        <v>90000</v>
      </c>
      <c r="I580" s="511">
        <v>0</v>
      </c>
      <c r="J580" s="527">
        <v>0</v>
      </c>
    </row>
    <row r="581" spans="2:10" x14ac:dyDescent="0.25">
      <c r="B581" s="516" t="s">
        <v>321</v>
      </c>
      <c r="C581" s="458" t="s">
        <v>5296</v>
      </c>
      <c r="D581" s="458" t="s">
        <v>5297</v>
      </c>
      <c r="E581" s="456">
        <v>0</v>
      </c>
      <c r="F581" s="456">
        <v>99200.34</v>
      </c>
      <c r="G581" s="456">
        <v>99200.34</v>
      </c>
      <c r="H581" s="456">
        <v>0</v>
      </c>
      <c r="I581" s="456">
        <v>0</v>
      </c>
      <c r="J581" s="459">
        <v>0</v>
      </c>
    </row>
    <row r="582" spans="2:10" x14ac:dyDescent="0.25">
      <c r="B582" s="516" t="s">
        <v>321</v>
      </c>
      <c r="C582" s="458" t="s">
        <v>5298</v>
      </c>
      <c r="D582" s="458" t="s">
        <v>5299</v>
      </c>
      <c r="E582" s="456">
        <v>0</v>
      </c>
      <c r="F582" s="456">
        <v>0</v>
      </c>
      <c r="G582" s="456">
        <v>3480</v>
      </c>
      <c r="H582" s="456">
        <v>3480</v>
      </c>
      <c r="I582" s="456">
        <v>0</v>
      </c>
      <c r="J582" s="459">
        <v>0</v>
      </c>
    </row>
    <row r="583" spans="2:10" x14ac:dyDescent="0.25">
      <c r="B583" s="516" t="s">
        <v>321</v>
      </c>
      <c r="C583" s="458" t="s">
        <v>5300</v>
      </c>
      <c r="D583" s="458" t="s">
        <v>5301</v>
      </c>
      <c r="E583" s="456">
        <v>0</v>
      </c>
      <c r="F583" s="456">
        <v>0</v>
      </c>
      <c r="G583" s="456">
        <v>0</v>
      </c>
      <c r="H583" s="456">
        <v>0</v>
      </c>
      <c r="I583" s="456">
        <v>0</v>
      </c>
      <c r="J583" s="459">
        <v>0</v>
      </c>
    </row>
    <row r="584" spans="2:10" x14ac:dyDescent="0.25">
      <c r="B584" s="516" t="s">
        <v>321</v>
      </c>
      <c r="C584" s="458" t="s">
        <v>5302</v>
      </c>
      <c r="D584" s="458" t="s">
        <v>5303</v>
      </c>
      <c r="E584" s="456">
        <v>0</v>
      </c>
      <c r="F584" s="456">
        <v>0</v>
      </c>
      <c r="G584" s="456">
        <v>0</v>
      </c>
      <c r="H584" s="456">
        <v>0</v>
      </c>
      <c r="I584" s="456">
        <v>0</v>
      </c>
      <c r="J584" s="459">
        <v>0</v>
      </c>
    </row>
    <row r="585" spans="2:10" x14ac:dyDescent="0.25">
      <c r="B585" s="516" t="s">
        <v>321</v>
      </c>
      <c r="C585" s="458" t="s">
        <v>5304</v>
      </c>
      <c r="D585" s="458" t="s">
        <v>5305</v>
      </c>
      <c r="E585" s="456">
        <v>0</v>
      </c>
      <c r="F585" s="456">
        <v>0</v>
      </c>
      <c r="G585" s="456">
        <v>0</v>
      </c>
      <c r="H585" s="456">
        <v>0</v>
      </c>
      <c r="I585" s="456">
        <v>0</v>
      </c>
      <c r="J585" s="459">
        <v>0</v>
      </c>
    </row>
    <row r="586" spans="2:10" x14ac:dyDescent="0.25">
      <c r="B586" s="516" t="s">
        <v>321</v>
      </c>
      <c r="C586" s="458" t="s">
        <v>5306</v>
      </c>
      <c r="D586" s="458" t="s">
        <v>5307</v>
      </c>
      <c r="E586" s="456">
        <v>0</v>
      </c>
      <c r="F586" s="456">
        <v>32886</v>
      </c>
      <c r="G586" s="456">
        <v>32886</v>
      </c>
      <c r="H586" s="456">
        <v>0</v>
      </c>
      <c r="I586" s="456">
        <v>0</v>
      </c>
      <c r="J586" s="459">
        <v>0</v>
      </c>
    </row>
    <row r="587" spans="2:10" x14ac:dyDescent="0.25">
      <c r="B587" s="516" t="s">
        <v>321</v>
      </c>
      <c r="C587" s="458" t="s">
        <v>5308</v>
      </c>
      <c r="D587" s="458" t="s">
        <v>5309</v>
      </c>
      <c r="E587" s="456">
        <v>0</v>
      </c>
      <c r="F587" s="456">
        <v>11278.68</v>
      </c>
      <c r="G587" s="456">
        <v>11278.68</v>
      </c>
      <c r="H587" s="456">
        <v>0</v>
      </c>
      <c r="I587" s="456">
        <v>0</v>
      </c>
      <c r="J587" s="459">
        <v>0</v>
      </c>
    </row>
    <row r="588" spans="2:10" x14ac:dyDescent="0.25">
      <c r="B588" s="516" t="s">
        <v>321</v>
      </c>
      <c r="C588" s="458" t="s">
        <v>5310</v>
      </c>
      <c r="D588" s="458" t="s">
        <v>5311</v>
      </c>
      <c r="E588" s="456">
        <v>0</v>
      </c>
      <c r="F588" s="456">
        <v>0</v>
      </c>
      <c r="G588" s="456">
        <v>0</v>
      </c>
      <c r="H588" s="456">
        <v>0</v>
      </c>
      <c r="I588" s="456">
        <v>0</v>
      </c>
      <c r="J588" s="459">
        <v>0</v>
      </c>
    </row>
    <row r="589" spans="2:10" x14ac:dyDescent="0.25">
      <c r="B589" s="516" t="s">
        <v>321</v>
      </c>
      <c r="C589" s="458" t="s">
        <v>5312</v>
      </c>
      <c r="D589" s="458" t="s">
        <v>5313</v>
      </c>
      <c r="E589" s="456">
        <v>0</v>
      </c>
      <c r="F589" s="456">
        <v>0</v>
      </c>
      <c r="G589" s="456">
        <v>0</v>
      </c>
      <c r="H589" s="456">
        <v>0</v>
      </c>
      <c r="I589" s="456">
        <v>0</v>
      </c>
      <c r="J589" s="459">
        <v>0</v>
      </c>
    </row>
    <row r="590" spans="2:10" x14ac:dyDescent="0.25">
      <c r="B590" s="516" t="s">
        <v>321</v>
      </c>
      <c r="C590" s="458" t="s">
        <v>5314</v>
      </c>
      <c r="D590" s="458" t="s">
        <v>5315</v>
      </c>
      <c r="E590" s="456">
        <v>0</v>
      </c>
      <c r="F590" s="456">
        <v>0</v>
      </c>
      <c r="G590" s="456">
        <v>0</v>
      </c>
      <c r="H590" s="456">
        <v>0</v>
      </c>
      <c r="I590" s="456">
        <v>0</v>
      </c>
      <c r="J590" s="459">
        <v>0</v>
      </c>
    </row>
    <row r="591" spans="2:10" x14ac:dyDescent="0.25">
      <c r="B591" s="516" t="s">
        <v>321</v>
      </c>
      <c r="C591" s="458" t="s">
        <v>5316</v>
      </c>
      <c r="D591" s="458" t="s">
        <v>5317</v>
      </c>
      <c r="E591" s="456">
        <v>0</v>
      </c>
      <c r="F591" s="456">
        <v>0</v>
      </c>
      <c r="G591" s="456">
        <v>0</v>
      </c>
      <c r="H591" s="456">
        <v>0</v>
      </c>
      <c r="I591" s="456">
        <v>0</v>
      </c>
      <c r="J591" s="459">
        <v>0</v>
      </c>
    </row>
    <row r="592" spans="2:10" x14ac:dyDescent="0.25">
      <c r="B592" s="516" t="s">
        <v>321</v>
      </c>
      <c r="C592" s="458" t="s">
        <v>5318</v>
      </c>
      <c r="D592" s="458" t="s">
        <v>5319</v>
      </c>
      <c r="E592" s="456">
        <v>0</v>
      </c>
      <c r="F592" s="456">
        <v>0</v>
      </c>
      <c r="G592" s="456">
        <v>0</v>
      </c>
      <c r="H592" s="456">
        <v>0</v>
      </c>
      <c r="I592" s="456">
        <v>0</v>
      </c>
      <c r="J592" s="459">
        <v>0</v>
      </c>
    </row>
    <row r="593" spans="2:11" x14ac:dyDescent="0.25">
      <c r="B593" s="526" t="s">
        <v>321</v>
      </c>
      <c r="C593" s="512" t="s">
        <v>5320</v>
      </c>
      <c r="D593" s="512" t="s">
        <v>5321</v>
      </c>
      <c r="E593" s="511">
        <v>0</v>
      </c>
      <c r="F593" s="511">
        <v>0</v>
      </c>
      <c r="G593" s="511">
        <v>0</v>
      </c>
      <c r="H593" s="511">
        <v>0</v>
      </c>
      <c r="I593" s="511">
        <v>0</v>
      </c>
      <c r="J593" s="527">
        <v>0</v>
      </c>
    </row>
    <row r="594" spans="2:11" x14ac:dyDescent="0.25">
      <c r="B594" s="526" t="s">
        <v>321</v>
      </c>
      <c r="C594" s="512" t="s">
        <v>5322</v>
      </c>
      <c r="D594" s="512" t="s">
        <v>5323</v>
      </c>
      <c r="E594" s="511">
        <v>0</v>
      </c>
      <c r="F594" s="511">
        <v>0</v>
      </c>
      <c r="G594" s="511">
        <v>0</v>
      </c>
      <c r="H594" s="511">
        <v>0</v>
      </c>
      <c r="I594" s="511">
        <v>0</v>
      </c>
      <c r="J594" s="527">
        <v>0</v>
      </c>
    </row>
    <row r="595" spans="2:11" x14ac:dyDescent="0.25">
      <c r="B595" s="526" t="s">
        <v>321</v>
      </c>
      <c r="C595" s="512" t="s">
        <v>5324</v>
      </c>
      <c r="D595" s="512" t="s">
        <v>5325</v>
      </c>
      <c r="E595" s="511">
        <v>0</v>
      </c>
      <c r="F595" s="511">
        <v>0</v>
      </c>
      <c r="G595" s="511">
        <v>0</v>
      </c>
      <c r="H595" s="511">
        <v>0</v>
      </c>
      <c r="I595" s="511">
        <v>0</v>
      </c>
      <c r="J595" s="527">
        <v>0</v>
      </c>
    </row>
    <row r="596" spans="2:11" x14ac:dyDescent="0.25">
      <c r="B596" s="526" t="s">
        <v>321</v>
      </c>
      <c r="C596" s="512" t="s">
        <v>5326</v>
      </c>
      <c r="D596" s="512" t="s">
        <v>5327</v>
      </c>
      <c r="E596" s="511">
        <v>0</v>
      </c>
      <c r="F596" s="511">
        <v>0</v>
      </c>
      <c r="G596" s="511">
        <v>0</v>
      </c>
      <c r="H596" s="511">
        <v>0</v>
      </c>
      <c r="I596" s="511">
        <v>0</v>
      </c>
      <c r="J596" s="527">
        <v>0</v>
      </c>
    </row>
    <row r="597" spans="2:11" x14ac:dyDescent="0.25">
      <c r="B597" s="526" t="s">
        <v>321</v>
      </c>
      <c r="C597" s="512" t="s">
        <v>5328</v>
      </c>
      <c r="D597" s="512" t="s">
        <v>5329</v>
      </c>
      <c r="E597" s="511">
        <v>0</v>
      </c>
      <c r="F597" s="511">
        <v>0</v>
      </c>
      <c r="G597" s="511">
        <v>0</v>
      </c>
      <c r="H597" s="511">
        <v>0</v>
      </c>
      <c r="I597" s="511">
        <v>0</v>
      </c>
      <c r="J597" s="527">
        <v>0</v>
      </c>
    </row>
    <row r="598" spans="2:11" x14ac:dyDescent="0.25">
      <c r="B598" s="526" t="s">
        <v>321</v>
      </c>
      <c r="C598" s="512" t="s">
        <v>5330</v>
      </c>
      <c r="D598" s="512" t="s">
        <v>5331</v>
      </c>
      <c r="E598" s="511">
        <v>0</v>
      </c>
      <c r="F598" s="511">
        <v>0</v>
      </c>
      <c r="G598" s="511">
        <v>0</v>
      </c>
      <c r="H598" s="511">
        <v>0</v>
      </c>
      <c r="I598" s="511">
        <v>0</v>
      </c>
      <c r="J598" s="527">
        <v>0</v>
      </c>
    </row>
    <row r="599" spans="2:11" x14ac:dyDescent="0.25">
      <c r="B599" s="526" t="s">
        <v>321</v>
      </c>
      <c r="C599" s="512" t="s">
        <v>5332</v>
      </c>
      <c r="D599" s="512" t="s">
        <v>5333</v>
      </c>
      <c r="E599" s="511">
        <v>0</v>
      </c>
      <c r="F599" s="511">
        <v>0</v>
      </c>
      <c r="G599" s="511">
        <v>0</v>
      </c>
      <c r="H599" s="511">
        <v>0</v>
      </c>
      <c r="I599" s="511">
        <v>0</v>
      </c>
      <c r="J599" s="527">
        <v>0</v>
      </c>
    </row>
    <row r="600" spans="2:11" x14ac:dyDescent="0.25">
      <c r="B600" s="526" t="s">
        <v>321</v>
      </c>
      <c r="C600" s="512" t="s">
        <v>5334</v>
      </c>
      <c r="D600" s="512" t="s">
        <v>5335</v>
      </c>
      <c r="E600" s="511">
        <v>0</v>
      </c>
      <c r="F600" s="511">
        <v>0</v>
      </c>
      <c r="G600" s="511">
        <v>0</v>
      </c>
      <c r="H600" s="511">
        <v>0</v>
      </c>
      <c r="I600" s="511">
        <v>0</v>
      </c>
      <c r="J600" s="527">
        <v>0</v>
      </c>
      <c r="K600" t="s">
        <v>5075</v>
      </c>
    </row>
    <row r="601" spans="2:11" x14ac:dyDescent="0.25">
      <c r="B601" s="526" t="s">
        <v>321</v>
      </c>
      <c r="C601" s="512" t="s">
        <v>5336</v>
      </c>
      <c r="D601" s="512" t="s">
        <v>5337</v>
      </c>
      <c r="E601" s="511">
        <v>0</v>
      </c>
      <c r="F601" s="511">
        <v>0</v>
      </c>
      <c r="G601" s="511">
        <v>0</v>
      </c>
      <c r="H601" s="511">
        <v>0</v>
      </c>
      <c r="I601" s="511">
        <v>0</v>
      </c>
      <c r="J601" s="527">
        <v>0</v>
      </c>
    </row>
    <row r="602" spans="2:11" x14ac:dyDescent="0.25">
      <c r="B602" s="516" t="s">
        <v>321</v>
      </c>
      <c r="C602" s="458" t="s">
        <v>5338</v>
      </c>
      <c r="D602" s="458" t="s">
        <v>5339</v>
      </c>
      <c r="E602" s="456">
        <v>0</v>
      </c>
      <c r="F602" s="456">
        <v>0</v>
      </c>
      <c r="G602" s="456">
        <v>0</v>
      </c>
      <c r="H602" s="456">
        <v>0</v>
      </c>
      <c r="I602" s="456">
        <v>0</v>
      </c>
      <c r="J602" s="459">
        <v>0</v>
      </c>
    </row>
    <row r="603" spans="2:11" x14ac:dyDescent="0.25">
      <c r="B603" s="526" t="s">
        <v>321</v>
      </c>
      <c r="C603" s="512" t="s">
        <v>5340</v>
      </c>
      <c r="D603" s="512" t="s">
        <v>5341</v>
      </c>
      <c r="E603" s="511">
        <v>0</v>
      </c>
      <c r="F603" s="511">
        <v>0</v>
      </c>
      <c r="G603" s="511">
        <v>0</v>
      </c>
      <c r="H603" s="511">
        <v>0</v>
      </c>
      <c r="I603" s="511">
        <v>0</v>
      </c>
      <c r="J603" s="527">
        <v>0</v>
      </c>
    </row>
    <row r="604" spans="2:11" x14ac:dyDescent="0.25">
      <c r="B604" s="526" t="s">
        <v>321</v>
      </c>
      <c r="C604" s="512" t="s">
        <v>5342</v>
      </c>
      <c r="D604" s="512" t="s">
        <v>5343</v>
      </c>
      <c r="E604" s="511">
        <v>0</v>
      </c>
      <c r="F604" s="511">
        <v>0</v>
      </c>
      <c r="G604" s="511">
        <v>0</v>
      </c>
      <c r="H604" s="511">
        <v>0</v>
      </c>
      <c r="I604" s="511">
        <v>0</v>
      </c>
      <c r="J604" s="527">
        <v>0</v>
      </c>
    </row>
    <row r="605" spans="2:11" x14ac:dyDescent="0.25">
      <c r="B605" s="526" t="s">
        <v>321</v>
      </c>
      <c r="C605" s="512" t="s">
        <v>5344</v>
      </c>
      <c r="D605" s="512" t="s">
        <v>5345</v>
      </c>
      <c r="E605" s="511">
        <v>0</v>
      </c>
      <c r="F605" s="511">
        <v>0</v>
      </c>
      <c r="G605" s="511">
        <v>0</v>
      </c>
      <c r="H605" s="511">
        <v>0</v>
      </c>
      <c r="I605" s="511">
        <v>0</v>
      </c>
      <c r="J605" s="527">
        <v>0</v>
      </c>
    </row>
    <row r="606" spans="2:11" x14ac:dyDescent="0.25">
      <c r="B606" s="526" t="s">
        <v>321</v>
      </c>
      <c r="C606" s="512" t="s">
        <v>5346</v>
      </c>
      <c r="D606" s="512" t="s">
        <v>5347</v>
      </c>
      <c r="E606" s="511">
        <v>0</v>
      </c>
      <c r="F606" s="511">
        <v>0</v>
      </c>
      <c r="G606" s="511">
        <v>0</v>
      </c>
      <c r="H606" s="511">
        <v>0</v>
      </c>
      <c r="I606" s="511">
        <v>0</v>
      </c>
      <c r="J606" s="527">
        <v>0</v>
      </c>
    </row>
    <row r="607" spans="2:11" x14ac:dyDescent="0.25">
      <c r="B607" s="526" t="s">
        <v>321</v>
      </c>
      <c r="C607" s="512" t="s">
        <v>5348</v>
      </c>
      <c r="D607" s="512" t="s">
        <v>5349</v>
      </c>
      <c r="E607" s="511">
        <v>0</v>
      </c>
      <c r="F607" s="511">
        <v>0</v>
      </c>
      <c r="G607" s="511">
        <v>0</v>
      </c>
      <c r="H607" s="511">
        <v>0</v>
      </c>
      <c r="I607" s="511">
        <v>0</v>
      </c>
      <c r="J607" s="527">
        <v>0</v>
      </c>
    </row>
    <row r="608" spans="2:11" x14ac:dyDescent="0.25">
      <c r="B608" s="526" t="s">
        <v>321</v>
      </c>
      <c r="C608" s="512" t="s">
        <v>5350</v>
      </c>
      <c r="D608" s="512" t="s">
        <v>5351</v>
      </c>
      <c r="E608" s="511">
        <v>0</v>
      </c>
      <c r="F608" s="511">
        <v>0</v>
      </c>
      <c r="G608" s="511">
        <v>0</v>
      </c>
      <c r="H608" s="511">
        <v>0</v>
      </c>
      <c r="I608" s="511">
        <v>0</v>
      </c>
      <c r="J608" s="527">
        <v>0</v>
      </c>
    </row>
    <row r="609" spans="2:11" x14ac:dyDescent="0.25">
      <c r="B609" s="526" t="s">
        <v>321</v>
      </c>
      <c r="C609" s="512" t="s">
        <v>5352</v>
      </c>
      <c r="D609" s="512" t="s">
        <v>5353</v>
      </c>
      <c r="E609" s="511">
        <v>0</v>
      </c>
      <c r="F609" s="511">
        <v>0</v>
      </c>
      <c r="G609" s="511">
        <v>0</v>
      </c>
      <c r="H609" s="511">
        <v>0</v>
      </c>
      <c r="I609" s="511">
        <v>0</v>
      </c>
      <c r="J609" s="527">
        <v>0</v>
      </c>
    </row>
    <row r="610" spans="2:11" x14ac:dyDescent="0.25">
      <c r="B610" s="526" t="s">
        <v>321</v>
      </c>
      <c r="C610" s="512" t="s">
        <v>5354</v>
      </c>
      <c r="D610" s="512" t="s">
        <v>5355</v>
      </c>
      <c r="E610" s="511">
        <v>0</v>
      </c>
      <c r="F610" s="511">
        <v>0</v>
      </c>
      <c r="G610" s="511">
        <v>0</v>
      </c>
      <c r="H610" s="511">
        <v>0</v>
      </c>
      <c r="I610" s="511">
        <v>0</v>
      </c>
      <c r="J610" s="527">
        <v>0</v>
      </c>
    </row>
    <row r="611" spans="2:11" x14ac:dyDescent="0.25">
      <c r="B611" s="526" t="s">
        <v>321</v>
      </c>
      <c r="C611" s="512" t="s">
        <v>5356</v>
      </c>
      <c r="D611" s="512" t="s">
        <v>5357</v>
      </c>
      <c r="E611" s="511">
        <v>0</v>
      </c>
      <c r="F611" s="511">
        <v>0</v>
      </c>
      <c r="G611" s="511">
        <v>0</v>
      </c>
      <c r="H611" s="511">
        <v>0</v>
      </c>
      <c r="I611" s="511">
        <v>0</v>
      </c>
      <c r="J611" s="527">
        <v>0</v>
      </c>
    </row>
    <row r="612" spans="2:11" x14ac:dyDescent="0.25">
      <c r="B612" s="526" t="s">
        <v>321</v>
      </c>
      <c r="C612" s="512" t="s">
        <v>5358</v>
      </c>
      <c r="D612" s="512" t="s">
        <v>5359</v>
      </c>
      <c r="E612" s="511">
        <v>0</v>
      </c>
      <c r="F612" s="511">
        <v>0</v>
      </c>
      <c r="G612" s="511">
        <v>0</v>
      </c>
      <c r="H612" s="511">
        <v>0</v>
      </c>
      <c r="I612" s="511">
        <v>0</v>
      </c>
      <c r="J612" s="527">
        <v>0</v>
      </c>
    </row>
    <row r="613" spans="2:11" x14ac:dyDescent="0.25">
      <c r="B613" s="526" t="s">
        <v>321</v>
      </c>
      <c r="C613" s="512" t="s">
        <v>5360</v>
      </c>
      <c r="D613" s="512" t="s">
        <v>5361</v>
      </c>
      <c r="E613" s="511">
        <v>0</v>
      </c>
      <c r="F613" s="511">
        <v>0</v>
      </c>
      <c r="G613" s="511">
        <v>0</v>
      </c>
      <c r="H613" s="511">
        <v>0</v>
      </c>
      <c r="I613" s="511">
        <v>0</v>
      </c>
      <c r="J613" s="527">
        <v>0</v>
      </c>
    </row>
    <row r="614" spans="2:11" x14ac:dyDescent="0.25">
      <c r="B614" s="526" t="s">
        <v>321</v>
      </c>
      <c r="C614" s="512" t="s">
        <v>5362</v>
      </c>
      <c r="D614" s="512" t="s">
        <v>5363</v>
      </c>
      <c r="E614" s="511">
        <v>0</v>
      </c>
      <c r="F614" s="511">
        <v>0</v>
      </c>
      <c r="G614" s="511">
        <v>0</v>
      </c>
      <c r="H614" s="511">
        <v>0</v>
      </c>
      <c r="I614" s="511">
        <v>0</v>
      </c>
      <c r="J614" s="527">
        <v>0</v>
      </c>
      <c r="K614" t="s">
        <v>5075</v>
      </c>
    </row>
    <row r="615" spans="2:11" x14ac:dyDescent="0.25">
      <c r="B615" s="526" t="s">
        <v>321</v>
      </c>
      <c r="C615" s="512" t="s">
        <v>6183</v>
      </c>
      <c r="D615" s="512" t="s">
        <v>6184</v>
      </c>
      <c r="E615" s="511">
        <v>0</v>
      </c>
      <c r="F615" s="511">
        <v>0</v>
      </c>
      <c r="G615" s="511">
        <v>879333.29</v>
      </c>
      <c r="H615" s="511">
        <v>1012733.29</v>
      </c>
      <c r="I615" s="511">
        <v>0</v>
      </c>
      <c r="J615" s="527">
        <v>133400</v>
      </c>
      <c r="K615" s="517"/>
    </row>
    <row r="616" spans="2:11" x14ac:dyDescent="0.25">
      <c r="B616" s="526" t="s">
        <v>321</v>
      </c>
      <c r="C616" s="512" t="s">
        <v>6185</v>
      </c>
      <c r="D616" s="512" t="s">
        <v>6186</v>
      </c>
      <c r="E616" s="511">
        <v>0</v>
      </c>
      <c r="F616" s="511">
        <v>0</v>
      </c>
      <c r="G616" s="511">
        <v>150280.32000000001</v>
      </c>
      <c r="H616" s="511">
        <v>150280.32000000001</v>
      </c>
      <c r="I616" s="511">
        <v>0</v>
      </c>
      <c r="J616" s="527">
        <v>0</v>
      </c>
      <c r="K616" s="517"/>
    </row>
    <row r="617" spans="2:11" x14ac:dyDescent="0.25">
      <c r="B617" s="526" t="s">
        <v>321</v>
      </c>
      <c r="C617" s="512" t="s">
        <v>6187</v>
      </c>
      <c r="D617" s="512" t="s">
        <v>6188</v>
      </c>
      <c r="E617" s="511">
        <v>0</v>
      </c>
      <c r="F617" s="511">
        <v>0</v>
      </c>
      <c r="G617" s="511">
        <v>929400.12</v>
      </c>
      <c r="H617" s="511">
        <v>929400.12</v>
      </c>
      <c r="I617" s="511">
        <v>0</v>
      </c>
      <c r="J617" s="527">
        <v>0</v>
      </c>
      <c r="K617" s="517"/>
    </row>
    <row r="618" spans="2:11" x14ac:dyDescent="0.25">
      <c r="B618" s="516" t="s">
        <v>321</v>
      </c>
      <c r="C618" s="458" t="s">
        <v>6189</v>
      </c>
      <c r="D618" s="458" t="s">
        <v>6190</v>
      </c>
      <c r="E618" s="456">
        <v>0</v>
      </c>
      <c r="F618" s="456">
        <v>0</v>
      </c>
      <c r="G618" s="456">
        <v>600</v>
      </c>
      <c r="H618" s="456">
        <v>600</v>
      </c>
      <c r="I618" s="456">
        <v>0</v>
      </c>
      <c r="J618" s="459">
        <v>0</v>
      </c>
    </row>
    <row r="619" spans="2:11" x14ac:dyDescent="0.25">
      <c r="B619" s="516" t="s">
        <v>321</v>
      </c>
      <c r="C619" s="458" t="s">
        <v>6191</v>
      </c>
      <c r="D619" s="458" t="s">
        <v>6192</v>
      </c>
      <c r="E619" s="456">
        <v>0</v>
      </c>
      <c r="F619" s="456">
        <v>0</v>
      </c>
      <c r="G619" s="456">
        <v>105000</v>
      </c>
      <c r="H619" s="456">
        <v>105000</v>
      </c>
      <c r="I619" s="456">
        <v>0</v>
      </c>
      <c r="J619" s="459">
        <v>0</v>
      </c>
      <c r="K619" s="517"/>
    </row>
    <row r="620" spans="2:11" x14ac:dyDescent="0.25">
      <c r="B620" s="526" t="s">
        <v>321</v>
      </c>
      <c r="C620" s="512" t="s">
        <v>6193</v>
      </c>
      <c r="D620" s="512" t="s">
        <v>6194</v>
      </c>
      <c r="E620" s="511">
        <v>0</v>
      </c>
      <c r="F620" s="511">
        <v>0</v>
      </c>
      <c r="G620" s="511">
        <v>300</v>
      </c>
      <c r="H620" s="511">
        <v>300</v>
      </c>
      <c r="I620" s="511">
        <v>0</v>
      </c>
      <c r="J620" s="527">
        <v>0</v>
      </c>
    </row>
    <row r="621" spans="2:11" x14ac:dyDescent="0.25">
      <c r="B621" s="516" t="s">
        <v>321</v>
      </c>
      <c r="C621" s="458" t="s">
        <v>6195</v>
      </c>
      <c r="D621" s="458" t="s">
        <v>6196</v>
      </c>
      <c r="E621" s="456">
        <v>0</v>
      </c>
      <c r="F621" s="456">
        <v>0</v>
      </c>
      <c r="G621" s="456">
        <v>10490</v>
      </c>
      <c r="H621" s="456">
        <v>10490</v>
      </c>
      <c r="I621" s="456">
        <v>0</v>
      </c>
      <c r="J621" s="459">
        <v>0</v>
      </c>
      <c r="K621" s="517"/>
    </row>
    <row r="622" spans="2:11" x14ac:dyDescent="0.25">
      <c r="B622" s="516" t="s">
        <v>321</v>
      </c>
      <c r="C622" s="458" t="s">
        <v>6197</v>
      </c>
      <c r="D622" s="458" t="s">
        <v>6198</v>
      </c>
      <c r="E622" s="456">
        <v>0</v>
      </c>
      <c r="F622" s="456">
        <v>0</v>
      </c>
      <c r="G622" s="456">
        <v>1980</v>
      </c>
      <c r="H622" s="456">
        <v>1980</v>
      </c>
      <c r="I622" s="456">
        <v>0</v>
      </c>
      <c r="J622" s="459">
        <v>0</v>
      </c>
      <c r="K622" s="517"/>
    </row>
    <row r="623" spans="2:11" x14ac:dyDescent="0.25">
      <c r="B623" s="526" t="s">
        <v>321</v>
      </c>
      <c r="C623" s="512" t="s">
        <v>6199</v>
      </c>
      <c r="D623" s="512" t="s">
        <v>6200</v>
      </c>
      <c r="E623" s="511">
        <v>0</v>
      </c>
      <c r="F623" s="511">
        <v>0</v>
      </c>
      <c r="G623" s="511">
        <v>7512.46</v>
      </c>
      <c r="H623" s="511">
        <v>7512.46</v>
      </c>
      <c r="I623" s="511">
        <v>0</v>
      </c>
      <c r="J623" s="527">
        <v>0</v>
      </c>
      <c r="K623" s="517"/>
    </row>
    <row r="624" spans="2:11" x14ac:dyDescent="0.25">
      <c r="B624" s="516" t="s">
        <v>321</v>
      </c>
      <c r="C624" s="458" t="s">
        <v>6201</v>
      </c>
      <c r="D624" s="458" t="s">
        <v>6202</v>
      </c>
      <c r="E624" s="456">
        <v>0</v>
      </c>
      <c r="F624" s="456">
        <v>0</v>
      </c>
      <c r="G624" s="456">
        <v>2052.94</v>
      </c>
      <c r="H624" s="456">
        <v>2052.94</v>
      </c>
      <c r="I624" s="456">
        <v>0</v>
      </c>
      <c r="J624" s="459">
        <v>0</v>
      </c>
      <c r="K624" s="517"/>
    </row>
    <row r="625" spans="2:11" x14ac:dyDescent="0.25">
      <c r="B625" s="516" t="s">
        <v>321</v>
      </c>
      <c r="C625" s="458" t="s">
        <v>6203</v>
      </c>
      <c r="D625" s="458" t="s">
        <v>6204</v>
      </c>
      <c r="E625" s="456">
        <v>0</v>
      </c>
      <c r="F625" s="456">
        <v>0</v>
      </c>
      <c r="G625" s="456">
        <v>2631.66</v>
      </c>
      <c r="H625" s="456">
        <v>2631.66</v>
      </c>
      <c r="I625" s="456">
        <v>0</v>
      </c>
      <c r="J625" s="459">
        <v>0</v>
      </c>
    </row>
    <row r="626" spans="2:11" x14ac:dyDescent="0.25">
      <c r="B626" s="516" t="s">
        <v>321</v>
      </c>
      <c r="C626" s="458" t="s">
        <v>6205</v>
      </c>
      <c r="D626" s="458" t="s">
        <v>6206</v>
      </c>
      <c r="E626" s="456">
        <v>0</v>
      </c>
      <c r="F626" s="456">
        <v>0</v>
      </c>
      <c r="G626" s="456">
        <v>555</v>
      </c>
      <c r="H626" s="456">
        <v>555</v>
      </c>
      <c r="I626" s="456">
        <v>0</v>
      </c>
      <c r="J626" s="459">
        <v>0</v>
      </c>
    </row>
    <row r="627" spans="2:11" x14ac:dyDescent="0.25">
      <c r="B627" s="516" t="s">
        <v>321</v>
      </c>
      <c r="C627" s="458" t="s">
        <v>6207</v>
      </c>
      <c r="D627" s="458" t="s">
        <v>6208</v>
      </c>
      <c r="E627" s="456">
        <v>0</v>
      </c>
      <c r="F627" s="456">
        <v>0</v>
      </c>
      <c r="G627" s="456">
        <v>11382</v>
      </c>
      <c r="H627" s="456">
        <v>11382</v>
      </c>
      <c r="I627" s="456">
        <v>0</v>
      </c>
      <c r="J627" s="459">
        <v>0</v>
      </c>
    </row>
    <row r="628" spans="2:11" x14ac:dyDescent="0.25">
      <c r="B628" s="516" t="s">
        <v>321</v>
      </c>
      <c r="C628" s="458" t="s">
        <v>6209</v>
      </c>
      <c r="D628" s="458" t="s">
        <v>6210</v>
      </c>
      <c r="E628" s="456">
        <v>0</v>
      </c>
      <c r="F628" s="456">
        <v>0</v>
      </c>
      <c r="G628" s="456">
        <v>1560</v>
      </c>
      <c r="H628" s="456">
        <v>1560</v>
      </c>
      <c r="I628" s="456">
        <v>0</v>
      </c>
      <c r="J628" s="459">
        <v>0</v>
      </c>
    </row>
    <row r="629" spans="2:11" ht="14.25" customHeight="1" x14ac:dyDescent="0.25">
      <c r="B629" s="516" t="s">
        <v>321</v>
      </c>
      <c r="C629" s="458" t="s">
        <v>6211</v>
      </c>
      <c r="D629" s="458" t="s">
        <v>6212</v>
      </c>
      <c r="E629" s="456">
        <v>0</v>
      </c>
      <c r="F629" s="456">
        <v>0</v>
      </c>
      <c r="G629" s="456">
        <v>57816.26</v>
      </c>
      <c r="H629" s="456">
        <v>57816.26</v>
      </c>
      <c r="I629" s="456">
        <v>0</v>
      </c>
      <c r="J629" s="459">
        <v>0</v>
      </c>
    </row>
    <row r="630" spans="2:11" x14ac:dyDescent="0.25">
      <c r="B630" s="526" t="s">
        <v>321</v>
      </c>
      <c r="C630" s="512" t="s">
        <v>6213</v>
      </c>
      <c r="D630" s="512" t="s">
        <v>6214</v>
      </c>
      <c r="E630" s="511">
        <v>0</v>
      </c>
      <c r="F630" s="511">
        <v>0</v>
      </c>
      <c r="G630" s="511">
        <v>2068</v>
      </c>
      <c r="H630" s="511">
        <v>2068</v>
      </c>
      <c r="I630" s="511">
        <v>0</v>
      </c>
      <c r="J630" s="527">
        <v>0</v>
      </c>
      <c r="K630" s="517"/>
    </row>
    <row r="631" spans="2:11" x14ac:dyDescent="0.25">
      <c r="B631" s="516" t="s">
        <v>321</v>
      </c>
      <c r="C631" s="458" t="s">
        <v>6215</v>
      </c>
      <c r="D631" s="458" t="s">
        <v>6216</v>
      </c>
      <c r="E631" s="456">
        <v>0</v>
      </c>
      <c r="F631" s="456">
        <v>0</v>
      </c>
      <c r="G631" s="456">
        <v>904.02</v>
      </c>
      <c r="H631" s="456">
        <v>904.02</v>
      </c>
      <c r="I631" s="456">
        <v>0</v>
      </c>
      <c r="J631" s="459">
        <v>0</v>
      </c>
    </row>
    <row r="632" spans="2:11" x14ac:dyDescent="0.25">
      <c r="B632" s="516" t="s">
        <v>321</v>
      </c>
      <c r="C632" s="458" t="s">
        <v>6217</v>
      </c>
      <c r="D632" s="458" t="s">
        <v>6218</v>
      </c>
      <c r="E632" s="456">
        <v>0</v>
      </c>
      <c r="F632" s="456">
        <v>0</v>
      </c>
      <c r="G632" s="456">
        <v>89</v>
      </c>
      <c r="H632" s="456">
        <v>89</v>
      </c>
      <c r="I632" s="456">
        <v>0</v>
      </c>
      <c r="J632" s="459">
        <v>0</v>
      </c>
    </row>
    <row r="633" spans="2:11" x14ac:dyDescent="0.25">
      <c r="B633" s="516" t="s">
        <v>321</v>
      </c>
      <c r="C633" s="458" t="s">
        <v>6219</v>
      </c>
      <c r="D633" s="458" t="s">
        <v>6220</v>
      </c>
      <c r="E633" s="456">
        <v>0</v>
      </c>
      <c r="F633" s="456">
        <v>0</v>
      </c>
      <c r="G633" s="456">
        <v>500</v>
      </c>
      <c r="H633" s="456">
        <v>500</v>
      </c>
      <c r="I633" s="456">
        <v>0</v>
      </c>
      <c r="J633" s="459">
        <v>0</v>
      </c>
    </row>
    <row r="634" spans="2:11" x14ac:dyDescent="0.25">
      <c r="B634" s="516" t="s">
        <v>321</v>
      </c>
      <c r="C634" s="458" t="s">
        <v>6221</v>
      </c>
      <c r="D634" s="458" t="s">
        <v>6222</v>
      </c>
      <c r="E634" s="456">
        <v>0</v>
      </c>
      <c r="F634" s="456">
        <v>0</v>
      </c>
      <c r="G634" s="456">
        <v>4238.0600000000004</v>
      </c>
      <c r="H634" s="456">
        <v>4238.0600000000004</v>
      </c>
      <c r="I634" s="456">
        <v>0</v>
      </c>
      <c r="J634" s="459">
        <v>0</v>
      </c>
    </row>
    <row r="635" spans="2:11" x14ac:dyDescent="0.25">
      <c r="B635" s="516" t="s">
        <v>321</v>
      </c>
      <c r="C635" s="458" t="s">
        <v>6223</v>
      </c>
      <c r="D635" s="458" t="s">
        <v>6224</v>
      </c>
      <c r="E635" s="456">
        <v>0</v>
      </c>
      <c r="F635" s="456">
        <v>0</v>
      </c>
      <c r="G635" s="456">
        <v>299</v>
      </c>
      <c r="H635" s="456">
        <v>299</v>
      </c>
      <c r="I635" s="456">
        <v>0</v>
      </c>
      <c r="J635" s="459">
        <v>0</v>
      </c>
    </row>
    <row r="636" spans="2:11" x14ac:dyDescent="0.25">
      <c r="B636" s="526" t="s">
        <v>321</v>
      </c>
      <c r="C636" s="512" t="s">
        <v>6225</v>
      </c>
      <c r="D636" s="512" t="s">
        <v>6226</v>
      </c>
      <c r="E636" s="511">
        <v>0</v>
      </c>
      <c r="F636" s="511">
        <v>0</v>
      </c>
      <c r="G636" s="511">
        <v>0</v>
      </c>
      <c r="H636" s="511">
        <v>347907.2</v>
      </c>
      <c r="I636" s="511">
        <v>0</v>
      </c>
      <c r="J636" s="527">
        <v>347907.2</v>
      </c>
    </row>
    <row r="637" spans="2:11" x14ac:dyDescent="0.25">
      <c r="B637" s="516" t="s">
        <v>321</v>
      </c>
      <c r="C637" s="458" t="s">
        <v>3155</v>
      </c>
      <c r="D637" s="458" t="s">
        <v>1401</v>
      </c>
      <c r="E637" s="456">
        <v>0</v>
      </c>
      <c r="F637" s="456">
        <v>0</v>
      </c>
      <c r="G637" s="456">
        <v>3066.1</v>
      </c>
      <c r="H637" s="456">
        <v>3066.1</v>
      </c>
      <c r="I637" s="456">
        <v>0</v>
      </c>
      <c r="J637" s="459">
        <v>0</v>
      </c>
    </row>
    <row r="638" spans="2:11" x14ac:dyDescent="0.25">
      <c r="B638" s="516" t="s">
        <v>321</v>
      </c>
      <c r="C638" s="458" t="s">
        <v>3156</v>
      </c>
      <c r="D638" s="458" t="s">
        <v>1405</v>
      </c>
      <c r="E638" s="456">
        <v>0</v>
      </c>
      <c r="F638" s="456">
        <v>0</v>
      </c>
      <c r="G638" s="456">
        <v>116.38</v>
      </c>
      <c r="H638" s="456">
        <v>116.38</v>
      </c>
      <c r="I638" s="456">
        <v>0</v>
      </c>
      <c r="J638" s="459">
        <v>0</v>
      </c>
    </row>
    <row r="639" spans="2:11" x14ac:dyDescent="0.25">
      <c r="B639" s="516" t="s">
        <v>321</v>
      </c>
      <c r="C639" s="458" t="s">
        <v>3614</v>
      </c>
      <c r="D639" s="458" t="s">
        <v>1407</v>
      </c>
      <c r="E639" s="456">
        <v>0</v>
      </c>
      <c r="F639" s="456">
        <v>0</v>
      </c>
      <c r="G639" s="456">
        <v>0</v>
      </c>
      <c r="H639" s="456">
        <v>0</v>
      </c>
      <c r="I639" s="456">
        <v>0</v>
      </c>
      <c r="J639" s="459">
        <v>0</v>
      </c>
    </row>
    <row r="640" spans="2:11" x14ac:dyDescent="0.25">
      <c r="B640" s="516" t="s">
        <v>321</v>
      </c>
      <c r="C640" s="458" t="s">
        <v>3157</v>
      </c>
      <c r="D640" s="458" t="s">
        <v>1411</v>
      </c>
      <c r="E640" s="456">
        <v>0</v>
      </c>
      <c r="F640" s="456">
        <v>0</v>
      </c>
      <c r="G640" s="456">
        <v>16041.79</v>
      </c>
      <c r="H640" s="456">
        <v>16041.79</v>
      </c>
      <c r="I640" s="456">
        <v>0</v>
      </c>
      <c r="J640" s="459">
        <v>0</v>
      </c>
    </row>
    <row r="641" spans="2:10" x14ac:dyDescent="0.25">
      <c r="B641" s="516" t="s">
        <v>321</v>
      </c>
      <c r="C641" s="458" t="s">
        <v>3158</v>
      </c>
      <c r="D641" s="458" t="s">
        <v>3159</v>
      </c>
      <c r="E641" s="456">
        <v>0</v>
      </c>
      <c r="F641" s="456">
        <v>0</v>
      </c>
      <c r="G641" s="456">
        <v>430.57</v>
      </c>
      <c r="H641" s="456">
        <v>430.57</v>
      </c>
      <c r="I641" s="456">
        <v>0</v>
      </c>
      <c r="J641" s="459">
        <v>0</v>
      </c>
    </row>
    <row r="642" spans="2:10" x14ac:dyDescent="0.25">
      <c r="B642" s="516" t="s">
        <v>321</v>
      </c>
      <c r="C642" s="458" t="s">
        <v>3160</v>
      </c>
      <c r="D642" s="458" t="s">
        <v>1415</v>
      </c>
      <c r="E642" s="456">
        <v>0</v>
      </c>
      <c r="F642" s="456">
        <v>0</v>
      </c>
      <c r="G642" s="456">
        <v>0</v>
      </c>
      <c r="H642" s="456">
        <v>0</v>
      </c>
      <c r="I642" s="456">
        <v>0</v>
      </c>
      <c r="J642" s="459">
        <v>0</v>
      </c>
    </row>
    <row r="643" spans="2:10" x14ac:dyDescent="0.25">
      <c r="B643" s="526" t="s">
        <v>321</v>
      </c>
      <c r="C643" s="512" t="s">
        <v>3161</v>
      </c>
      <c r="D643" s="512" t="s">
        <v>1417</v>
      </c>
      <c r="E643" s="511">
        <v>0</v>
      </c>
      <c r="F643" s="511">
        <v>0</v>
      </c>
      <c r="G643" s="511">
        <v>6700.4</v>
      </c>
      <c r="H643" s="511">
        <v>6700.4</v>
      </c>
      <c r="I643" s="511">
        <v>0</v>
      </c>
      <c r="J643" s="527">
        <v>0</v>
      </c>
    </row>
    <row r="644" spans="2:10" x14ac:dyDescent="0.25">
      <c r="B644" s="516" t="s">
        <v>321</v>
      </c>
      <c r="C644" s="458" t="s">
        <v>4018</v>
      </c>
      <c r="D644" s="458" t="s">
        <v>3204</v>
      </c>
      <c r="E644" s="456">
        <v>0</v>
      </c>
      <c r="F644" s="456">
        <v>0</v>
      </c>
      <c r="G644" s="456">
        <v>0</v>
      </c>
      <c r="H644" s="456">
        <v>0</v>
      </c>
      <c r="I644" s="456">
        <v>0</v>
      </c>
      <c r="J644" s="459">
        <v>0</v>
      </c>
    </row>
    <row r="645" spans="2:10" x14ac:dyDescent="0.25">
      <c r="B645" s="516" t="s">
        <v>321</v>
      </c>
      <c r="C645" s="458" t="s">
        <v>3615</v>
      </c>
      <c r="D645" s="458" t="s">
        <v>3206</v>
      </c>
      <c r="E645" s="456">
        <v>0</v>
      </c>
      <c r="F645" s="456">
        <v>0</v>
      </c>
      <c r="G645" s="456">
        <v>900</v>
      </c>
      <c r="H645" s="456">
        <v>900</v>
      </c>
      <c r="I645" s="456">
        <v>0</v>
      </c>
      <c r="J645" s="459">
        <v>0</v>
      </c>
    </row>
    <row r="646" spans="2:10" x14ac:dyDescent="0.25">
      <c r="B646" s="526" t="s">
        <v>321</v>
      </c>
      <c r="C646" s="512" t="s">
        <v>3162</v>
      </c>
      <c r="D646" s="512" t="s">
        <v>1419</v>
      </c>
      <c r="E646" s="511">
        <v>0</v>
      </c>
      <c r="F646" s="511">
        <v>0</v>
      </c>
      <c r="G646" s="511">
        <v>0</v>
      </c>
      <c r="H646" s="511">
        <v>0</v>
      </c>
      <c r="I646" s="511">
        <v>0</v>
      </c>
      <c r="J646" s="527">
        <v>0</v>
      </c>
    </row>
    <row r="647" spans="2:10" x14ac:dyDescent="0.25">
      <c r="B647" s="526" t="s">
        <v>321</v>
      </c>
      <c r="C647" s="512" t="s">
        <v>5107</v>
      </c>
      <c r="D647" s="512" t="s">
        <v>5108</v>
      </c>
      <c r="E647" s="511">
        <v>0</v>
      </c>
      <c r="F647" s="511">
        <v>0</v>
      </c>
      <c r="G647" s="511">
        <v>0</v>
      </c>
      <c r="H647" s="511">
        <v>0</v>
      </c>
      <c r="I647" s="511">
        <v>0</v>
      </c>
      <c r="J647" s="527">
        <v>0</v>
      </c>
    </row>
    <row r="648" spans="2:10" x14ac:dyDescent="0.25">
      <c r="B648" s="516" t="s">
        <v>321</v>
      </c>
      <c r="C648" s="458" t="s">
        <v>4457</v>
      </c>
      <c r="D648" s="458" t="s">
        <v>4458</v>
      </c>
      <c r="E648" s="456">
        <v>0</v>
      </c>
      <c r="F648" s="456">
        <v>0</v>
      </c>
      <c r="G648" s="456">
        <v>0</v>
      </c>
      <c r="H648" s="456">
        <v>0</v>
      </c>
      <c r="I648" s="456">
        <v>0</v>
      </c>
      <c r="J648" s="459">
        <v>0</v>
      </c>
    </row>
    <row r="649" spans="2:10" x14ac:dyDescent="0.25">
      <c r="B649" s="516" t="s">
        <v>321</v>
      </c>
      <c r="C649" s="458" t="s">
        <v>4800</v>
      </c>
      <c r="D649" s="458" t="s">
        <v>4801</v>
      </c>
      <c r="E649" s="456">
        <v>0</v>
      </c>
      <c r="F649" s="456">
        <v>0</v>
      </c>
      <c r="G649" s="456">
        <v>0</v>
      </c>
      <c r="H649" s="456">
        <v>0</v>
      </c>
      <c r="I649" s="456">
        <v>0</v>
      </c>
      <c r="J649" s="459">
        <v>0</v>
      </c>
    </row>
    <row r="650" spans="2:10" x14ac:dyDescent="0.25">
      <c r="B650" s="516" t="s">
        <v>321</v>
      </c>
      <c r="C650" s="458" t="s">
        <v>3163</v>
      </c>
      <c r="D650" s="458" t="s">
        <v>3164</v>
      </c>
      <c r="E650" s="456">
        <v>0</v>
      </c>
      <c r="F650" s="456">
        <v>0</v>
      </c>
      <c r="G650" s="456">
        <v>0</v>
      </c>
      <c r="H650" s="456">
        <v>0</v>
      </c>
      <c r="I650" s="456">
        <v>0</v>
      </c>
      <c r="J650" s="459">
        <v>0</v>
      </c>
    </row>
    <row r="651" spans="2:10" x14ac:dyDescent="0.25">
      <c r="B651" s="516" t="s">
        <v>321</v>
      </c>
      <c r="C651" s="458" t="s">
        <v>3616</v>
      </c>
      <c r="D651" s="458" t="s">
        <v>3617</v>
      </c>
      <c r="E651" s="456">
        <v>0</v>
      </c>
      <c r="F651" s="456">
        <v>0</v>
      </c>
      <c r="G651" s="456">
        <v>0</v>
      </c>
      <c r="H651" s="456">
        <v>0</v>
      </c>
      <c r="I651" s="456">
        <v>0</v>
      </c>
      <c r="J651" s="459">
        <v>0</v>
      </c>
    </row>
    <row r="652" spans="2:10" x14ac:dyDescent="0.25">
      <c r="B652" s="516" t="s">
        <v>321</v>
      </c>
      <c r="C652" s="458" t="s">
        <v>4019</v>
      </c>
      <c r="D652" s="458" t="s">
        <v>1427</v>
      </c>
      <c r="E652" s="456">
        <v>0</v>
      </c>
      <c r="F652" s="456">
        <v>0</v>
      </c>
      <c r="G652" s="456">
        <v>0</v>
      </c>
      <c r="H652" s="456">
        <v>0</v>
      </c>
      <c r="I652" s="456">
        <v>0</v>
      </c>
      <c r="J652" s="459">
        <v>0</v>
      </c>
    </row>
    <row r="653" spans="2:10" x14ac:dyDescent="0.25">
      <c r="B653" s="516" t="s">
        <v>321</v>
      </c>
      <c r="C653" s="458" t="s">
        <v>3165</v>
      </c>
      <c r="D653" s="458" t="s">
        <v>1431</v>
      </c>
      <c r="E653" s="456">
        <v>0</v>
      </c>
      <c r="F653" s="456">
        <v>0</v>
      </c>
      <c r="G653" s="456">
        <v>346</v>
      </c>
      <c r="H653" s="456">
        <v>346</v>
      </c>
      <c r="I653" s="456">
        <v>0</v>
      </c>
      <c r="J653" s="459">
        <v>0</v>
      </c>
    </row>
    <row r="654" spans="2:10" x14ac:dyDescent="0.25">
      <c r="B654" s="516" t="s">
        <v>321</v>
      </c>
      <c r="C654" s="458" t="s">
        <v>4204</v>
      </c>
      <c r="D654" s="458" t="s">
        <v>1433</v>
      </c>
      <c r="E654" s="456">
        <v>0</v>
      </c>
      <c r="F654" s="456">
        <v>0</v>
      </c>
      <c r="G654" s="456">
        <v>0</v>
      </c>
      <c r="H654" s="456">
        <v>0</v>
      </c>
      <c r="I654" s="456">
        <v>0</v>
      </c>
      <c r="J654" s="459">
        <v>0</v>
      </c>
    </row>
    <row r="655" spans="2:10" x14ac:dyDescent="0.25">
      <c r="B655" s="516" t="s">
        <v>321</v>
      </c>
      <c r="C655" s="458" t="s">
        <v>5000</v>
      </c>
      <c r="D655" s="458" t="s">
        <v>4042</v>
      </c>
      <c r="E655" s="456">
        <v>0</v>
      </c>
      <c r="F655" s="456">
        <v>0</v>
      </c>
      <c r="G655" s="456">
        <v>426.72</v>
      </c>
      <c r="H655" s="456">
        <v>426.72</v>
      </c>
      <c r="I655" s="456">
        <v>0</v>
      </c>
      <c r="J655" s="459">
        <v>0</v>
      </c>
    </row>
    <row r="656" spans="2:10" x14ac:dyDescent="0.25">
      <c r="B656" s="516" t="s">
        <v>321</v>
      </c>
      <c r="C656" s="458" t="s">
        <v>3166</v>
      </c>
      <c r="D656" s="458" t="s">
        <v>1437</v>
      </c>
      <c r="E656" s="456">
        <v>0</v>
      </c>
      <c r="F656" s="456">
        <v>0</v>
      </c>
      <c r="G656" s="456">
        <v>0</v>
      </c>
      <c r="H656" s="456">
        <v>0</v>
      </c>
      <c r="I656" s="456">
        <v>0</v>
      </c>
      <c r="J656" s="459">
        <v>0</v>
      </c>
    </row>
    <row r="657" spans="2:10" x14ac:dyDescent="0.25">
      <c r="B657" s="516" t="s">
        <v>321</v>
      </c>
      <c r="C657" s="458" t="s">
        <v>3618</v>
      </c>
      <c r="D657" s="458" t="s">
        <v>1441</v>
      </c>
      <c r="E657" s="456">
        <v>0</v>
      </c>
      <c r="F657" s="456">
        <v>0</v>
      </c>
      <c r="G657" s="456">
        <v>-1972.94</v>
      </c>
      <c r="H657" s="456">
        <v>-1972.94</v>
      </c>
      <c r="I657" s="456">
        <v>0</v>
      </c>
      <c r="J657" s="459">
        <v>0</v>
      </c>
    </row>
    <row r="658" spans="2:10" x14ac:dyDescent="0.25">
      <c r="B658" s="516" t="s">
        <v>321</v>
      </c>
      <c r="C658" s="458" t="s">
        <v>3167</v>
      </c>
      <c r="D658" s="458" t="s">
        <v>1443</v>
      </c>
      <c r="E658" s="456">
        <v>0</v>
      </c>
      <c r="F658" s="456">
        <v>0</v>
      </c>
      <c r="G658" s="456">
        <v>100</v>
      </c>
      <c r="H658" s="456">
        <v>100</v>
      </c>
      <c r="I658" s="456">
        <v>0</v>
      </c>
      <c r="J658" s="459">
        <v>0</v>
      </c>
    </row>
    <row r="659" spans="2:10" ht="18" x14ac:dyDescent="0.25">
      <c r="B659" s="516" t="s">
        <v>321</v>
      </c>
      <c r="C659" s="458" t="s">
        <v>4459</v>
      </c>
      <c r="D659" s="458" t="s">
        <v>3211</v>
      </c>
      <c r="E659" s="456">
        <v>0</v>
      </c>
      <c r="F659" s="456">
        <v>0</v>
      </c>
      <c r="G659" s="456">
        <v>0</v>
      </c>
      <c r="H659" s="456">
        <v>0</v>
      </c>
      <c r="I659" s="456">
        <v>0</v>
      </c>
      <c r="J659" s="459">
        <v>0</v>
      </c>
    </row>
    <row r="660" spans="2:10" ht="18" x14ac:dyDescent="0.25">
      <c r="B660" s="516" t="s">
        <v>321</v>
      </c>
      <c r="C660" s="458" t="s">
        <v>3168</v>
      </c>
      <c r="D660" s="458" t="s">
        <v>1445</v>
      </c>
      <c r="E660" s="456">
        <v>0</v>
      </c>
      <c r="F660" s="456">
        <v>0</v>
      </c>
      <c r="G660" s="456">
        <v>172.41</v>
      </c>
      <c r="H660" s="456">
        <v>172.41</v>
      </c>
      <c r="I660" s="456">
        <v>0</v>
      </c>
      <c r="J660" s="459">
        <v>0</v>
      </c>
    </row>
    <row r="661" spans="2:10" x14ac:dyDescent="0.25">
      <c r="B661" s="516" t="s">
        <v>321</v>
      </c>
      <c r="C661" s="458" t="s">
        <v>3169</v>
      </c>
      <c r="D661" s="458" t="s">
        <v>1447</v>
      </c>
      <c r="E661" s="456">
        <v>0</v>
      </c>
      <c r="F661" s="456">
        <v>0</v>
      </c>
      <c r="G661" s="456">
        <v>721.41</v>
      </c>
      <c r="H661" s="456">
        <v>721.41</v>
      </c>
      <c r="I661" s="456">
        <v>0</v>
      </c>
      <c r="J661" s="459">
        <v>0</v>
      </c>
    </row>
    <row r="662" spans="2:10" x14ac:dyDescent="0.25">
      <c r="B662" s="516" t="s">
        <v>321</v>
      </c>
      <c r="C662" s="458" t="s">
        <v>3170</v>
      </c>
      <c r="D662" s="458" t="s">
        <v>1449</v>
      </c>
      <c r="E662" s="456">
        <v>0</v>
      </c>
      <c r="F662" s="456">
        <v>0</v>
      </c>
      <c r="G662" s="456">
        <v>989.17</v>
      </c>
      <c r="H662" s="456">
        <v>989.17</v>
      </c>
      <c r="I662" s="456">
        <v>0</v>
      </c>
      <c r="J662" s="459">
        <v>0</v>
      </c>
    </row>
    <row r="663" spans="2:10" x14ac:dyDescent="0.25">
      <c r="B663" s="516" t="s">
        <v>321</v>
      </c>
      <c r="C663" s="458" t="s">
        <v>5109</v>
      </c>
      <c r="D663" s="458" t="s">
        <v>1453</v>
      </c>
      <c r="E663" s="456">
        <v>0</v>
      </c>
      <c r="F663" s="456">
        <v>0</v>
      </c>
      <c r="G663" s="456">
        <v>0</v>
      </c>
      <c r="H663" s="456">
        <v>0</v>
      </c>
      <c r="I663" s="456">
        <v>0</v>
      </c>
      <c r="J663" s="459">
        <v>0</v>
      </c>
    </row>
    <row r="664" spans="2:10" x14ac:dyDescent="0.25">
      <c r="B664" s="516" t="s">
        <v>321</v>
      </c>
      <c r="C664" s="458" t="s">
        <v>3171</v>
      </c>
      <c r="D664" s="458" t="s">
        <v>1455</v>
      </c>
      <c r="E664" s="456">
        <v>0</v>
      </c>
      <c r="F664" s="456">
        <v>0</v>
      </c>
      <c r="G664" s="456">
        <v>411.67</v>
      </c>
      <c r="H664" s="456">
        <v>411.67</v>
      </c>
      <c r="I664" s="456">
        <v>0</v>
      </c>
      <c r="J664" s="459">
        <v>0</v>
      </c>
    </row>
    <row r="665" spans="2:10" x14ac:dyDescent="0.25">
      <c r="B665" s="516" t="s">
        <v>321</v>
      </c>
      <c r="C665" s="458" t="s">
        <v>4205</v>
      </c>
      <c r="D665" s="458" t="s">
        <v>4206</v>
      </c>
      <c r="E665" s="456">
        <v>0</v>
      </c>
      <c r="F665" s="456">
        <v>0</v>
      </c>
      <c r="G665" s="456">
        <v>0</v>
      </c>
      <c r="H665" s="456">
        <v>0</v>
      </c>
      <c r="I665" s="456">
        <v>0</v>
      </c>
      <c r="J665" s="459">
        <v>0</v>
      </c>
    </row>
    <row r="666" spans="2:10" x14ac:dyDescent="0.25">
      <c r="B666" s="516" t="s">
        <v>321</v>
      </c>
      <c r="C666" s="458" t="s">
        <v>4207</v>
      </c>
      <c r="D666" s="458" t="s">
        <v>1421</v>
      </c>
      <c r="E666" s="456">
        <v>0</v>
      </c>
      <c r="F666" s="456">
        <v>0</v>
      </c>
      <c r="G666" s="456">
        <v>-54.18</v>
      </c>
      <c r="H666" s="456">
        <v>-54.18</v>
      </c>
      <c r="I666" s="456">
        <v>0</v>
      </c>
      <c r="J666" s="459">
        <v>0</v>
      </c>
    </row>
    <row r="667" spans="2:10" x14ac:dyDescent="0.25">
      <c r="B667" s="516" t="s">
        <v>321</v>
      </c>
      <c r="C667" s="458" t="s">
        <v>3172</v>
      </c>
      <c r="D667" s="458" t="s">
        <v>1458</v>
      </c>
      <c r="E667" s="456">
        <v>0</v>
      </c>
      <c r="F667" s="456">
        <v>0</v>
      </c>
      <c r="G667" s="456">
        <v>0</v>
      </c>
      <c r="H667" s="456">
        <v>0</v>
      </c>
      <c r="I667" s="456">
        <v>0</v>
      </c>
      <c r="J667" s="459">
        <v>0</v>
      </c>
    </row>
    <row r="668" spans="2:10" x14ac:dyDescent="0.25">
      <c r="B668" s="516" t="s">
        <v>321</v>
      </c>
      <c r="C668" s="458" t="s">
        <v>3173</v>
      </c>
      <c r="D668" s="458" t="s">
        <v>1460</v>
      </c>
      <c r="E668" s="456">
        <v>0</v>
      </c>
      <c r="F668" s="456">
        <v>0</v>
      </c>
      <c r="G668" s="456">
        <v>265.82</v>
      </c>
      <c r="H668" s="456">
        <v>265.82</v>
      </c>
      <c r="I668" s="456">
        <v>0</v>
      </c>
      <c r="J668" s="459">
        <v>0</v>
      </c>
    </row>
    <row r="669" spans="2:10" x14ac:dyDescent="0.25">
      <c r="B669" s="516" t="s">
        <v>321</v>
      </c>
      <c r="C669" s="458" t="s">
        <v>3174</v>
      </c>
      <c r="D669" s="458" t="s">
        <v>3175</v>
      </c>
      <c r="E669" s="456">
        <v>0</v>
      </c>
      <c r="F669" s="456">
        <v>0</v>
      </c>
      <c r="G669" s="456">
        <v>595.69000000000005</v>
      </c>
      <c r="H669" s="456">
        <v>595.69000000000005</v>
      </c>
      <c r="I669" s="456">
        <v>0</v>
      </c>
      <c r="J669" s="459">
        <v>0</v>
      </c>
    </row>
    <row r="670" spans="2:10" x14ac:dyDescent="0.25">
      <c r="B670" s="516" t="s">
        <v>321</v>
      </c>
      <c r="C670" s="458" t="s">
        <v>3619</v>
      </c>
      <c r="D670" s="458" t="s">
        <v>3620</v>
      </c>
      <c r="E670" s="456">
        <v>0</v>
      </c>
      <c r="F670" s="456">
        <v>0</v>
      </c>
      <c r="G670" s="456">
        <v>0</v>
      </c>
      <c r="H670" s="456">
        <v>0</v>
      </c>
      <c r="I670" s="456">
        <v>0</v>
      </c>
      <c r="J670" s="459">
        <v>0</v>
      </c>
    </row>
    <row r="671" spans="2:10" x14ac:dyDescent="0.25">
      <c r="B671" s="516" t="s">
        <v>321</v>
      </c>
      <c r="C671" s="458" t="s">
        <v>4460</v>
      </c>
      <c r="D671" s="458" t="s">
        <v>3653</v>
      </c>
      <c r="E671" s="456">
        <v>0</v>
      </c>
      <c r="F671" s="456">
        <v>0</v>
      </c>
      <c r="G671" s="456">
        <v>514.33000000000004</v>
      </c>
      <c r="H671" s="456">
        <v>514.33000000000004</v>
      </c>
      <c r="I671" s="456">
        <v>0</v>
      </c>
      <c r="J671" s="459">
        <v>0</v>
      </c>
    </row>
    <row r="672" spans="2:10" x14ac:dyDescent="0.25">
      <c r="B672" s="516" t="s">
        <v>321</v>
      </c>
      <c r="C672" s="458" t="s">
        <v>3176</v>
      </c>
      <c r="D672" s="458" t="s">
        <v>3177</v>
      </c>
      <c r="E672" s="456">
        <v>0</v>
      </c>
      <c r="F672" s="456">
        <v>0</v>
      </c>
      <c r="G672" s="456">
        <v>0</v>
      </c>
      <c r="H672" s="456">
        <v>0</v>
      </c>
      <c r="I672" s="456">
        <v>0</v>
      </c>
      <c r="J672" s="459">
        <v>0</v>
      </c>
    </row>
    <row r="673" spans="2:11" x14ac:dyDescent="0.25">
      <c r="B673" s="516" t="s">
        <v>321</v>
      </c>
      <c r="C673" s="458" t="s">
        <v>4208</v>
      </c>
      <c r="D673" s="458" t="s">
        <v>3216</v>
      </c>
      <c r="E673" s="456">
        <v>0</v>
      </c>
      <c r="F673" s="456">
        <v>0</v>
      </c>
      <c r="G673" s="456">
        <v>0</v>
      </c>
      <c r="H673" s="456">
        <v>0</v>
      </c>
      <c r="I673" s="456">
        <v>0</v>
      </c>
      <c r="J673" s="459">
        <v>0</v>
      </c>
    </row>
    <row r="674" spans="2:11" x14ac:dyDescent="0.25">
      <c r="B674" s="516" t="s">
        <v>321</v>
      </c>
      <c r="C674" s="458" t="s">
        <v>4650</v>
      </c>
      <c r="D674" s="458" t="s">
        <v>4651</v>
      </c>
      <c r="E674" s="456">
        <v>0</v>
      </c>
      <c r="F674" s="456">
        <v>0</v>
      </c>
      <c r="G674" s="456">
        <v>246836.23</v>
      </c>
      <c r="H674" s="456">
        <v>246836.23</v>
      </c>
      <c r="I674" s="456">
        <v>0</v>
      </c>
      <c r="J674" s="459">
        <v>0</v>
      </c>
    </row>
    <row r="675" spans="2:11" x14ac:dyDescent="0.25">
      <c r="B675" s="516" t="s">
        <v>321</v>
      </c>
      <c r="C675" s="458" t="s">
        <v>3178</v>
      </c>
      <c r="D675" s="458" t="s">
        <v>1472</v>
      </c>
      <c r="E675" s="456">
        <v>0</v>
      </c>
      <c r="F675" s="456">
        <v>0</v>
      </c>
      <c r="G675" s="456">
        <v>560.35</v>
      </c>
      <c r="H675" s="456">
        <v>560.35</v>
      </c>
      <c r="I675" s="456">
        <v>0</v>
      </c>
      <c r="J675" s="459">
        <v>0</v>
      </c>
    </row>
    <row r="676" spans="2:11" x14ac:dyDescent="0.25">
      <c r="B676" s="516" t="s">
        <v>321</v>
      </c>
      <c r="C676" s="458" t="s">
        <v>3621</v>
      </c>
      <c r="D676" s="458" t="s">
        <v>3622</v>
      </c>
      <c r="E676" s="456">
        <v>0</v>
      </c>
      <c r="F676" s="456">
        <v>0</v>
      </c>
      <c r="G676" s="456">
        <v>340.44</v>
      </c>
      <c r="H676" s="456">
        <v>340.44</v>
      </c>
      <c r="I676" s="456">
        <v>0</v>
      </c>
      <c r="J676" s="459">
        <v>0</v>
      </c>
    </row>
    <row r="677" spans="2:11" x14ac:dyDescent="0.25">
      <c r="B677" s="516" t="s">
        <v>321</v>
      </c>
      <c r="C677" s="458" t="s">
        <v>5364</v>
      </c>
      <c r="D677" s="458" t="s">
        <v>4472</v>
      </c>
      <c r="E677" s="456">
        <v>0</v>
      </c>
      <c r="F677" s="456">
        <v>0</v>
      </c>
      <c r="G677" s="456">
        <v>0</v>
      </c>
      <c r="H677" s="456">
        <v>0</v>
      </c>
      <c r="I677" s="456">
        <v>0</v>
      </c>
      <c r="J677" s="459">
        <v>0</v>
      </c>
      <c r="K677" s="517"/>
    </row>
    <row r="678" spans="2:11" x14ac:dyDescent="0.25">
      <c r="B678" s="516" t="s">
        <v>321</v>
      </c>
      <c r="C678" s="458" t="s">
        <v>5365</v>
      </c>
      <c r="D678" s="458" t="s">
        <v>4803</v>
      </c>
      <c r="E678" s="456">
        <v>0</v>
      </c>
      <c r="F678" s="456">
        <v>0</v>
      </c>
      <c r="G678" s="456">
        <v>17500</v>
      </c>
      <c r="H678" s="456">
        <v>17500</v>
      </c>
      <c r="I678" s="456">
        <v>0</v>
      </c>
      <c r="J678" s="459">
        <v>0</v>
      </c>
      <c r="K678" s="517"/>
    </row>
    <row r="679" spans="2:11" ht="18" x14ac:dyDescent="0.25">
      <c r="B679" s="516" t="s">
        <v>321</v>
      </c>
      <c r="C679" s="458" t="s">
        <v>5001</v>
      </c>
      <c r="D679" s="458" t="s">
        <v>5002</v>
      </c>
      <c r="E679" s="456">
        <v>0</v>
      </c>
      <c r="F679" s="456">
        <v>0</v>
      </c>
      <c r="G679" s="456">
        <v>1720.69</v>
      </c>
      <c r="H679" s="456">
        <v>1720.69</v>
      </c>
      <c r="I679" s="456">
        <v>0</v>
      </c>
      <c r="J679" s="459">
        <v>0</v>
      </c>
    </row>
    <row r="680" spans="2:11" x14ac:dyDescent="0.25">
      <c r="B680" s="516" t="s">
        <v>321</v>
      </c>
      <c r="C680" s="458" t="s">
        <v>4804</v>
      </c>
      <c r="D680" s="458" t="s">
        <v>4478</v>
      </c>
      <c r="E680" s="456">
        <v>0</v>
      </c>
      <c r="F680" s="456">
        <v>0</v>
      </c>
      <c r="G680" s="456">
        <v>0</v>
      </c>
      <c r="H680" s="456">
        <v>0</v>
      </c>
      <c r="I680" s="456">
        <v>0</v>
      </c>
      <c r="J680" s="459">
        <v>0</v>
      </c>
      <c r="K680" s="517"/>
    </row>
    <row r="681" spans="2:11" x14ac:dyDescent="0.25">
      <c r="B681" s="516" t="s">
        <v>321</v>
      </c>
      <c r="C681" s="458" t="s">
        <v>1048</v>
      </c>
      <c r="D681" s="458" t="s">
        <v>1049</v>
      </c>
      <c r="E681" s="456">
        <v>0</v>
      </c>
      <c r="F681" s="456">
        <v>0</v>
      </c>
      <c r="G681" s="456">
        <v>39795.910000000003</v>
      </c>
      <c r="H681" s="456">
        <v>39795.910000000003</v>
      </c>
      <c r="I681" s="456">
        <v>0</v>
      </c>
      <c r="J681" s="459">
        <v>0</v>
      </c>
    </row>
    <row r="682" spans="2:11" x14ac:dyDescent="0.25">
      <c r="B682" s="516" t="s">
        <v>321</v>
      </c>
      <c r="C682" s="458" t="s">
        <v>4805</v>
      </c>
      <c r="D682" s="458" t="s">
        <v>3656</v>
      </c>
      <c r="E682" s="456">
        <v>0</v>
      </c>
      <c r="F682" s="456">
        <v>0</v>
      </c>
      <c r="G682" s="456">
        <v>0</v>
      </c>
      <c r="H682" s="456">
        <v>0</v>
      </c>
      <c r="I682" s="456">
        <v>0</v>
      </c>
      <c r="J682" s="459">
        <v>0</v>
      </c>
    </row>
    <row r="683" spans="2:11" x14ac:dyDescent="0.25">
      <c r="B683" s="516" t="s">
        <v>321</v>
      </c>
      <c r="C683" s="458" t="s">
        <v>3179</v>
      </c>
      <c r="D683" s="458" t="s">
        <v>3180</v>
      </c>
      <c r="E683" s="456">
        <v>0</v>
      </c>
      <c r="F683" s="456">
        <v>0</v>
      </c>
      <c r="G683" s="456">
        <v>600.74</v>
      </c>
      <c r="H683" s="456">
        <v>600.74</v>
      </c>
      <c r="I683" s="456">
        <v>0</v>
      </c>
      <c r="J683" s="459">
        <v>0</v>
      </c>
      <c r="K683" s="517"/>
    </row>
    <row r="684" spans="2:11" x14ac:dyDescent="0.25">
      <c r="B684" s="516" t="s">
        <v>321</v>
      </c>
      <c r="C684" s="458" t="s">
        <v>3181</v>
      </c>
      <c r="D684" s="458" t="s">
        <v>1495</v>
      </c>
      <c r="E684" s="456">
        <v>0</v>
      </c>
      <c r="F684" s="456">
        <v>0</v>
      </c>
      <c r="G684" s="456">
        <v>484.14</v>
      </c>
      <c r="H684" s="456">
        <v>484.14</v>
      </c>
      <c r="I684" s="456">
        <v>0</v>
      </c>
      <c r="J684" s="459">
        <v>0</v>
      </c>
      <c r="K684" s="517"/>
    </row>
    <row r="685" spans="2:11" x14ac:dyDescent="0.25">
      <c r="B685" s="516" t="s">
        <v>321</v>
      </c>
      <c r="C685" s="458" t="s">
        <v>4020</v>
      </c>
      <c r="D685" s="458" t="s">
        <v>1499</v>
      </c>
      <c r="E685" s="456">
        <v>0</v>
      </c>
      <c r="F685" s="456">
        <v>0</v>
      </c>
      <c r="G685" s="456">
        <v>-94137.94</v>
      </c>
      <c r="H685" s="456">
        <v>-94137.94</v>
      </c>
      <c r="I685" s="456">
        <v>0</v>
      </c>
      <c r="J685" s="459">
        <v>0</v>
      </c>
    </row>
    <row r="686" spans="2:11" x14ac:dyDescent="0.25">
      <c r="B686" s="516" t="s">
        <v>321</v>
      </c>
      <c r="C686" s="458" t="s">
        <v>3623</v>
      </c>
      <c r="D686" s="458" t="s">
        <v>3624</v>
      </c>
      <c r="E686" s="456">
        <v>0</v>
      </c>
      <c r="F686" s="456">
        <v>0</v>
      </c>
      <c r="G686" s="456">
        <v>97127.59</v>
      </c>
      <c r="H686" s="456">
        <v>97127.59</v>
      </c>
      <c r="I686" s="456">
        <v>0</v>
      </c>
      <c r="J686" s="459">
        <v>0</v>
      </c>
    </row>
    <row r="687" spans="2:11" ht="18" x14ac:dyDescent="0.25">
      <c r="B687" s="516" t="s">
        <v>321</v>
      </c>
      <c r="C687" s="458" t="s">
        <v>5366</v>
      </c>
      <c r="D687" s="458" t="s">
        <v>5367</v>
      </c>
      <c r="E687" s="456">
        <v>0</v>
      </c>
      <c r="F687" s="456">
        <v>0</v>
      </c>
      <c r="G687" s="456">
        <v>1379.4</v>
      </c>
      <c r="H687" s="456">
        <v>1379.4</v>
      </c>
      <c r="I687" s="456">
        <v>0</v>
      </c>
      <c r="J687" s="459">
        <v>0</v>
      </c>
    </row>
    <row r="688" spans="2:11" x14ac:dyDescent="0.25">
      <c r="B688" s="516" t="s">
        <v>321</v>
      </c>
      <c r="C688" s="458" t="s">
        <v>3182</v>
      </c>
      <c r="D688" s="458" t="s">
        <v>1511</v>
      </c>
      <c r="E688" s="456">
        <v>0</v>
      </c>
      <c r="F688" s="456">
        <v>0</v>
      </c>
      <c r="G688" s="456">
        <v>190.52</v>
      </c>
      <c r="H688" s="456">
        <v>190.52</v>
      </c>
      <c r="I688" s="456">
        <v>0</v>
      </c>
      <c r="J688" s="459">
        <v>0</v>
      </c>
    </row>
    <row r="689" spans="2:11" x14ac:dyDescent="0.25">
      <c r="B689" s="516" t="s">
        <v>321</v>
      </c>
      <c r="C689" s="458" t="s">
        <v>4461</v>
      </c>
      <c r="D689" s="458" t="s">
        <v>1513</v>
      </c>
      <c r="E689" s="456">
        <v>0</v>
      </c>
      <c r="F689" s="456">
        <v>0</v>
      </c>
      <c r="G689" s="456">
        <v>7588.79</v>
      </c>
      <c r="H689" s="456">
        <v>7588.79</v>
      </c>
      <c r="I689" s="456">
        <v>0</v>
      </c>
      <c r="J689" s="459">
        <v>0</v>
      </c>
    </row>
    <row r="690" spans="2:11" x14ac:dyDescent="0.25">
      <c r="B690" s="516" t="s">
        <v>321</v>
      </c>
      <c r="C690" s="458" t="s">
        <v>3183</v>
      </c>
      <c r="D690" s="458" t="s">
        <v>3184</v>
      </c>
      <c r="E690" s="456">
        <v>0</v>
      </c>
      <c r="F690" s="456">
        <v>0</v>
      </c>
      <c r="G690" s="456">
        <v>5740</v>
      </c>
      <c r="H690" s="456">
        <v>5740</v>
      </c>
      <c r="I690" s="456">
        <v>0</v>
      </c>
      <c r="J690" s="459">
        <v>0</v>
      </c>
    </row>
    <row r="691" spans="2:11" x14ac:dyDescent="0.25">
      <c r="B691" s="516" t="s">
        <v>321</v>
      </c>
      <c r="C691" s="458" t="s">
        <v>1050</v>
      </c>
      <c r="D691" s="458" t="s">
        <v>1051</v>
      </c>
      <c r="E691" s="456">
        <v>0</v>
      </c>
      <c r="F691" s="456">
        <v>0</v>
      </c>
      <c r="G691" s="456">
        <v>0</v>
      </c>
      <c r="H691" s="456">
        <v>0</v>
      </c>
      <c r="I691" s="456">
        <v>0</v>
      </c>
      <c r="J691" s="459">
        <v>0</v>
      </c>
      <c r="K691" s="517"/>
    </row>
    <row r="692" spans="2:11" x14ac:dyDescent="0.25">
      <c r="B692" s="516" t="s">
        <v>321</v>
      </c>
      <c r="C692" s="458" t="s">
        <v>4462</v>
      </c>
      <c r="D692" s="458" t="s">
        <v>4463</v>
      </c>
      <c r="E692" s="456">
        <v>0</v>
      </c>
      <c r="F692" s="456">
        <v>0</v>
      </c>
      <c r="G692" s="456">
        <v>0</v>
      </c>
      <c r="H692" s="456">
        <v>0</v>
      </c>
      <c r="I692" s="456">
        <v>0</v>
      </c>
      <c r="J692" s="459">
        <v>0</v>
      </c>
    </row>
    <row r="693" spans="2:11" x14ac:dyDescent="0.25">
      <c r="B693" s="516" t="s">
        <v>321</v>
      </c>
      <c r="C693" s="458" t="s">
        <v>4209</v>
      </c>
      <c r="D693" s="458" t="s">
        <v>1520</v>
      </c>
      <c r="E693" s="456">
        <v>0</v>
      </c>
      <c r="F693" s="456">
        <v>0</v>
      </c>
      <c r="G693" s="456">
        <v>0</v>
      </c>
      <c r="H693" s="456">
        <v>0</v>
      </c>
      <c r="I693" s="456">
        <v>0</v>
      </c>
      <c r="J693" s="459">
        <v>0</v>
      </c>
    </row>
    <row r="694" spans="2:11" x14ac:dyDescent="0.25">
      <c r="B694" s="516" t="s">
        <v>321</v>
      </c>
      <c r="C694" s="458" t="s">
        <v>3625</v>
      </c>
      <c r="D694" s="458" t="s">
        <v>3626</v>
      </c>
      <c r="E694" s="456">
        <v>0</v>
      </c>
      <c r="F694" s="456">
        <v>0</v>
      </c>
      <c r="G694" s="456">
        <v>8502.3799999999992</v>
      </c>
      <c r="H694" s="456">
        <v>8502.3799999999992</v>
      </c>
      <c r="I694" s="456">
        <v>0</v>
      </c>
      <c r="J694" s="459">
        <v>0</v>
      </c>
    </row>
    <row r="695" spans="2:11" x14ac:dyDescent="0.25">
      <c r="B695" s="516" t="s">
        <v>321</v>
      </c>
      <c r="C695" s="458" t="s">
        <v>3185</v>
      </c>
      <c r="D695" s="458" t="s">
        <v>1522</v>
      </c>
      <c r="E695" s="456">
        <v>0</v>
      </c>
      <c r="F695" s="456">
        <v>0</v>
      </c>
      <c r="G695" s="456">
        <v>50.28</v>
      </c>
      <c r="H695" s="456">
        <v>50.28</v>
      </c>
      <c r="I695" s="456">
        <v>0</v>
      </c>
      <c r="J695" s="459">
        <v>0</v>
      </c>
    </row>
    <row r="696" spans="2:11" x14ac:dyDescent="0.25">
      <c r="B696" s="516" t="s">
        <v>321</v>
      </c>
      <c r="C696" s="458" t="s">
        <v>1052</v>
      </c>
      <c r="D696" s="458" t="s">
        <v>1053</v>
      </c>
      <c r="E696" s="456">
        <v>0</v>
      </c>
      <c r="F696" s="456">
        <v>18550.09</v>
      </c>
      <c r="G696" s="456">
        <v>853200.12</v>
      </c>
      <c r="H696" s="456">
        <v>909438.24</v>
      </c>
      <c r="I696" s="456">
        <v>0</v>
      </c>
      <c r="J696" s="459">
        <v>74788.210000000006</v>
      </c>
      <c r="K696" s="517">
        <v>87196</v>
      </c>
    </row>
    <row r="697" spans="2:11" x14ac:dyDescent="0.25">
      <c r="B697" s="516" t="s">
        <v>321</v>
      </c>
      <c r="C697" s="458" t="s">
        <v>1054</v>
      </c>
      <c r="D697" s="458" t="s">
        <v>921</v>
      </c>
      <c r="E697" s="456">
        <v>0</v>
      </c>
      <c r="F697" s="456">
        <v>18550.09</v>
      </c>
      <c r="G697" s="456">
        <v>18550.09</v>
      </c>
      <c r="H697" s="456">
        <v>0</v>
      </c>
      <c r="I697" s="456">
        <v>0</v>
      </c>
      <c r="J697" s="459">
        <v>0</v>
      </c>
    </row>
    <row r="698" spans="2:11" x14ac:dyDescent="0.25">
      <c r="B698" s="516" t="s">
        <v>321</v>
      </c>
      <c r="C698" s="458" t="s">
        <v>1055</v>
      </c>
      <c r="D698" s="458" t="s">
        <v>931</v>
      </c>
      <c r="E698" s="456">
        <v>0</v>
      </c>
      <c r="F698" s="456">
        <v>0</v>
      </c>
      <c r="G698" s="456">
        <v>0</v>
      </c>
      <c r="H698" s="456">
        <v>0</v>
      </c>
      <c r="I698" s="456">
        <v>0</v>
      </c>
      <c r="J698" s="459">
        <v>0</v>
      </c>
    </row>
    <row r="699" spans="2:11" x14ac:dyDescent="0.25">
      <c r="B699" s="516" t="s">
        <v>321</v>
      </c>
      <c r="C699" s="458" t="s">
        <v>4806</v>
      </c>
      <c r="D699" s="458" t="s">
        <v>943</v>
      </c>
      <c r="E699" s="456">
        <v>0</v>
      </c>
      <c r="F699" s="456">
        <v>0</v>
      </c>
      <c r="G699" s="456">
        <v>0</v>
      </c>
      <c r="H699" s="456">
        <v>0</v>
      </c>
      <c r="I699" s="456">
        <v>0</v>
      </c>
      <c r="J699" s="459">
        <v>0</v>
      </c>
    </row>
    <row r="700" spans="2:11" x14ac:dyDescent="0.25">
      <c r="B700" s="516" t="s">
        <v>321</v>
      </c>
      <c r="C700" s="458" t="s">
        <v>5368</v>
      </c>
      <c r="D700" s="458" t="s">
        <v>5274</v>
      </c>
      <c r="E700" s="456">
        <v>0</v>
      </c>
      <c r="F700" s="456">
        <v>0</v>
      </c>
      <c r="G700" s="456">
        <v>0</v>
      </c>
      <c r="H700" s="456">
        <v>0</v>
      </c>
      <c r="I700" s="456">
        <v>0</v>
      </c>
      <c r="J700" s="459">
        <v>0</v>
      </c>
    </row>
    <row r="701" spans="2:11" x14ac:dyDescent="0.25">
      <c r="B701" s="516" t="s">
        <v>321</v>
      </c>
      <c r="C701" s="458" t="s">
        <v>3627</v>
      </c>
      <c r="D701" s="458" t="s">
        <v>3088</v>
      </c>
      <c r="E701" s="456">
        <v>0</v>
      </c>
      <c r="F701" s="456">
        <v>0</v>
      </c>
      <c r="G701" s="456">
        <v>759800</v>
      </c>
      <c r="H701" s="456">
        <v>759800</v>
      </c>
      <c r="I701" s="456">
        <v>0</v>
      </c>
      <c r="J701" s="459">
        <v>0</v>
      </c>
    </row>
    <row r="702" spans="2:11" x14ac:dyDescent="0.25">
      <c r="B702" s="516" t="s">
        <v>321</v>
      </c>
      <c r="C702" s="458" t="s">
        <v>4464</v>
      </c>
      <c r="D702" s="458" t="s">
        <v>4465</v>
      </c>
      <c r="E702" s="456">
        <v>0</v>
      </c>
      <c r="F702" s="456">
        <v>0</v>
      </c>
      <c r="G702" s="456">
        <v>9500.01</v>
      </c>
      <c r="H702" s="456">
        <v>84288.22</v>
      </c>
      <c r="I702" s="456">
        <v>0</v>
      </c>
      <c r="J702" s="459">
        <v>74788.210000000006</v>
      </c>
    </row>
    <row r="703" spans="2:11" x14ac:dyDescent="0.25">
      <c r="B703" s="516" t="s">
        <v>321</v>
      </c>
      <c r="C703" s="458" t="s">
        <v>1056</v>
      </c>
      <c r="D703" s="458" t="s">
        <v>1001</v>
      </c>
      <c r="E703" s="456">
        <v>0</v>
      </c>
      <c r="F703" s="456">
        <v>0</v>
      </c>
      <c r="G703" s="456">
        <v>52010.02</v>
      </c>
      <c r="H703" s="456">
        <v>52010.02</v>
      </c>
      <c r="I703" s="456">
        <v>0</v>
      </c>
      <c r="J703" s="459">
        <v>0</v>
      </c>
    </row>
    <row r="704" spans="2:11" x14ac:dyDescent="0.25">
      <c r="B704" s="516" t="s">
        <v>321</v>
      </c>
      <c r="C704" s="458" t="s">
        <v>1057</v>
      </c>
      <c r="D704" s="458" t="s">
        <v>1058</v>
      </c>
      <c r="E704" s="456">
        <v>0</v>
      </c>
      <c r="F704" s="456">
        <v>0</v>
      </c>
      <c r="G704" s="456">
        <v>0</v>
      </c>
      <c r="H704" s="456">
        <v>0</v>
      </c>
      <c r="I704" s="456">
        <v>0</v>
      </c>
      <c r="J704" s="459">
        <v>0</v>
      </c>
    </row>
    <row r="705" spans="2:10" x14ac:dyDescent="0.25">
      <c r="B705" s="516" t="s">
        <v>321</v>
      </c>
      <c r="C705" s="458" t="s">
        <v>1059</v>
      </c>
      <c r="D705" s="458" t="s">
        <v>1060</v>
      </c>
      <c r="E705" s="456">
        <v>0</v>
      </c>
      <c r="F705" s="456">
        <v>0</v>
      </c>
      <c r="G705" s="456">
        <v>0</v>
      </c>
      <c r="H705" s="456">
        <v>0</v>
      </c>
      <c r="I705" s="456">
        <v>0</v>
      </c>
      <c r="J705" s="459">
        <v>0</v>
      </c>
    </row>
    <row r="706" spans="2:10" x14ac:dyDescent="0.25">
      <c r="B706" s="516" t="s">
        <v>321</v>
      </c>
      <c r="C706" s="458" t="s">
        <v>4807</v>
      </c>
      <c r="D706" s="458" t="s">
        <v>4637</v>
      </c>
      <c r="E706" s="456">
        <v>0</v>
      </c>
      <c r="F706" s="456">
        <v>0</v>
      </c>
      <c r="G706" s="456">
        <v>20590</v>
      </c>
      <c r="H706" s="456">
        <v>20590</v>
      </c>
      <c r="I706" s="456">
        <v>0</v>
      </c>
      <c r="J706" s="459">
        <v>0</v>
      </c>
    </row>
    <row r="707" spans="2:10" x14ac:dyDescent="0.25">
      <c r="B707" s="516" t="s">
        <v>321</v>
      </c>
      <c r="C707" s="458" t="s">
        <v>4466</v>
      </c>
      <c r="D707" s="458" t="s">
        <v>4467</v>
      </c>
      <c r="E707" s="456">
        <v>0</v>
      </c>
      <c r="F707" s="456">
        <v>0</v>
      </c>
      <c r="G707" s="456">
        <v>0</v>
      </c>
      <c r="H707" s="456">
        <v>0</v>
      </c>
      <c r="I707" s="456">
        <v>0</v>
      </c>
      <c r="J707" s="459">
        <v>0</v>
      </c>
    </row>
    <row r="708" spans="2:10" x14ac:dyDescent="0.25">
      <c r="B708" s="516" t="s">
        <v>321</v>
      </c>
      <c r="C708" s="458" t="s">
        <v>4808</v>
      </c>
      <c r="D708" s="458" t="s">
        <v>4797</v>
      </c>
      <c r="E708" s="456">
        <v>0</v>
      </c>
      <c r="F708" s="456">
        <v>0</v>
      </c>
      <c r="G708" s="456">
        <v>0</v>
      </c>
      <c r="H708" s="456">
        <v>0</v>
      </c>
      <c r="I708" s="456">
        <v>0</v>
      </c>
      <c r="J708" s="459">
        <v>0</v>
      </c>
    </row>
    <row r="709" spans="2:10" x14ac:dyDescent="0.25">
      <c r="B709" s="516" t="s">
        <v>321</v>
      </c>
      <c r="C709" s="458" t="s">
        <v>4809</v>
      </c>
      <c r="D709" s="458" t="s">
        <v>4810</v>
      </c>
      <c r="E709" s="456">
        <v>0</v>
      </c>
      <c r="F709" s="456">
        <v>0</v>
      </c>
      <c r="G709" s="456">
        <v>0</v>
      </c>
      <c r="H709" s="456">
        <v>0</v>
      </c>
      <c r="I709" s="456">
        <v>0</v>
      </c>
      <c r="J709" s="459">
        <v>0</v>
      </c>
    </row>
    <row r="710" spans="2:10" x14ac:dyDescent="0.25">
      <c r="B710" s="516" t="s">
        <v>321</v>
      </c>
      <c r="C710" s="458" t="s">
        <v>4811</v>
      </c>
      <c r="D710" s="458" t="s">
        <v>4812</v>
      </c>
      <c r="E710" s="456">
        <v>0</v>
      </c>
      <c r="F710" s="456">
        <v>0</v>
      </c>
      <c r="G710" s="456">
        <v>0</v>
      </c>
      <c r="H710" s="456">
        <v>0</v>
      </c>
      <c r="I710" s="456">
        <v>0</v>
      </c>
      <c r="J710" s="459">
        <v>0</v>
      </c>
    </row>
    <row r="711" spans="2:10" x14ac:dyDescent="0.25">
      <c r="B711" s="516" t="s">
        <v>321</v>
      </c>
      <c r="C711" s="458" t="s">
        <v>4813</v>
      </c>
      <c r="D711" s="458" t="s">
        <v>786</v>
      </c>
      <c r="E711" s="456">
        <v>0</v>
      </c>
      <c r="F711" s="456">
        <v>0</v>
      </c>
      <c r="G711" s="456">
        <v>-7250</v>
      </c>
      <c r="H711" s="456">
        <v>-7250</v>
      </c>
      <c r="I711" s="456">
        <v>0</v>
      </c>
      <c r="J711" s="459">
        <v>0</v>
      </c>
    </row>
    <row r="712" spans="2:10" x14ac:dyDescent="0.25">
      <c r="B712" s="516" t="s">
        <v>321</v>
      </c>
      <c r="C712" s="458" t="s">
        <v>5369</v>
      </c>
      <c r="D712" s="458" t="s">
        <v>5370</v>
      </c>
      <c r="E712" s="456">
        <v>0</v>
      </c>
      <c r="F712" s="456">
        <v>0</v>
      </c>
      <c r="G712" s="456">
        <v>0</v>
      </c>
      <c r="H712" s="456">
        <v>0</v>
      </c>
      <c r="I712" s="456">
        <v>0</v>
      </c>
      <c r="J712" s="459">
        <v>0</v>
      </c>
    </row>
    <row r="713" spans="2:10" x14ac:dyDescent="0.25">
      <c r="B713" s="516" t="s">
        <v>321</v>
      </c>
      <c r="C713" s="458" t="s">
        <v>1061</v>
      </c>
      <c r="D713" s="458" t="s">
        <v>1062</v>
      </c>
      <c r="E713" s="456">
        <v>0</v>
      </c>
      <c r="F713" s="456">
        <v>0.01</v>
      </c>
      <c r="G713" s="456">
        <v>0</v>
      </c>
      <c r="H713" s="456">
        <v>0</v>
      </c>
      <c r="I713" s="456">
        <v>0</v>
      </c>
      <c r="J713" s="459">
        <v>0.01</v>
      </c>
    </row>
    <row r="714" spans="2:10" x14ac:dyDescent="0.25">
      <c r="B714" s="516" t="s">
        <v>321</v>
      </c>
      <c r="C714" s="458" t="s">
        <v>1063</v>
      </c>
      <c r="D714" s="458" t="s">
        <v>1064</v>
      </c>
      <c r="E714" s="456">
        <v>0</v>
      </c>
      <c r="F714" s="456">
        <v>0.01</v>
      </c>
      <c r="G714" s="456">
        <v>0</v>
      </c>
      <c r="H714" s="456">
        <v>0</v>
      </c>
      <c r="I714" s="456">
        <v>0</v>
      </c>
      <c r="J714" s="459">
        <v>0.01</v>
      </c>
    </row>
    <row r="715" spans="2:10" x14ac:dyDescent="0.25">
      <c r="B715" s="516" t="s">
        <v>321</v>
      </c>
      <c r="C715" s="458" t="s">
        <v>1065</v>
      </c>
      <c r="D715" s="458" t="s">
        <v>685</v>
      </c>
      <c r="E715" s="456">
        <v>0</v>
      </c>
      <c r="F715" s="456">
        <v>0</v>
      </c>
      <c r="G715" s="456">
        <v>0</v>
      </c>
      <c r="H715" s="456">
        <v>0</v>
      </c>
      <c r="I715" s="456">
        <v>0</v>
      </c>
      <c r="J715" s="459">
        <v>0</v>
      </c>
    </row>
    <row r="716" spans="2:10" x14ac:dyDescent="0.25">
      <c r="B716" s="516" t="s">
        <v>321</v>
      </c>
      <c r="C716" s="458" t="s">
        <v>1066</v>
      </c>
      <c r="D716" s="458" t="s">
        <v>1067</v>
      </c>
      <c r="E716" s="456">
        <v>0</v>
      </c>
      <c r="F716" s="456">
        <v>1803583.64</v>
      </c>
      <c r="G716" s="456">
        <v>682740.61</v>
      </c>
      <c r="H716" s="456">
        <v>1158389.78</v>
      </c>
      <c r="I716" s="456">
        <v>0</v>
      </c>
      <c r="J716" s="459">
        <v>2279232.81</v>
      </c>
    </row>
    <row r="717" spans="2:10" x14ac:dyDescent="0.25">
      <c r="B717" s="516" t="s">
        <v>321</v>
      </c>
      <c r="C717" s="458" t="s">
        <v>1068</v>
      </c>
      <c r="D717" s="458" t="s">
        <v>1069</v>
      </c>
      <c r="E717" s="456">
        <v>0</v>
      </c>
      <c r="F717" s="456">
        <v>682740.61</v>
      </c>
      <c r="G717" s="456">
        <v>682740.61</v>
      </c>
      <c r="H717" s="456">
        <v>804443.84</v>
      </c>
      <c r="I717" s="456">
        <v>0</v>
      </c>
      <c r="J717" s="459">
        <v>804443.84</v>
      </c>
    </row>
    <row r="718" spans="2:10" x14ac:dyDescent="0.25">
      <c r="B718" s="516" t="s">
        <v>321</v>
      </c>
      <c r="C718" s="458" t="s">
        <v>1070</v>
      </c>
      <c r="D718" s="458" t="s">
        <v>1071</v>
      </c>
      <c r="E718" s="456">
        <v>0</v>
      </c>
      <c r="F718" s="456">
        <v>1120843.03</v>
      </c>
      <c r="G718" s="456">
        <v>0</v>
      </c>
      <c r="H718" s="456">
        <v>353945.94</v>
      </c>
      <c r="I718" s="456">
        <v>0</v>
      </c>
      <c r="J718" s="459">
        <v>1474788.97</v>
      </c>
    </row>
    <row r="719" spans="2:10" x14ac:dyDescent="0.25">
      <c r="B719" s="516" t="s">
        <v>321</v>
      </c>
      <c r="C719" s="458" t="s">
        <v>1072</v>
      </c>
      <c r="D719" s="458" t="s">
        <v>1073</v>
      </c>
      <c r="E719" s="456">
        <v>0</v>
      </c>
      <c r="F719" s="456">
        <v>5589590.5700000003</v>
      </c>
      <c r="G719" s="456">
        <v>1264341.56</v>
      </c>
      <c r="H719" s="456">
        <v>1415773.1</v>
      </c>
      <c r="I719" s="456">
        <v>0</v>
      </c>
      <c r="J719" s="459">
        <v>5741022.1100000003</v>
      </c>
    </row>
    <row r="720" spans="2:10" x14ac:dyDescent="0.25">
      <c r="B720" s="516" t="s">
        <v>321</v>
      </c>
      <c r="C720" s="458" t="s">
        <v>1074</v>
      </c>
      <c r="D720" s="458" t="s">
        <v>1075</v>
      </c>
      <c r="E720" s="456">
        <v>0</v>
      </c>
      <c r="F720" s="456">
        <v>25636.92</v>
      </c>
      <c r="G720" s="456">
        <v>53135.53</v>
      </c>
      <c r="H720" s="456">
        <v>53821.95</v>
      </c>
      <c r="I720" s="456">
        <v>0</v>
      </c>
      <c r="J720" s="459">
        <v>26323.34</v>
      </c>
    </row>
    <row r="721" spans="2:10" x14ac:dyDescent="0.25">
      <c r="B721" s="516" t="s">
        <v>321</v>
      </c>
      <c r="C721" s="458" t="s">
        <v>1076</v>
      </c>
      <c r="D721" s="458" t="s">
        <v>1077</v>
      </c>
      <c r="E721" s="456">
        <v>0</v>
      </c>
      <c r="F721" s="456">
        <v>-686.42</v>
      </c>
      <c r="G721" s="456">
        <v>53135.53</v>
      </c>
      <c r="H721" s="456">
        <v>53821.95</v>
      </c>
      <c r="I721" s="456">
        <v>0</v>
      </c>
      <c r="J721" s="459">
        <v>0</v>
      </c>
    </row>
    <row r="722" spans="2:10" x14ac:dyDescent="0.25">
      <c r="B722" s="516" t="s">
        <v>321</v>
      </c>
      <c r="C722" s="458" t="s">
        <v>1078</v>
      </c>
      <c r="D722" s="458" t="s">
        <v>1079</v>
      </c>
      <c r="E722" s="456">
        <v>0</v>
      </c>
      <c r="F722" s="456">
        <v>0</v>
      </c>
      <c r="G722" s="456">
        <v>6262.84</v>
      </c>
      <c r="H722" s="456">
        <v>6262.84</v>
      </c>
      <c r="I722" s="456">
        <v>0</v>
      </c>
      <c r="J722" s="459">
        <v>0</v>
      </c>
    </row>
    <row r="723" spans="2:10" ht="11.25" customHeight="1" x14ac:dyDescent="0.25">
      <c r="B723" s="516" t="s">
        <v>321</v>
      </c>
      <c r="C723" s="458" t="s">
        <v>1080</v>
      </c>
      <c r="D723" s="458" t="s">
        <v>1081</v>
      </c>
      <c r="E723" s="456">
        <v>0</v>
      </c>
      <c r="F723" s="456">
        <v>0</v>
      </c>
      <c r="G723" s="456">
        <v>11998.45</v>
      </c>
      <c r="H723" s="456">
        <v>11998.45</v>
      </c>
      <c r="I723" s="456">
        <v>0</v>
      </c>
      <c r="J723" s="459">
        <v>0</v>
      </c>
    </row>
    <row r="724" spans="2:10" x14ac:dyDescent="0.25">
      <c r="B724" s="516" t="s">
        <v>321</v>
      </c>
      <c r="C724" s="458" t="s">
        <v>1082</v>
      </c>
      <c r="D724" s="458" t="s">
        <v>1083</v>
      </c>
      <c r="E724" s="456">
        <v>0</v>
      </c>
      <c r="F724" s="456">
        <v>0</v>
      </c>
      <c r="G724" s="456">
        <v>17407.2</v>
      </c>
      <c r="H724" s="456">
        <v>17407.2</v>
      </c>
      <c r="I724" s="456">
        <v>0</v>
      </c>
      <c r="J724" s="459">
        <v>0</v>
      </c>
    </row>
    <row r="725" spans="2:10" ht="11.25" customHeight="1" x14ac:dyDescent="0.25">
      <c r="B725" s="516" t="s">
        <v>321</v>
      </c>
      <c r="C725" s="458" t="s">
        <v>1084</v>
      </c>
      <c r="D725" s="458" t="s">
        <v>1085</v>
      </c>
      <c r="E725" s="456">
        <v>0</v>
      </c>
      <c r="F725" s="456">
        <v>91</v>
      </c>
      <c r="G725" s="456">
        <v>91</v>
      </c>
      <c r="H725" s="456">
        <v>0</v>
      </c>
      <c r="I725" s="456">
        <v>0</v>
      </c>
      <c r="J725" s="459">
        <v>0</v>
      </c>
    </row>
    <row r="726" spans="2:10" x14ac:dyDescent="0.25">
      <c r="B726" s="516" t="s">
        <v>321</v>
      </c>
      <c r="C726" s="458" t="s">
        <v>4814</v>
      </c>
      <c r="D726" s="458" t="s">
        <v>4815</v>
      </c>
      <c r="E726" s="456">
        <v>0</v>
      </c>
      <c r="F726" s="456">
        <v>-777.42</v>
      </c>
      <c r="G726" s="456">
        <v>17376.04</v>
      </c>
      <c r="H726" s="456">
        <v>18153.46</v>
      </c>
      <c r="I726" s="456">
        <v>0</v>
      </c>
      <c r="J726" s="459">
        <v>0</v>
      </c>
    </row>
    <row r="727" spans="2:10" ht="11.25" customHeight="1" x14ac:dyDescent="0.25">
      <c r="B727" s="516" t="s">
        <v>321</v>
      </c>
      <c r="C727" s="458" t="s">
        <v>1086</v>
      </c>
      <c r="D727" s="458" t="s">
        <v>1087</v>
      </c>
      <c r="E727" s="456">
        <v>0</v>
      </c>
      <c r="F727" s="456">
        <v>26323.34</v>
      </c>
      <c r="G727" s="456">
        <v>0</v>
      </c>
      <c r="H727" s="456">
        <v>0</v>
      </c>
      <c r="I727" s="456">
        <v>0</v>
      </c>
      <c r="J727" s="459">
        <v>26323.34</v>
      </c>
    </row>
    <row r="728" spans="2:10" x14ac:dyDescent="0.25">
      <c r="B728" s="516" t="s">
        <v>321</v>
      </c>
      <c r="C728" s="458" t="s">
        <v>1088</v>
      </c>
      <c r="D728" s="458" t="s">
        <v>1089</v>
      </c>
      <c r="E728" s="456">
        <v>0</v>
      </c>
      <c r="F728" s="456">
        <v>0</v>
      </c>
      <c r="G728" s="456">
        <v>901770.3</v>
      </c>
      <c r="H728" s="456">
        <v>901770.3</v>
      </c>
      <c r="I728" s="456">
        <v>0</v>
      </c>
      <c r="J728" s="459">
        <v>0</v>
      </c>
    </row>
    <row r="729" spans="2:10" ht="11.25" customHeight="1" x14ac:dyDescent="0.25">
      <c r="B729" s="516" t="s">
        <v>321</v>
      </c>
      <c r="C729" s="458" t="s">
        <v>1090</v>
      </c>
      <c r="D729" s="458" t="s">
        <v>1091</v>
      </c>
      <c r="E729" s="456">
        <v>0</v>
      </c>
      <c r="F729" s="456">
        <v>0</v>
      </c>
      <c r="G729" s="456">
        <v>901770.3</v>
      </c>
      <c r="H729" s="456">
        <v>901770.3</v>
      </c>
      <c r="I729" s="456">
        <v>0</v>
      </c>
      <c r="J729" s="459">
        <v>0</v>
      </c>
    </row>
    <row r="730" spans="2:10" ht="11.25" customHeight="1" x14ac:dyDescent="0.25">
      <c r="B730" s="516" t="s">
        <v>321</v>
      </c>
      <c r="C730" s="458" t="s">
        <v>1092</v>
      </c>
      <c r="D730" s="458" t="s">
        <v>1093</v>
      </c>
      <c r="E730" s="456">
        <v>0</v>
      </c>
      <c r="F730" s="456">
        <v>5563953.6500000004</v>
      </c>
      <c r="G730" s="456">
        <v>309435.73</v>
      </c>
      <c r="H730" s="456">
        <v>460180.85</v>
      </c>
      <c r="I730" s="456">
        <v>0</v>
      </c>
      <c r="J730" s="459">
        <v>5714698.7699999996</v>
      </c>
    </row>
    <row r="731" spans="2:10" ht="11.25" customHeight="1" x14ac:dyDescent="0.25">
      <c r="B731" s="516" t="s">
        <v>321</v>
      </c>
      <c r="C731" s="458" t="s">
        <v>1094</v>
      </c>
      <c r="D731" s="458" t="s">
        <v>1095</v>
      </c>
      <c r="E731" s="456">
        <v>0</v>
      </c>
      <c r="F731" s="456">
        <v>749.13</v>
      </c>
      <c r="G731" s="456">
        <v>755</v>
      </c>
      <c r="H731" s="456">
        <v>14127</v>
      </c>
      <c r="I731" s="456">
        <v>0</v>
      </c>
      <c r="J731" s="459">
        <v>14121.13</v>
      </c>
    </row>
    <row r="732" spans="2:10" ht="11.25" customHeight="1" x14ac:dyDescent="0.25">
      <c r="B732" s="516" t="s">
        <v>321</v>
      </c>
      <c r="C732" s="458" t="s">
        <v>1096</v>
      </c>
      <c r="D732" s="458" t="s">
        <v>1097</v>
      </c>
      <c r="E732" s="456">
        <v>0</v>
      </c>
      <c r="F732" s="456">
        <v>5454597.04</v>
      </c>
      <c r="G732" s="456">
        <v>241406</v>
      </c>
      <c r="H732" s="456">
        <v>361269.18</v>
      </c>
      <c r="I732" s="456">
        <v>0</v>
      </c>
      <c r="J732" s="459">
        <v>5574460.2199999997</v>
      </c>
    </row>
    <row r="733" spans="2:10" x14ac:dyDescent="0.25">
      <c r="B733" s="516" t="s">
        <v>321</v>
      </c>
      <c r="C733" s="458" t="s">
        <v>1098</v>
      </c>
      <c r="D733" s="458" t="s">
        <v>647</v>
      </c>
      <c r="E733" s="456">
        <v>0</v>
      </c>
      <c r="F733" s="456">
        <v>67220.73</v>
      </c>
      <c r="G733" s="456">
        <v>67220.73</v>
      </c>
      <c r="H733" s="456">
        <v>84784.67</v>
      </c>
      <c r="I733" s="456">
        <v>0</v>
      </c>
      <c r="J733" s="459">
        <v>84784.67</v>
      </c>
    </row>
    <row r="734" spans="2:10" x14ac:dyDescent="0.25">
      <c r="B734" s="516" t="s">
        <v>321</v>
      </c>
      <c r="C734" s="458" t="s">
        <v>1099</v>
      </c>
      <c r="D734" s="458" t="s">
        <v>1100</v>
      </c>
      <c r="E734" s="456">
        <v>0</v>
      </c>
      <c r="F734" s="456">
        <v>0</v>
      </c>
      <c r="G734" s="456">
        <v>0</v>
      </c>
      <c r="H734" s="456">
        <v>0</v>
      </c>
      <c r="I734" s="456">
        <v>0</v>
      </c>
      <c r="J734" s="459">
        <v>0</v>
      </c>
    </row>
    <row r="735" spans="2:10" x14ac:dyDescent="0.25">
      <c r="B735" s="516" t="s">
        <v>321</v>
      </c>
      <c r="C735" s="458" t="s">
        <v>1101</v>
      </c>
      <c r="D735" s="458" t="s">
        <v>1102</v>
      </c>
      <c r="E735" s="456">
        <v>0</v>
      </c>
      <c r="F735" s="456">
        <v>3328.62</v>
      </c>
      <c r="G735" s="456">
        <v>0</v>
      </c>
      <c r="H735" s="456">
        <v>0</v>
      </c>
      <c r="I735" s="456">
        <v>0</v>
      </c>
      <c r="J735" s="459">
        <v>3328.62</v>
      </c>
    </row>
    <row r="736" spans="2:10" x14ac:dyDescent="0.25">
      <c r="B736" s="516" t="s">
        <v>321</v>
      </c>
      <c r="C736" s="458" t="s">
        <v>1103</v>
      </c>
      <c r="D736" s="458" t="s">
        <v>1104</v>
      </c>
      <c r="E736" s="456">
        <v>0</v>
      </c>
      <c r="F736" s="456">
        <v>0</v>
      </c>
      <c r="G736" s="456">
        <v>0</v>
      </c>
      <c r="H736" s="456">
        <v>0</v>
      </c>
      <c r="I736" s="456">
        <v>0</v>
      </c>
      <c r="J736" s="459">
        <v>0</v>
      </c>
    </row>
    <row r="737" spans="2:10" x14ac:dyDescent="0.25">
      <c r="B737" s="516" t="s">
        <v>321</v>
      </c>
      <c r="C737" s="458" t="s">
        <v>1105</v>
      </c>
      <c r="D737" s="458" t="s">
        <v>1106</v>
      </c>
      <c r="E737" s="456">
        <v>0</v>
      </c>
      <c r="F737" s="456">
        <v>5868.37</v>
      </c>
      <c r="G737" s="456">
        <v>0</v>
      </c>
      <c r="H737" s="456">
        <v>0</v>
      </c>
      <c r="I737" s="456">
        <v>0</v>
      </c>
      <c r="J737" s="459">
        <v>5868.37</v>
      </c>
    </row>
    <row r="738" spans="2:10" x14ac:dyDescent="0.25">
      <c r="B738" s="516" t="s">
        <v>321</v>
      </c>
      <c r="C738" s="458" t="s">
        <v>1107</v>
      </c>
      <c r="D738" s="458" t="s">
        <v>1108</v>
      </c>
      <c r="E738" s="456">
        <v>0</v>
      </c>
      <c r="F738" s="456">
        <v>22992.48</v>
      </c>
      <c r="G738" s="456">
        <v>0</v>
      </c>
      <c r="H738" s="456">
        <v>0</v>
      </c>
      <c r="I738" s="456">
        <v>0</v>
      </c>
      <c r="J738" s="459">
        <v>22992.48</v>
      </c>
    </row>
    <row r="739" spans="2:10" x14ac:dyDescent="0.25">
      <c r="B739" s="516" t="s">
        <v>321</v>
      </c>
      <c r="C739" s="458" t="s">
        <v>1109</v>
      </c>
      <c r="D739" s="458" t="s">
        <v>1110</v>
      </c>
      <c r="E739" s="456">
        <v>0</v>
      </c>
      <c r="F739" s="456">
        <v>0.28999999999999998</v>
      </c>
      <c r="G739" s="456">
        <v>54</v>
      </c>
      <c r="H739" s="456">
        <v>0</v>
      </c>
      <c r="I739" s="456">
        <v>0</v>
      </c>
      <c r="J739" s="459">
        <v>-53.71</v>
      </c>
    </row>
    <row r="740" spans="2:10" x14ac:dyDescent="0.25">
      <c r="B740" s="516" t="s">
        <v>321</v>
      </c>
      <c r="C740" s="458" t="s">
        <v>1111</v>
      </c>
      <c r="D740" s="458" t="s">
        <v>1112</v>
      </c>
      <c r="E740" s="456">
        <v>0</v>
      </c>
      <c r="F740" s="456">
        <v>9196.99</v>
      </c>
      <c r="G740" s="456">
        <v>0</v>
      </c>
      <c r="H740" s="456">
        <v>0</v>
      </c>
      <c r="I740" s="456">
        <v>0</v>
      </c>
      <c r="J740" s="459">
        <v>9196.99</v>
      </c>
    </row>
    <row r="741" spans="2:10" x14ac:dyDescent="0.25">
      <c r="B741" s="516" t="s">
        <v>321</v>
      </c>
      <c r="C741" s="458" t="s">
        <v>1113</v>
      </c>
      <c r="D741" s="458" t="s">
        <v>1114</v>
      </c>
      <c r="E741" s="456">
        <v>0</v>
      </c>
      <c r="F741" s="456">
        <v>281938.09999999998</v>
      </c>
      <c r="G741" s="456">
        <v>0</v>
      </c>
      <c r="H741" s="456">
        <v>148362.01</v>
      </c>
      <c r="I741" s="456">
        <v>0</v>
      </c>
      <c r="J741" s="459">
        <v>430300.11</v>
      </c>
    </row>
    <row r="742" spans="2:10" x14ac:dyDescent="0.25">
      <c r="B742" s="516" t="s">
        <v>321</v>
      </c>
      <c r="C742" s="458" t="s">
        <v>1115</v>
      </c>
      <c r="D742" s="458" t="s">
        <v>1116</v>
      </c>
      <c r="E742" s="456">
        <v>0</v>
      </c>
      <c r="F742" s="456">
        <v>281938.09999999998</v>
      </c>
      <c r="G742" s="456">
        <v>0</v>
      </c>
      <c r="H742" s="456">
        <v>148362.01</v>
      </c>
      <c r="I742" s="456">
        <v>0</v>
      </c>
      <c r="J742" s="459">
        <v>430300.11</v>
      </c>
    </row>
    <row r="743" spans="2:10" x14ac:dyDescent="0.25">
      <c r="B743" s="516" t="s">
        <v>321</v>
      </c>
      <c r="C743" s="458" t="s">
        <v>1117</v>
      </c>
      <c r="D743" s="458" t="s">
        <v>1118</v>
      </c>
      <c r="E743" s="456">
        <v>0</v>
      </c>
      <c r="F743" s="456">
        <v>162254.73000000001</v>
      </c>
      <c r="G743" s="456">
        <v>0</v>
      </c>
      <c r="H743" s="456">
        <v>78764.97</v>
      </c>
      <c r="I743" s="456">
        <v>0</v>
      </c>
      <c r="J743" s="459">
        <v>241019.7</v>
      </c>
    </row>
    <row r="744" spans="2:10" x14ac:dyDescent="0.25">
      <c r="B744" s="516" t="s">
        <v>321</v>
      </c>
      <c r="C744" s="458" t="s">
        <v>1119</v>
      </c>
      <c r="D744" s="458" t="s">
        <v>1120</v>
      </c>
      <c r="E744" s="456">
        <v>0</v>
      </c>
      <c r="F744" s="456">
        <v>119683.37</v>
      </c>
      <c r="G744" s="456">
        <v>0</v>
      </c>
      <c r="H744" s="456">
        <v>69597.039999999994</v>
      </c>
      <c r="I744" s="456">
        <v>0</v>
      </c>
      <c r="J744" s="459">
        <v>189280.41</v>
      </c>
    </row>
    <row r="745" spans="2:10" x14ac:dyDescent="0.25">
      <c r="B745" s="516" t="s">
        <v>321</v>
      </c>
      <c r="C745" s="458" t="s">
        <v>1121</v>
      </c>
      <c r="D745" s="458" t="s">
        <v>1122</v>
      </c>
      <c r="E745" s="456">
        <v>0</v>
      </c>
      <c r="F745" s="456">
        <v>548047.98</v>
      </c>
      <c r="G745" s="456">
        <v>170232.51</v>
      </c>
      <c r="H745" s="456">
        <v>206463.63</v>
      </c>
      <c r="I745" s="456">
        <v>0</v>
      </c>
      <c r="J745" s="459">
        <v>584279.1</v>
      </c>
    </row>
    <row r="746" spans="2:10" x14ac:dyDescent="0.25">
      <c r="B746" s="516" t="s">
        <v>321</v>
      </c>
      <c r="C746" s="458" t="s">
        <v>1123</v>
      </c>
      <c r="D746" s="458" t="s">
        <v>1124</v>
      </c>
      <c r="E746" s="456">
        <v>0</v>
      </c>
      <c r="F746" s="456">
        <v>548047.98</v>
      </c>
      <c r="G746" s="456">
        <v>170232.51</v>
      </c>
      <c r="H746" s="456">
        <v>206463.63</v>
      </c>
      <c r="I746" s="456">
        <v>0</v>
      </c>
      <c r="J746" s="459">
        <v>584279.1</v>
      </c>
    </row>
    <row r="747" spans="2:10" x14ac:dyDescent="0.25">
      <c r="B747" s="516" t="s">
        <v>321</v>
      </c>
      <c r="C747" s="458" t="s">
        <v>1125</v>
      </c>
      <c r="D747" s="458" t="s">
        <v>1126</v>
      </c>
      <c r="E747" s="456">
        <v>0</v>
      </c>
      <c r="F747" s="456">
        <v>724</v>
      </c>
      <c r="G747" s="456">
        <v>0</v>
      </c>
      <c r="H747" s="456">
        <v>0</v>
      </c>
      <c r="I747" s="456">
        <v>0</v>
      </c>
      <c r="J747" s="459">
        <v>724</v>
      </c>
    </row>
    <row r="748" spans="2:10" x14ac:dyDescent="0.25">
      <c r="B748" s="516" t="s">
        <v>321</v>
      </c>
      <c r="C748" s="458" t="s">
        <v>1127</v>
      </c>
      <c r="D748" s="458" t="s">
        <v>1128</v>
      </c>
      <c r="E748" s="456">
        <v>0</v>
      </c>
      <c r="F748" s="456">
        <v>4293.68</v>
      </c>
      <c r="G748" s="456">
        <v>0</v>
      </c>
      <c r="H748" s="456">
        <v>0</v>
      </c>
      <c r="I748" s="456">
        <v>0</v>
      </c>
      <c r="J748" s="459">
        <v>4293.68</v>
      </c>
    </row>
    <row r="749" spans="2:10" x14ac:dyDescent="0.25">
      <c r="B749" s="516" t="s">
        <v>321</v>
      </c>
      <c r="C749" s="458" t="s">
        <v>1129</v>
      </c>
      <c r="D749" s="458" t="s">
        <v>1130</v>
      </c>
      <c r="E749" s="456">
        <v>0</v>
      </c>
      <c r="F749" s="456">
        <v>164</v>
      </c>
      <c r="G749" s="456">
        <v>0</v>
      </c>
      <c r="H749" s="456">
        <v>0</v>
      </c>
      <c r="I749" s="456">
        <v>0</v>
      </c>
      <c r="J749" s="459">
        <v>164</v>
      </c>
    </row>
    <row r="750" spans="2:10" x14ac:dyDescent="0.25">
      <c r="B750" s="516" t="s">
        <v>321</v>
      </c>
      <c r="C750" s="458" t="s">
        <v>1131</v>
      </c>
      <c r="D750" s="458" t="s">
        <v>1132</v>
      </c>
      <c r="E750" s="456">
        <v>0</v>
      </c>
      <c r="F750" s="456">
        <v>2867.61</v>
      </c>
      <c r="G750" s="456">
        <v>0</v>
      </c>
      <c r="H750" s="456">
        <v>0</v>
      </c>
      <c r="I750" s="456">
        <v>0</v>
      </c>
      <c r="J750" s="459">
        <v>2867.61</v>
      </c>
    </row>
    <row r="751" spans="2:10" x14ac:dyDescent="0.25">
      <c r="B751" s="516" t="s">
        <v>321</v>
      </c>
      <c r="C751" s="458" t="s">
        <v>1133</v>
      </c>
      <c r="D751" s="458" t="s">
        <v>1134</v>
      </c>
      <c r="E751" s="456">
        <v>0</v>
      </c>
      <c r="F751" s="456">
        <v>6573.56</v>
      </c>
      <c r="G751" s="456">
        <v>4343</v>
      </c>
      <c r="H751" s="456">
        <v>117.54</v>
      </c>
      <c r="I751" s="456">
        <v>0</v>
      </c>
      <c r="J751" s="459">
        <v>2348.1</v>
      </c>
    </row>
    <row r="752" spans="2:10" x14ac:dyDescent="0.25">
      <c r="B752" s="516" t="s">
        <v>321</v>
      </c>
      <c r="C752" s="458" t="s">
        <v>5371</v>
      </c>
      <c r="D752" s="458" t="s">
        <v>5372</v>
      </c>
      <c r="E752" s="456">
        <v>0</v>
      </c>
      <c r="F752" s="456">
        <v>0</v>
      </c>
      <c r="G752" s="456">
        <v>0</v>
      </c>
      <c r="H752" s="456">
        <v>134</v>
      </c>
      <c r="I752" s="456">
        <v>0</v>
      </c>
      <c r="J752" s="459">
        <v>134</v>
      </c>
    </row>
    <row r="753" spans="2:10" x14ac:dyDescent="0.25">
      <c r="B753" s="516" t="s">
        <v>321</v>
      </c>
      <c r="C753" s="458" t="s">
        <v>1135</v>
      </c>
      <c r="D753" s="458" t="s">
        <v>1136</v>
      </c>
      <c r="E753" s="456">
        <v>0</v>
      </c>
      <c r="F753" s="456">
        <v>64</v>
      </c>
      <c r="G753" s="456">
        <v>0</v>
      </c>
      <c r="H753" s="456">
        <v>0</v>
      </c>
      <c r="I753" s="456">
        <v>0</v>
      </c>
      <c r="J753" s="459">
        <v>64</v>
      </c>
    </row>
    <row r="754" spans="2:10" x14ac:dyDescent="0.25">
      <c r="B754" s="516" t="s">
        <v>321</v>
      </c>
      <c r="C754" s="458" t="s">
        <v>1137</v>
      </c>
      <c r="D754" s="458" t="s">
        <v>1138</v>
      </c>
      <c r="E754" s="456">
        <v>0</v>
      </c>
      <c r="F754" s="456">
        <v>117</v>
      </c>
      <c r="G754" s="456">
        <v>0</v>
      </c>
      <c r="H754" s="456">
        <v>0</v>
      </c>
      <c r="I754" s="456">
        <v>0</v>
      </c>
      <c r="J754" s="459">
        <v>117</v>
      </c>
    </row>
    <row r="755" spans="2:10" x14ac:dyDescent="0.25">
      <c r="B755" s="516" t="s">
        <v>321</v>
      </c>
      <c r="C755" s="458" t="s">
        <v>3628</v>
      </c>
      <c r="D755" s="458" t="s">
        <v>3629</v>
      </c>
      <c r="E755" s="456">
        <v>0</v>
      </c>
      <c r="F755" s="456">
        <v>182</v>
      </c>
      <c r="G755" s="456">
        <v>0</v>
      </c>
      <c r="H755" s="456">
        <v>0</v>
      </c>
      <c r="I755" s="456">
        <v>0</v>
      </c>
      <c r="J755" s="459">
        <v>182</v>
      </c>
    </row>
    <row r="756" spans="2:10" x14ac:dyDescent="0.25">
      <c r="B756" s="516" t="s">
        <v>321</v>
      </c>
      <c r="C756" s="458" t="s">
        <v>1139</v>
      </c>
      <c r="D756" s="458" t="s">
        <v>1140</v>
      </c>
      <c r="E756" s="456">
        <v>0</v>
      </c>
      <c r="F756" s="456">
        <v>0</v>
      </c>
      <c r="G756" s="456">
        <v>0</v>
      </c>
      <c r="H756" s="456">
        <v>0</v>
      </c>
      <c r="I756" s="456">
        <v>0</v>
      </c>
      <c r="J756" s="459">
        <v>0</v>
      </c>
    </row>
    <row r="757" spans="2:10" x14ac:dyDescent="0.25">
      <c r="B757" s="516" t="s">
        <v>321</v>
      </c>
      <c r="C757" s="458" t="s">
        <v>1141</v>
      </c>
      <c r="D757" s="458" t="s">
        <v>547</v>
      </c>
      <c r="E757" s="456">
        <v>0</v>
      </c>
      <c r="F757" s="456">
        <v>811.47</v>
      </c>
      <c r="G757" s="456">
        <v>0</v>
      </c>
      <c r="H757" s="456">
        <v>0</v>
      </c>
      <c r="I757" s="456">
        <v>0</v>
      </c>
      <c r="J757" s="459">
        <v>811.47</v>
      </c>
    </row>
    <row r="758" spans="2:10" x14ac:dyDescent="0.25">
      <c r="B758" s="516" t="s">
        <v>321</v>
      </c>
      <c r="C758" s="458" t="s">
        <v>5110</v>
      </c>
      <c r="D758" s="458" t="s">
        <v>5111</v>
      </c>
      <c r="E758" s="456">
        <v>0</v>
      </c>
      <c r="F758" s="456">
        <v>124</v>
      </c>
      <c r="G758" s="456">
        <v>0</v>
      </c>
      <c r="H758" s="456">
        <v>0</v>
      </c>
      <c r="I758" s="456">
        <v>0</v>
      </c>
      <c r="J758" s="459">
        <v>124</v>
      </c>
    </row>
    <row r="759" spans="2:10" x14ac:dyDescent="0.25">
      <c r="B759" s="516" t="s">
        <v>321</v>
      </c>
      <c r="C759" s="458" t="s">
        <v>4210</v>
      </c>
      <c r="D759" s="458" t="s">
        <v>4211</v>
      </c>
      <c r="E759" s="456">
        <v>0</v>
      </c>
      <c r="F759" s="456">
        <v>0</v>
      </c>
      <c r="G759" s="456">
        <v>0</v>
      </c>
      <c r="H759" s="456">
        <v>0</v>
      </c>
      <c r="I759" s="456">
        <v>0</v>
      </c>
      <c r="J759" s="459">
        <v>0</v>
      </c>
    </row>
    <row r="760" spans="2:10" x14ac:dyDescent="0.25">
      <c r="B760" s="516" t="s">
        <v>321</v>
      </c>
      <c r="C760" s="458" t="s">
        <v>1142</v>
      </c>
      <c r="D760" s="458" t="s">
        <v>1143</v>
      </c>
      <c r="E760" s="456">
        <v>0</v>
      </c>
      <c r="F760" s="456">
        <v>6</v>
      </c>
      <c r="G760" s="456">
        <v>0</v>
      </c>
      <c r="H760" s="456">
        <v>0</v>
      </c>
      <c r="I760" s="456">
        <v>0</v>
      </c>
      <c r="J760" s="459">
        <v>6</v>
      </c>
    </row>
    <row r="761" spans="2:10" x14ac:dyDescent="0.25">
      <c r="B761" s="516" t="s">
        <v>321</v>
      </c>
      <c r="C761" s="458" t="s">
        <v>1144</v>
      </c>
      <c r="D761" s="458" t="s">
        <v>1145</v>
      </c>
      <c r="E761" s="456">
        <v>0</v>
      </c>
      <c r="F761" s="456">
        <v>678</v>
      </c>
      <c r="G761" s="456">
        <v>0</v>
      </c>
      <c r="H761" s="456">
        <v>0</v>
      </c>
      <c r="I761" s="456">
        <v>0</v>
      </c>
      <c r="J761" s="459">
        <v>678</v>
      </c>
    </row>
    <row r="762" spans="2:10" x14ac:dyDescent="0.25">
      <c r="B762" s="516" t="s">
        <v>321</v>
      </c>
      <c r="C762" s="458" t="s">
        <v>3630</v>
      </c>
      <c r="D762" s="458" t="s">
        <v>3631</v>
      </c>
      <c r="E762" s="456">
        <v>0</v>
      </c>
      <c r="F762" s="456">
        <v>150</v>
      </c>
      <c r="G762" s="456">
        <v>0</v>
      </c>
      <c r="H762" s="456">
        <v>0</v>
      </c>
      <c r="I762" s="456">
        <v>0</v>
      </c>
      <c r="J762" s="459">
        <v>150</v>
      </c>
    </row>
    <row r="763" spans="2:10" x14ac:dyDescent="0.25">
      <c r="B763" s="516" t="s">
        <v>321</v>
      </c>
      <c r="C763" s="458" t="s">
        <v>1146</v>
      </c>
      <c r="D763" s="458" t="s">
        <v>1147</v>
      </c>
      <c r="E763" s="456">
        <v>0</v>
      </c>
      <c r="F763" s="456">
        <v>405</v>
      </c>
      <c r="G763" s="456">
        <v>0</v>
      </c>
      <c r="H763" s="456">
        <v>0</v>
      </c>
      <c r="I763" s="456">
        <v>0</v>
      </c>
      <c r="J763" s="459">
        <v>405</v>
      </c>
    </row>
    <row r="764" spans="2:10" x14ac:dyDescent="0.25">
      <c r="B764" s="516" t="s">
        <v>321</v>
      </c>
      <c r="C764" s="458" t="s">
        <v>1148</v>
      </c>
      <c r="D764" s="458" t="s">
        <v>1149</v>
      </c>
      <c r="E764" s="456">
        <v>0</v>
      </c>
      <c r="F764" s="456">
        <v>101</v>
      </c>
      <c r="G764" s="456">
        <v>0</v>
      </c>
      <c r="H764" s="456">
        <v>0</v>
      </c>
      <c r="I764" s="456">
        <v>0</v>
      </c>
      <c r="J764" s="459">
        <v>101</v>
      </c>
    </row>
    <row r="765" spans="2:10" x14ac:dyDescent="0.25">
      <c r="B765" s="516" t="s">
        <v>321</v>
      </c>
      <c r="C765" s="458" t="s">
        <v>1150</v>
      </c>
      <c r="D765" s="458" t="s">
        <v>1151</v>
      </c>
      <c r="E765" s="456">
        <v>0</v>
      </c>
      <c r="F765" s="456">
        <v>448</v>
      </c>
      <c r="G765" s="456">
        <v>0</v>
      </c>
      <c r="H765" s="456">
        <v>0</v>
      </c>
      <c r="I765" s="456">
        <v>0</v>
      </c>
      <c r="J765" s="459">
        <v>448</v>
      </c>
    </row>
    <row r="766" spans="2:10" x14ac:dyDescent="0.25">
      <c r="B766" s="516" t="s">
        <v>321</v>
      </c>
      <c r="C766" s="458" t="s">
        <v>1152</v>
      </c>
      <c r="D766" s="458" t="s">
        <v>1153</v>
      </c>
      <c r="E766" s="456">
        <v>0</v>
      </c>
      <c r="F766" s="456">
        <v>0</v>
      </c>
      <c r="G766" s="456">
        <v>0</v>
      </c>
      <c r="H766" s="456">
        <v>0</v>
      </c>
      <c r="I766" s="456">
        <v>0</v>
      </c>
      <c r="J766" s="459">
        <v>0</v>
      </c>
    </row>
    <row r="767" spans="2:10" x14ac:dyDescent="0.25">
      <c r="B767" s="516" t="s">
        <v>321</v>
      </c>
      <c r="C767" s="458" t="s">
        <v>1154</v>
      </c>
      <c r="D767" s="458" t="s">
        <v>1155</v>
      </c>
      <c r="E767" s="456">
        <v>0</v>
      </c>
      <c r="F767" s="456">
        <v>128</v>
      </c>
      <c r="G767" s="456">
        <v>0</v>
      </c>
      <c r="H767" s="456">
        <v>0</v>
      </c>
      <c r="I767" s="456">
        <v>0</v>
      </c>
      <c r="J767" s="459">
        <v>128</v>
      </c>
    </row>
    <row r="768" spans="2:10" x14ac:dyDescent="0.25">
      <c r="B768" s="516" t="s">
        <v>321</v>
      </c>
      <c r="C768" s="458" t="s">
        <v>4652</v>
      </c>
      <c r="D768" s="458" t="s">
        <v>591</v>
      </c>
      <c r="E768" s="456">
        <v>0</v>
      </c>
      <c r="F768" s="456">
        <v>0</v>
      </c>
      <c r="G768" s="456">
        <v>0</v>
      </c>
      <c r="H768" s="456">
        <v>0</v>
      </c>
      <c r="I768" s="456">
        <v>0</v>
      </c>
      <c r="J768" s="459">
        <v>0</v>
      </c>
    </row>
    <row r="769" spans="2:10" x14ac:dyDescent="0.25">
      <c r="B769" s="516" t="s">
        <v>321</v>
      </c>
      <c r="C769" s="458" t="s">
        <v>1156</v>
      </c>
      <c r="D769" s="458" t="s">
        <v>1157</v>
      </c>
      <c r="E769" s="456">
        <v>0</v>
      </c>
      <c r="F769" s="456">
        <v>56</v>
      </c>
      <c r="G769" s="456">
        <v>0</v>
      </c>
      <c r="H769" s="456">
        <v>0</v>
      </c>
      <c r="I769" s="456">
        <v>0</v>
      </c>
      <c r="J769" s="459">
        <v>56</v>
      </c>
    </row>
    <row r="770" spans="2:10" x14ac:dyDescent="0.25">
      <c r="B770" s="516" t="s">
        <v>321</v>
      </c>
      <c r="C770" s="458" t="s">
        <v>1158</v>
      </c>
      <c r="D770" s="458" t="s">
        <v>1159</v>
      </c>
      <c r="E770" s="456">
        <v>0</v>
      </c>
      <c r="F770" s="456">
        <v>828</v>
      </c>
      <c r="G770" s="456">
        <v>0</v>
      </c>
      <c r="H770" s="456">
        <v>0</v>
      </c>
      <c r="I770" s="456">
        <v>0</v>
      </c>
      <c r="J770" s="459">
        <v>828</v>
      </c>
    </row>
    <row r="771" spans="2:10" x14ac:dyDescent="0.25">
      <c r="B771" s="516" t="s">
        <v>321</v>
      </c>
      <c r="C771" s="458" t="s">
        <v>1160</v>
      </c>
      <c r="D771" s="458" t="s">
        <v>1161</v>
      </c>
      <c r="E771" s="456">
        <v>0</v>
      </c>
      <c r="F771" s="456">
        <v>13</v>
      </c>
      <c r="G771" s="456">
        <v>0</v>
      </c>
      <c r="H771" s="456">
        <v>0</v>
      </c>
      <c r="I771" s="456">
        <v>0</v>
      </c>
      <c r="J771" s="459">
        <v>13</v>
      </c>
    </row>
    <row r="772" spans="2:10" x14ac:dyDescent="0.25">
      <c r="B772" s="516" t="s">
        <v>321</v>
      </c>
      <c r="C772" s="458" t="s">
        <v>1162</v>
      </c>
      <c r="D772" s="458" t="s">
        <v>1163</v>
      </c>
      <c r="E772" s="456">
        <v>0</v>
      </c>
      <c r="F772" s="456">
        <v>0</v>
      </c>
      <c r="G772" s="456">
        <v>0</v>
      </c>
      <c r="H772" s="456">
        <v>0</v>
      </c>
      <c r="I772" s="456">
        <v>0</v>
      </c>
      <c r="J772" s="459">
        <v>0</v>
      </c>
    </row>
    <row r="773" spans="2:10" x14ac:dyDescent="0.25">
      <c r="B773" s="516" t="s">
        <v>321</v>
      </c>
      <c r="C773" s="458" t="s">
        <v>3186</v>
      </c>
      <c r="D773" s="458" t="s">
        <v>3187</v>
      </c>
      <c r="E773" s="456">
        <v>0</v>
      </c>
      <c r="F773" s="456">
        <v>0</v>
      </c>
      <c r="G773" s="456">
        <v>28925.31</v>
      </c>
      <c r="H773" s="456">
        <v>28925.31</v>
      </c>
      <c r="I773" s="456">
        <v>0</v>
      </c>
      <c r="J773" s="459">
        <v>0</v>
      </c>
    </row>
    <row r="774" spans="2:10" x14ac:dyDescent="0.25">
      <c r="B774" s="516" t="s">
        <v>321</v>
      </c>
      <c r="C774" s="458" t="s">
        <v>3188</v>
      </c>
      <c r="D774" s="458" t="s">
        <v>3189</v>
      </c>
      <c r="E774" s="456">
        <v>0</v>
      </c>
      <c r="F774" s="456">
        <v>0</v>
      </c>
      <c r="G774" s="456">
        <v>0</v>
      </c>
      <c r="H774" s="456">
        <v>0</v>
      </c>
      <c r="I774" s="456">
        <v>0</v>
      </c>
      <c r="J774" s="459">
        <v>0</v>
      </c>
    </row>
    <row r="775" spans="2:10" x14ac:dyDescent="0.25">
      <c r="B775" s="516" t="s">
        <v>321</v>
      </c>
      <c r="C775" s="458" t="s">
        <v>3190</v>
      </c>
      <c r="D775" s="458" t="s">
        <v>3191</v>
      </c>
      <c r="E775" s="456">
        <v>0</v>
      </c>
      <c r="F775" s="456">
        <v>1175.43</v>
      </c>
      <c r="G775" s="456">
        <v>1175.43</v>
      </c>
      <c r="H775" s="456">
        <v>0</v>
      </c>
      <c r="I775" s="456">
        <v>0</v>
      </c>
      <c r="J775" s="459">
        <v>0</v>
      </c>
    </row>
    <row r="776" spans="2:10" x14ac:dyDescent="0.25">
      <c r="B776" s="516" t="s">
        <v>321</v>
      </c>
      <c r="C776" s="458" t="s">
        <v>3632</v>
      </c>
      <c r="D776" s="458" t="s">
        <v>3633</v>
      </c>
      <c r="E776" s="456">
        <v>0</v>
      </c>
      <c r="F776" s="456">
        <v>0</v>
      </c>
      <c r="G776" s="456">
        <v>0</v>
      </c>
      <c r="H776" s="456">
        <v>0</v>
      </c>
      <c r="I776" s="456">
        <v>0</v>
      </c>
      <c r="J776" s="459">
        <v>0</v>
      </c>
    </row>
    <row r="777" spans="2:10" x14ac:dyDescent="0.25">
      <c r="B777" s="516" t="s">
        <v>321</v>
      </c>
      <c r="C777" s="458" t="s">
        <v>3634</v>
      </c>
      <c r="D777" s="458" t="s">
        <v>3072</v>
      </c>
      <c r="E777" s="456">
        <v>0</v>
      </c>
      <c r="F777" s="456">
        <v>0</v>
      </c>
      <c r="G777" s="456">
        <v>0</v>
      </c>
      <c r="H777" s="456">
        <v>0</v>
      </c>
      <c r="I777" s="456">
        <v>0</v>
      </c>
      <c r="J777" s="459">
        <v>0</v>
      </c>
    </row>
    <row r="778" spans="2:10" x14ac:dyDescent="0.25">
      <c r="B778" s="516" t="s">
        <v>321</v>
      </c>
      <c r="C778" s="458" t="s">
        <v>4021</v>
      </c>
      <c r="D778" s="458" t="s">
        <v>4022</v>
      </c>
      <c r="E778" s="456">
        <v>0</v>
      </c>
      <c r="F778" s="456">
        <v>0</v>
      </c>
      <c r="G778" s="456">
        <v>0</v>
      </c>
      <c r="H778" s="456">
        <v>0</v>
      </c>
      <c r="I778" s="456">
        <v>0</v>
      </c>
      <c r="J778" s="459">
        <v>0</v>
      </c>
    </row>
    <row r="779" spans="2:10" x14ac:dyDescent="0.25">
      <c r="B779" s="516" t="s">
        <v>321</v>
      </c>
      <c r="C779" s="458" t="s">
        <v>4023</v>
      </c>
      <c r="D779" s="458" t="s">
        <v>4024</v>
      </c>
      <c r="E779" s="456">
        <v>0</v>
      </c>
      <c r="F779" s="456">
        <v>0</v>
      </c>
      <c r="G779" s="456">
        <v>0</v>
      </c>
      <c r="H779" s="456">
        <v>0</v>
      </c>
      <c r="I779" s="456">
        <v>0</v>
      </c>
      <c r="J779" s="459">
        <v>0</v>
      </c>
    </row>
    <row r="780" spans="2:10" x14ac:dyDescent="0.25">
      <c r="B780" s="516" t="s">
        <v>321</v>
      </c>
      <c r="C780" s="458" t="s">
        <v>4025</v>
      </c>
      <c r="D780" s="458" t="s">
        <v>4026</v>
      </c>
      <c r="E780" s="456">
        <v>0</v>
      </c>
      <c r="F780" s="456">
        <v>215</v>
      </c>
      <c r="G780" s="456">
        <v>0</v>
      </c>
      <c r="H780" s="456">
        <v>0</v>
      </c>
      <c r="I780" s="456">
        <v>0</v>
      </c>
      <c r="J780" s="459">
        <v>215</v>
      </c>
    </row>
    <row r="781" spans="2:10" x14ac:dyDescent="0.25">
      <c r="B781" s="516" t="s">
        <v>321</v>
      </c>
      <c r="C781" s="458" t="s">
        <v>4027</v>
      </c>
      <c r="D781" s="458" t="s">
        <v>4028</v>
      </c>
      <c r="E781" s="456">
        <v>0</v>
      </c>
      <c r="F781" s="456">
        <v>0</v>
      </c>
      <c r="G781" s="456">
        <v>0</v>
      </c>
      <c r="H781" s="456">
        <v>0</v>
      </c>
      <c r="I781" s="456">
        <v>0</v>
      </c>
      <c r="J781" s="459">
        <v>0</v>
      </c>
    </row>
    <row r="782" spans="2:10" x14ac:dyDescent="0.25">
      <c r="B782" s="516" t="s">
        <v>321</v>
      </c>
      <c r="C782" s="458" t="s">
        <v>4029</v>
      </c>
      <c r="D782" s="458" t="s">
        <v>4030</v>
      </c>
      <c r="E782" s="456">
        <v>0</v>
      </c>
      <c r="F782" s="456">
        <v>0</v>
      </c>
      <c r="G782" s="456">
        <v>0</v>
      </c>
      <c r="H782" s="456">
        <v>0</v>
      </c>
      <c r="I782" s="456">
        <v>0</v>
      </c>
      <c r="J782" s="459">
        <v>0</v>
      </c>
    </row>
    <row r="783" spans="2:10" x14ac:dyDescent="0.25">
      <c r="B783" s="516" t="s">
        <v>321</v>
      </c>
      <c r="C783" s="458" t="s">
        <v>4031</v>
      </c>
      <c r="D783" s="458" t="s">
        <v>4032</v>
      </c>
      <c r="E783" s="456">
        <v>0</v>
      </c>
      <c r="F783" s="456">
        <v>100</v>
      </c>
      <c r="G783" s="456">
        <v>0</v>
      </c>
      <c r="H783" s="456">
        <v>0</v>
      </c>
      <c r="I783" s="456">
        <v>0</v>
      </c>
      <c r="J783" s="459">
        <v>100</v>
      </c>
    </row>
    <row r="784" spans="2:10" x14ac:dyDescent="0.25">
      <c r="B784" s="516" t="s">
        <v>321</v>
      </c>
      <c r="C784" s="458" t="s">
        <v>4212</v>
      </c>
      <c r="D784" s="458" t="s">
        <v>4213</v>
      </c>
      <c r="E784" s="456">
        <v>0</v>
      </c>
      <c r="F784" s="456">
        <v>200</v>
      </c>
      <c r="G784" s="456">
        <v>0</v>
      </c>
      <c r="H784" s="456">
        <v>0</v>
      </c>
      <c r="I784" s="456">
        <v>0</v>
      </c>
      <c r="J784" s="459">
        <v>200</v>
      </c>
    </row>
    <row r="785" spans="2:10" x14ac:dyDescent="0.25">
      <c r="B785" s="516" t="s">
        <v>321</v>
      </c>
      <c r="C785" s="458" t="s">
        <v>4214</v>
      </c>
      <c r="D785" s="458" t="s">
        <v>509</v>
      </c>
      <c r="E785" s="456">
        <v>0</v>
      </c>
      <c r="F785" s="456">
        <v>0</v>
      </c>
      <c r="G785" s="456">
        <v>0</v>
      </c>
      <c r="H785" s="456">
        <v>0</v>
      </c>
      <c r="I785" s="456">
        <v>0</v>
      </c>
      <c r="J785" s="459">
        <v>0</v>
      </c>
    </row>
    <row r="786" spans="2:10" x14ac:dyDescent="0.25">
      <c r="B786" s="516" t="s">
        <v>321</v>
      </c>
      <c r="C786" s="458" t="s">
        <v>4468</v>
      </c>
      <c r="D786" s="458" t="s">
        <v>4469</v>
      </c>
      <c r="E786" s="456">
        <v>0</v>
      </c>
      <c r="F786" s="456">
        <v>0</v>
      </c>
      <c r="G786" s="456">
        <v>0</v>
      </c>
      <c r="H786" s="456">
        <v>0</v>
      </c>
      <c r="I786" s="456">
        <v>0</v>
      </c>
      <c r="J786" s="459">
        <v>0</v>
      </c>
    </row>
    <row r="787" spans="2:10" x14ac:dyDescent="0.25">
      <c r="B787" s="516" t="s">
        <v>321</v>
      </c>
      <c r="C787" s="458" t="s">
        <v>4653</v>
      </c>
      <c r="D787" s="458" t="s">
        <v>4654</v>
      </c>
      <c r="E787" s="456">
        <v>0</v>
      </c>
      <c r="F787" s="456">
        <v>0</v>
      </c>
      <c r="G787" s="456">
        <v>0</v>
      </c>
      <c r="H787" s="456">
        <v>0</v>
      </c>
      <c r="I787" s="456">
        <v>0</v>
      </c>
      <c r="J787" s="459">
        <v>0</v>
      </c>
    </row>
    <row r="788" spans="2:10" x14ac:dyDescent="0.25">
      <c r="B788" s="516" t="s">
        <v>321</v>
      </c>
      <c r="C788" s="458" t="s">
        <v>4655</v>
      </c>
      <c r="D788" s="458" t="s">
        <v>4656</v>
      </c>
      <c r="E788" s="456">
        <v>0</v>
      </c>
      <c r="F788" s="456">
        <v>0</v>
      </c>
      <c r="G788" s="456">
        <v>0</v>
      </c>
      <c r="H788" s="456">
        <v>0</v>
      </c>
      <c r="I788" s="456">
        <v>0</v>
      </c>
      <c r="J788" s="459">
        <v>0</v>
      </c>
    </row>
    <row r="789" spans="2:10" x14ac:dyDescent="0.25">
      <c r="B789" s="516" t="s">
        <v>321</v>
      </c>
      <c r="C789" s="458" t="s">
        <v>4657</v>
      </c>
      <c r="D789" s="458" t="s">
        <v>4658</v>
      </c>
      <c r="E789" s="456">
        <v>0</v>
      </c>
      <c r="F789" s="456">
        <v>0</v>
      </c>
      <c r="G789" s="456">
        <v>0</v>
      </c>
      <c r="H789" s="456">
        <v>0</v>
      </c>
      <c r="I789" s="456">
        <v>0</v>
      </c>
      <c r="J789" s="459">
        <v>0</v>
      </c>
    </row>
    <row r="790" spans="2:10" x14ac:dyDescent="0.25">
      <c r="B790" s="516" t="s">
        <v>321</v>
      </c>
      <c r="C790" s="458" t="s">
        <v>4659</v>
      </c>
      <c r="D790" s="458" t="s">
        <v>4660</v>
      </c>
      <c r="E790" s="456">
        <v>0</v>
      </c>
      <c r="F790" s="456">
        <v>63</v>
      </c>
      <c r="G790" s="456">
        <v>0</v>
      </c>
      <c r="H790" s="456">
        <v>0</v>
      </c>
      <c r="I790" s="456">
        <v>0</v>
      </c>
      <c r="J790" s="459">
        <v>63</v>
      </c>
    </row>
    <row r="791" spans="2:10" x14ac:dyDescent="0.25">
      <c r="B791" s="516" t="s">
        <v>321</v>
      </c>
      <c r="C791" s="458" t="s">
        <v>4661</v>
      </c>
      <c r="D791" s="458" t="s">
        <v>1085</v>
      </c>
      <c r="E791" s="456">
        <v>0</v>
      </c>
      <c r="F791" s="456">
        <v>0</v>
      </c>
      <c r="G791" s="456">
        <v>0</v>
      </c>
      <c r="H791" s="456">
        <v>0</v>
      </c>
      <c r="I791" s="456">
        <v>0</v>
      </c>
      <c r="J791" s="459">
        <v>0</v>
      </c>
    </row>
    <row r="792" spans="2:10" x14ac:dyDescent="0.25">
      <c r="B792" s="516" t="s">
        <v>321</v>
      </c>
      <c r="C792" s="458" t="s">
        <v>4662</v>
      </c>
      <c r="D792" s="458" t="s">
        <v>4663</v>
      </c>
      <c r="E792" s="456">
        <v>0</v>
      </c>
      <c r="F792" s="456">
        <v>0</v>
      </c>
      <c r="G792" s="456">
        <v>0</v>
      </c>
      <c r="H792" s="456">
        <v>0</v>
      </c>
      <c r="I792" s="456">
        <v>0</v>
      </c>
      <c r="J792" s="459">
        <v>0</v>
      </c>
    </row>
    <row r="793" spans="2:10" x14ac:dyDescent="0.25">
      <c r="B793" s="516" t="s">
        <v>321</v>
      </c>
      <c r="C793" s="458" t="s">
        <v>4664</v>
      </c>
      <c r="D793" s="458" t="s">
        <v>3959</v>
      </c>
      <c r="E793" s="456">
        <v>0</v>
      </c>
      <c r="F793" s="456">
        <v>0</v>
      </c>
      <c r="G793" s="456">
        <v>0</v>
      </c>
      <c r="H793" s="456">
        <v>0</v>
      </c>
      <c r="I793" s="456">
        <v>0</v>
      </c>
      <c r="J793" s="459">
        <v>0</v>
      </c>
    </row>
    <row r="794" spans="2:10" x14ac:dyDescent="0.25">
      <c r="B794" s="516" t="s">
        <v>321</v>
      </c>
      <c r="C794" s="458" t="s">
        <v>4816</v>
      </c>
      <c r="D794" s="458" t="s">
        <v>4817</v>
      </c>
      <c r="E794" s="456">
        <v>0</v>
      </c>
      <c r="F794" s="456">
        <v>0</v>
      </c>
      <c r="G794" s="456">
        <v>0</v>
      </c>
      <c r="H794" s="456">
        <v>0</v>
      </c>
      <c r="I794" s="456">
        <v>0</v>
      </c>
      <c r="J794" s="459">
        <v>0</v>
      </c>
    </row>
    <row r="795" spans="2:10" x14ac:dyDescent="0.25">
      <c r="B795" s="516" t="s">
        <v>321</v>
      </c>
      <c r="C795" s="458" t="s">
        <v>5003</v>
      </c>
      <c r="D795" s="458" t="s">
        <v>5004</v>
      </c>
      <c r="E795" s="456">
        <v>0</v>
      </c>
      <c r="F795" s="456">
        <v>0</v>
      </c>
      <c r="G795" s="456">
        <v>0</v>
      </c>
      <c r="H795" s="456">
        <v>0</v>
      </c>
      <c r="I795" s="456">
        <v>0</v>
      </c>
      <c r="J795" s="459">
        <v>0</v>
      </c>
    </row>
    <row r="796" spans="2:10" x14ac:dyDescent="0.25">
      <c r="B796" s="516" t="s">
        <v>321</v>
      </c>
      <c r="C796" s="458" t="s">
        <v>5112</v>
      </c>
      <c r="D796" s="458" t="s">
        <v>4173</v>
      </c>
      <c r="E796" s="456">
        <v>0</v>
      </c>
      <c r="F796" s="456">
        <v>0</v>
      </c>
      <c r="G796" s="456">
        <v>0</v>
      </c>
      <c r="H796" s="456">
        <v>0</v>
      </c>
      <c r="I796" s="456">
        <v>0</v>
      </c>
      <c r="J796" s="459">
        <v>0</v>
      </c>
    </row>
    <row r="797" spans="2:10" x14ac:dyDescent="0.25">
      <c r="B797" s="516" t="s">
        <v>321</v>
      </c>
      <c r="C797" s="458" t="s">
        <v>5374</v>
      </c>
      <c r="D797" s="458" t="s">
        <v>5373</v>
      </c>
      <c r="E797" s="456">
        <v>0</v>
      </c>
      <c r="F797" s="456">
        <v>39</v>
      </c>
      <c r="G797" s="456">
        <v>0</v>
      </c>
      <c r="H797" s="456">
        <v>0</v>
      </c>
      <c r="I797" s="456">
        <v>0</v>
      </c>
      <c r="J797" s="459">
        <v>39</v>
      </c>
    </row>
    <row r="798" spans="2:10" x14ac:dyDescent="0.25">
      <c r="B798" s="516" t="s">
        <v>321</v>
      </c>
      <c r="C798" s="458" t="s">
        <v>5375</v>
      </c>
      <c r="D798" s="458" t="s">
        <v>597</v>
      </c>
      <c r="E798" s="456">
        <v>0</v>
      </c>
      <c r="F798" s="456">
        <v>0</v>
      </c>
      <c r="G798" s="456">
        <v>3430</v>
      </c>
      <c r="H798" s="456">
        <v>3430</v>
      </c>
      <c r="I798" s="456">
        <v>0</v>
      </c>
      <c r="J798" s="459">
        <v>0</v>
      </c>
    </row>
    <row r="799" spans="2:10" x14ac:dyDescent="0.25">
      <c r="B799" s="516" t="s">
        <v>321</v>
      </c>
      <c r="C799" s="458" t="s">
        <v>6227</v>
      </c>
      <c r="D799" s="458" t="s">
        <v>593</v>
      </c>
      <c r="E799" s="456">
        <v>0</v>
      </c>
      <c r="F799" s="456">
        <v>0</v>
      </c>
      <c r="G799" s="456">
        <v>7940.65</v>
      </c>
      <c r="H799" s="456">
        <v>7940.65</v>
      </c>
      <c r="I799" s="456">
        <v>0</v>
      </c>
      <c r="J799" s="459">
        <v>0</v>
      </c>
    </row>
    <row r="800" spans="2:10" x14ac:dyDescent="0.25">
      <c r="B800" s="516" t="s">
        <v>321</v>
      </c>
      <c r="C800" s="458" t="s">
        <v>1164</v>
      </c>
      <c r="D800" s="458" t="s">
        <v>1165</v>
      </c>
      <c r="E800" s="456">
        <v>0</v>
      </c>
      <c r="F800" s="456">
        <v>403114.72</v>
      </c>
      <c r="G800" s="456">
        <v>112484.09</v>
      </c>
      <c r="H800" s="456">
        <v>115079.48</v>
      </c>
      <c r="I800" s="456">
        <v>0</v>
      </c>
      <c r="J800" s="459">
        <v>405710.11</v>
      </c>
    </row>
    <row r="801" spans="2:10" x14ac:dyDescent="0.25">
      <c r="B801" s="516" t="s">
        <v>321</v>
      </c>
      <c r="C801" s="458" t="s">
        <v>4033</v>
      </c>
      <c r="D801" s="458" t="s">
        <v>4034</v>
      </c>
      <c r="E801" s="456">
        <v>0</v>
      </c>
      <c r="F801" s="456">
        <v>6631.93</v>
      </c>
      <c r="G801" s="456">
        <v>0</v>
      </c>
      <c r="H801" s="456">
        <v>2595.39</v>
      </c>
      <c r="I801" s="456">
        <v>0</v>
      </c>
      <c r="J801" s="459">
        <v>9227.32</v>
      </c>
    </row>
    <row r="802" spans="2:10" x14ac:dyDescent="0.25">
      <c r="B802" s="516" t="s">
        <v>321</v>
      </c>
      <c r="C802" s="458" t="s">
        <v>1166</v>
      </c>
      <c r="D802" s="458" t="s">
        <v>625</v>
      </c>
      <c r="E802" s="456">
        <v>0</v>
      </c>
      <c r="F802" s="456">
        <v>12220</v>
      </c>
      <c r="G802" s="456">
        <v>10000</v>
      </c>
      <c r="H802" s="456">
        <v>0</v>
      </c>
      <c r="I802" s="456">
        <v>0</v>
      </c>
      <c r="J802" s="459">
        <v>2220</v>
      </c>
    </row>
    <row r="803" spans="2:10" x14ac:dyDescent="0.25">
      <c r="B803" s="516" t="s">
        <v>321</v>
      </c>
      <c r="C803" s="458" t="s">
        <v>1167</v>
      </c>
      <c r="D803" s="458" t="s">
        <v>1168</v>
      </c>
      <c r="E803" s="456">
        <v>0</v>
      </c>
      <c r="F803" s="456">
        <v>11173</v>
      </c>
      <c r="G803" s="456">
        <v>10000</v>
      </c>
      <c r="H803" s="456">
        <v>0</v>
      </c>
      <c r="I803" s="456">
        <v>0</v>
      </c>
      <c r="J803" s="459">
        <v>1173</v>
      </c>
    </row>
    <row r="804" spans="2:10" x14ac:dyDescent="0.25">
      <c r="B804" s="516" t="s">
        <v>321</v>
      </c>
      <c r="C804" s="458" t="s">
        <v>1169</v>
      </c>
      <c r="D804" s="458" t="s">
        <v>1170</v>
      </c>
      <c r="E804" s="456">
        <v>0</v>
      </c>
      <c r="F804" s="456">
        <v>739</v>
      </c>
      <c r="G804" s="456">
        <v>0</v>
      </c>
      <c r="H804" s="456">
        <v>0</v>
      </c>
      <c r="I804" s="456">
        <v>0</v>
      </c>
      <c r="J804" s="459">
        <v>739</v>
      </c>
    </row>
    <row r="805" spans="2:10" x14ac:dyDescent="0.25">
      <c r="B805" s="516" t="s">
        <v>321</v>
      </c>
      <c r="C805" s="458" t="s">
        <v>1171</v>
      </c>
      <c r="D805" s="458" t="s">
        <v>1172</v>
      </c>
      <c r="E805" s="456">
        <v>0</v>
      </c>
      <c r="F805" s="456">
        <v>308</v>
      </c>
      <c r="G805" s="456">
        <v>0</v>
      </c>
      <c r="H805" s="456">
        <v>0</v>
      </c>
      <c r="I805" s="456">
        <v>0</v>
      </c>
      <c r="J805" s="459">
        <v>308</v>
      </c>
    </row>
    <row r="806" spans="2:10" x14ac:dyDescent="0.25">
      <c r="B806" s="516" t="s">
        <v>321</v>
      </c>
      <c r="C806" s="458" t="s">
        <v>1173</v>
      </c>
      <c r="D806" s="458" t="s">
        <v>1174</v>
      </c>
      <c r="E806" s="456">
        <v>0</v>
      </c>
      <c r="F806" s="456">
        <v>97664.69</v>
      </c>
      <c r="G806" s="456">
        <v>0</v>
      </c>
      <c r="H806" s="456">
        <v>48545.68</v>
      </c>
      <c r="I806" s="456">
        <v>0</v>
      </c>
      <c r="J806" s="459">
        <v>146210.37</v>
      </c>
    </row>
    <row r="807" spans="2:10" x14ac:dyDescent="0.25">
      <c r="B807" s="516" t="s">
        <v>321</v>
      </c>
      <c r="C807" s="458" t="s">
        <v>1175</v>
      </c>
      <c r="D807" s="458" t="s">
        <v>523</v>
      </c>
      <c r="E807" s="456">
        <v>0</v>
      </c>
      <c r="F807" s="456">
        <v>4825.6000000000004</v>
      </c>
      <c r="G807" s="456">
        <v>0</v>
      </c>
      <c r="H807" s="456">
        <v>0</v>
      </c>
      <c r="I807" s="456">
        <v>0</v>
      </c>
      <c r="J807" s="459">
        <v>4825.6000000000004</v>
      </c>
    </row>
    <row r="808" spans="2:10" x14ac:dyDescent="0.25">
      <c r="B808" s="516" t="s">
        <v>321</v>
      </c>
      <c r="C808" s="458" t="s">
        <v>1176</v>
      </c>
      <c r="D808" s="458" t="s">
        <v>1177</v>
      </c>
      <c r="E808" s="456">
        <v>0</v>
      </c>
      <c r="F808" s="456">
        <v>6125.19</v>
      </c>
      <c r="G808" s="456">
        <v>0</v>
      </c>
      <c r="H808" s="456">
        <v>4333</v>
      </c>
      <c r="I808" s="456">
        <v>0</v>
      </c>
      <c r="J808" s="459">
        <v>10458.19</v>
      </c>
    </row>
    <row r="809" spans="2:10" x14ac:dyDescent="0.25">
      <c r="B809" s="516" t="s">
        <v>321</v>
      </c>
      <c r="C809" s="458" t="s">
        <v>1178</v>
      </c>
      <c r="D809" s="458" t="s">
        <v>1179</v>
      </c>
      <c r="E809" s="456">
        <v>0</v>
      </c>
      <c r="F809" s="456">
        <v>72414.41</v>
      </c>
      <c r="G809" s="456">
        <v>0</v>
      </c>
      <c r="H809" s="456">
        <v>15612.04</v>
      </c>
      <c r="I809" s="456">
        <v>0</v>
      </c>
      <c r="J809" s="459">
        <v>88026.45</v>
      </c>
    </row>
    <row r="810" spans="2:10" x14ac:dyDescent="0.25">
      <c r="B810" s="516" t="s">
        <v>321</v>
      </c>
      <c r="C810" s="458" t="s">
        <v>1180</v>
      </c>
      <c r="D810" s="458" t="s">
        <v>1181</v>
      </c>
      <c r="E810" s="456">
        <v>0</v>
      </c>
      <c r="F810" s="456">
        <v>1620</v>
      </c>
      <c r="G810" s="456">
        <v>0</v>
      </c>
      <c r="H810" s="456">
        <v>28467.64</v>
      </c>
      <c r="I810" s="456">
        <v>0</v>
      </c>
      <c r="J810" s="459">
        <v>30087.64</v>
      </c>
    </row>
    <row r="811" spans="2:10" x14ac:dyDescent="0.25">
      <c r="B811" s="516" t="s">
        <v>321</v>
      </c>
      <c r="C811" s="458" t="s">
        <v>1182</v>
      </c>
      <c r="D811" s="458" t="s">
        <v>1183</v>
      </c>
      <c r="E811" s="456">
        <v>0</v>
      </c>
      <c r="F811" s="456">
        <v>8080.3</v>
      </c>
      <c r="G811" s="456">
        <v>0</v>
      </c>
      <c r="H811" s="456">
        <v>0</v>
      </c>
      <c r="I811" s="456">
        <v>0</v>
      </c>
      <c r="J811" s="459">
        <v>8080.3</v>
      </c>
    </row>
    <row r="812" spans="2:10" x14ac:dyDescent="0.25">
      <c r="B812" s="516" t="s">
        <v>321</v>
      </c>
      <c r="C812" s="458" t="s">
        <v>1184</v>
      </c>
      <c r="D812" s="458" t="s">
        <v>1185</v>
      </c>
      <c r="E812" s="456">
        <v>0</v>
      </c>
      <c r="F812" s="456">
        <v>4599.1899999999996</v>
      </c>
      <c r="G812" s="456">
        <v>0</v>
      </c>
      <c r="H812" s="456">
        <v>133</v>
      </c>
      <c r="I812" s="456">
        <v>0</v>
      </c>
      <c r="J812" s="459">
        <v>4732.1899999999996</v>
      </c>
    </row>
    <row r="813" spans="2:10" x14ac:dyDescent="0.25">
      <c r="B813" s="516" t="s">
        <v>321</v>
      </c>
      <c r="C813" s="458" t="s">
        <v>1186</v>
      </c>
      <c r="D813" s="458" t="s">
        <v>1187</v>
      </c>
      <c r="E813" s="456">
        <v>0</v>
      </c>
      <c r="F813" s="456">
        <v>3289.23</v>
      </c>
      <c r="G813" s="456">
        <v>0</v>
      </c>
      <c r="H813" s="456">
        <v>824.01</v>
      </c>
      <c r="I813" s="456">
        <v>0</v>
      </c>
      <c r="J813" s="459">
        <v>4113.24</v>
      </c>
    </row>
    <row r="814" spans="2:10" x14ac:dyDescent="0.25">
      <c r="B814" s="516" t="s">
        <v>321</v>
      </c>
      <c r="C814" s="458" t="s">
        <v>1188</v>
      </c>
      <c r="D814" s="458" t="s">
        <v>1189</v>
      </c>
      <c r="E814" s="456">
        <v>0</v>
      </c>
      <c r="F814" s="456">
        <v>6664.35</v>
      </c>
      <c r="G814" s="456">
        <v>3</v>
      </c>
      <c r="H814" s="456">
        <v>137.37</v>
      </c>
      <c r="I814" s="456">
        <v>0</v>
      </c>
      <c r="J814" s="459">
        <v>6798.72</v>
      </c>
    </row>
    <row r="815" spans="2:10" ht="18" x14ac:dyDescent="0.25">
      <c r="B815" s="516" t="s">
        <v>321</v>
      </c>
      <c r="C815" s="458" t="s">
        <v>1190</v>
      </c>
      <c r="D815" s="458" t="s">
        <v>1191</v>
      </c>
      <c r="E815" s="456">
        <v>0</v>
      </c>
      <c r="F815" s="456">
        <v>2333.8000000000002</v>
      </c>
      <c r="G815" s="456">
        <v>1173</v>
      </c>
      <c r="H815" s="456">
        <v>1114</v>
      </c>
      <c r="I815" s="456">
        <v>0</v>
      </c>
      <c r="J815" s="459">
        <v>2274.8000000000002</v>
      </c>
    </row>
    <row r="816" spans="2:10" x14ac:dyDescent="0.25">
      <c r="B816" s="516" t="s">
        <v>321</v>
      </c>
      <c r="C816" s="458" t="s">
        <v>4215</v>
      </c>
      <c r="D816" s="458" t="s">
        <v>4216</v>
      </c>
      <c r="E816" s="456">
        <v>0</v>
      </c>
      <c r="F816" s="456">
        <v>542.44000000000005</v>
      </c>
      <c r="G816" s="456">
        <v>758.03</v>
      </c>
      <c r="H816" s="456">
        <v>215.59</v>
      </c>
      <c r="I816" s="456">
        <v>0</v>
      </c>
      <c r="J816" s="459">
        <v>0</v>
      </c>
    </row>
    <row r="817" spans="2:10" x14ac:dyDescent="0.25">
      <c r="B817" s="516" t="s">
        <v>321</v>
      </c>
      <c r="C817" s="458" t="s">
        <v>3635</v>
      </c>
      <c r="D817" s="458" t="s">
        <v>3636</v>
      </c>
      <c r="E817" s="456">
        <v>0</v>
      </c>
      <c r="F817" s="456">
        <v>1692</v>
      </c>
      <c r="G817" s="456">
        <v>0</v>
      </c>
      <c r="H817" s="456">
        <v>0</v>
      </c>
      <c r="I817" s="456">
        <v>0</v>
      </c>
      <c r="J817" s="459">
        <v>1692</v>
      </c>
    </row>
    <row r="818" spans="2:10" x14ac:dyDescent="0.25">
      <c r="B818" s="516" t="s">
        <v>321</v>
      </c>
      <c r="C818" s="458" t="s">
        <v>1192</v>
      </c>
      <c r="D818" s="458" t="s">
        <v>1193</v>
      </c>
      <c r="E818" s="456">
        <v>0</v>
      </c>
      <c r="F818" s="456">
        <v>86912803.329999998</v>
      </c>
      <c r="G818" s="456">
        <v>159394.4</v>
      </c>
      <c r="H818" s="456">
        <v>0</v>
      </c>
      <c r="I818" s="456">
        <v>0</v>
      </c>
      <c r="J818" s="459">
        <v>86753408.930000007</v>
      </c>
    </row>
    <row r="819" spans="2:10" x14ac:dyDescent="0.25">
      <c r="B819" s="516" t="s">
        <v>321</v>
      </c>
      <c r="C819" s="458" t="s">
        <v>1194</v>
      </c>
      <c r="D819" s="458" t="s">
        <v>1195</v>
      </c>
      <c r="E819" s="456">
        <v>0</v>
      </c>
      <c r="F819" s="456">
        <v>49797093.640000001</v>
      </c>
      <c r="G819" s="456">
        <v>0</v>
      </c>
      <c r="H819" s="456">
        <v>0</v>
      </c>
      <c r="I819" s="456">
        <v>0</v>
      </c>
      <c r="J819" s="459">
        <v>49797093.640000001</v>
      </c>
    </row>
    <row r="820" spans="2:10" x14ac:dyDescent="0.25">
      <c r="B820" s="516" t="s">
        <v>321</v>
      </c>
      <c r="C820" s="458" t="s">
        <v>1196</v>
      </c>
      <c r="D820" s="458" t="s">
        <v>1197</v>
      </c>
      <c r="E820" s="456">
        <v>0</v>
      </c>
      <c r="F820" s="456">
        <v>49797093.640000001</v>
      </c>
      <c r="G820" s="456">
        <v>0</v>
      </c>
      <c r="H820" s="456">
        <v>0</v>
      </c>
      <c r="I820" s="456">
        <v>0</v>
      </c>
      <c r="J820" s="459">
        <v>49797093.640000001</v>
      </c>
    </row>
    <row r="821" spans="2:10" x14ac:dyDescent="0.25">
      <c r="B821" s="516" t="s">
        <v>321</v>
      </c>
      <c r="C821" s="458" t="s">
        <v>1198</v>
      </c>
      <c r="D821" s="458" t="s">
        <v>1199</v>
      </c>
      <c r="E821" s="456">
        <v>0</v>
      </c>
      <c r="F821" s="456">
        <v>43838327.659999996</v>
      </c>
      <c r="G821" s="456">
        <v>0</v>
      </c>
      <c r="H821" s="456">
        <v>0</v>
      </c>
      <c r="I821" s="456">
        <v>0</v>
      </c>
      <c r="J821" s="459">
        <v>43838327.659999996</v>
      </c>
    </row>
    <row r="822" spans="2:10" x14ac:dyDescent="0.25">
      <c r="B822" s="516" t="s">
        <v>321</v>
      </c>
      <c r="C822" s="458" t="s">
        <v>1200</v>
      </c>
      <c r="D822" s="458" t="s">
        <v>1201</v>
      </c>
      <c r="E822" s="456">
        <v>0</v>
      </c>
      <c r="F822" s="456">
        <v>38022391.270000003</v>
      </c>
      <c r="G822" s="456">
        <v>0</v>
      </c>
      <c r="H822" s="456">
        <v>0</v>
      </c>
      <c r="I822" s="456">
        <v>0</v>
      </c>
      <c r="J822" s="459">
        <v>38022391.270000003</v>
      </c>
    </row>
    <row r="823" spans="2:10" x14ac:dyDescent="0.25">
      <c r="B823" s="516" t="s">
        <v>321</v>
      </c>
      <c r="C823" s="458" t="s">
        <v>1202</v>
      </c>
      <c r="D823" s="458" t="s">
        <v>1203</v>
      </c>
      <c r="E823" s="456">
        <v>0</v>
      </c>
      <c r="F823" s="456">
        <v>5489803.96</v>
      </c>
      <c r="G823" s="456">
        <v>0</v>
      </c>
      <c r="H823" s="456">
        <v>0</v>
      </c>
      <c r="I823" s="456">
        <v>0</v>
      </c>
      <c r="J823" s="459">
        <v>5489803.96</v>
      </c>
    </row>
    <row r="824" spans="2:10" x14ac:dyDescent="0.25">
      <c r="B824" s="516" t="s">
        <v>321</v>
      </c>
      <c r="C824" s="458" t="s">
        <v>1204</v>
      </c>
      <c r="D824" s="458" t="s">
        <v>1205</v>
      </c>
      <c r="E824" s="456">
        <v>0</v>
      </c>
      <c r="F824" s="456">
        <v>326132.43</v>
      </c>
      <c r="G824" s="456">
        <v>0</v>
      </c>
      <c r="H824" s="456">
        <v>0</v>
      </c>
      <c r="I824" s="456">
        <v>0</v>
      </c>
      <c r="J824" s="459">
        <v>326132.43</v>
      </c>
    </row>
    <row r="825" spans="2:10" x14ac:dyDescent="0.25">
      <c r="B825" s="516" t="s">
        <v>321</v>
      </c>
      <c r="C825" s="458" t="s">
        <v>1206</v>
      </c>
      <c r="D825" s="458" t="s">
        <v>1207</v>
      </c>
      <c r="E825" s="456">
        <v>0</v>
      </c>
      <c r="F825" s="456">
        <v>5958765.9800000004</v>
      </c>
      <c r="G825" s="456">
        <v>0</v>
      </c>
      <c r="H825" s="456">
        <v>0</v>
      </c>
      <c r="I825" s="456">
        <v>0</v>
      </c>
      <c r="J825" s="459">
        <v>5958765.9800000004</v>
      </c>
    </row>
    <row r="826" spans="2:10" x14ac:dyDescent="0.25">
      <c r="B826" s="516" t="s">
        <v>321</v>
      </c>
      <c r="C826" s="458" t="s">
        <v>1208</v>
      </c>
      <c r="D826" s="458" t="s">
        <v>1209</v>
      </c>
      <c r="E826" s="456">
        <v>0</v>
      </c>
      <c r="F826" s="456">
        <v>5958765.9800000004</v>
      </c>
      <c r="G826" s="456">
        <v>0</v>
      </c>
      <c r="H826" s="456">
        <v>0</v>
      </c>
      <c r="I826" s="456">
        <v>0</v>
      </c>
      <c r="J826" s="459">
        <v>5958765.9800000004</v>
      </c>
    </row>
    <row r="827" spans="2:10" x14ac:dyDescent="0.25">
      <c r="B827" s="516" t="s">
        <v>321</v>
      </c>
      <c r="C827" s="458" t="s">
        <v>1210</v>
      </c>
      <c r="D827" s="458" t="s">
        <v>1211</v>
      </c>
      <c r="E827" s="456">
        <v>0</v>
      </c>
      <c r="F827" s="456">
        <v>37115709.689999998</v>
      </c>
      <c r="G827" s="456">
        <v>159394.4</v>
      </c>
      <c r="H827" s="456">
        <v>0</v>
      </c>
      <c r="I827" s="456">
        <v>0</v>
      </c>
      <c r="J827" s="459">
        <v>36956315.289999999</v>
      </c>
    </row>
    <row r="828" spans="2:10" x14ac:dyDescent="0.25">
      <c r="B828" s="516" t="s">
        <v>321</v>
      </c>
      <c r="C828" s="458" t="s">
        <v>1212</v>
      </c>
      <c r="D828" s="458" t="s">
        <v>1213</v>
      </c>
      <c r="E828" s="456">
        <v>0</v>
      </c>
      <c r="F828" s="456">
        <v>37115709.689999998</v>
      </c>
      <c r="G828" s="456">
        <v>159394.4</v>
      </c>
      <c r="H828" s="456">
        <v>0</v>
      </c>
      <c r="I828" s="456">
        <v>0</v>
      </c>
      <c r="J828" s="459">
        <v>36956315.289999999</v>
      </c>
    </row>
    <row r="829" spans="2:10" x14ac:dyDescent="0.25">
      <c r="B829" s="516" t="s">
        <v>321</v>
      </c>
      <c r="C829" s="458" t="s">
        <v>1214</v>
      </c>
      <c r="D829" s="458" t="s">
        <v>1215</v>
      </c>
      <c r="E829" s="456">
        <v>0</v>
      </c>
      <c r="F829" s="456">
        <v>4964609.5</v>
      </c>
      <c r="G829" s="456">
        <v>159394.4</v>
      </c>
      <c r="H829" s="456">
        <v>0</v>
      </c>
      <c r="I829" s="456">
        <v>0</v>
      </c>
      <c r="J829" s="459">
        <v>4805215.0999999996</v>
      </c>
    </row>
    <row r="830" spans="2:10" x14ac:dyDescent="0.25">
      <c r="B830" s="516" t="s">
        <v>321</v>
      </c>
      <c r="C830" s="458" t="s">
        <v>1216</v>
      </c>
      <c r="D830" s="458" t="s">
        <v>1217</v>
      </c>
      <c r="E830" s="456">
        <v>0</v>
      </c>
      <c r="F830" s="456">
        <v>32151100.190000001</v>
      </c>
      <c r="G830" s="456">
        <v>0</v>
      </c>
      <c r="H830" s="456">
        <v>0</v>
      </c>
      <c r="I830" s="456">
        <v>0</v>
      </c>
      <c r="J830" s="459">
        <v>32151100.190000001</v>
      </c>
    </row>
    <row r="831" spans="2:10" x14ac:dyDescent="0.25">
      <c r="B831" s="516" t="s">
        <v>321</v>
      </c>
      <c r="C831" s="458" t="s">
        <v>1218</v>
      </c>
      <c r="D831" s="458" t="s">
        <v>1219</v>
      </c>
      <c r="E831" s="456">
        <v>0</v>
      </c>
      <c r="F831" s="456">
        <v>562884147.61000001</v>
      </c>
      <c r="G831" s="456">
        <v>-30302486.010000002</v>
      </c>
      <c r="H831" s="456">
        <v>0</v>
      </c>
      <c r="I831" s="456">
        <v>0</v>
      </c>
      <c r="J831" s="459">
        <v>593186633.62</v>
      </c>
    </row>
    <row r="832" spans="2:10" x14ac:dyDescent="0.25">
      <c r="B832" s="516" t="s">
        <v>321</v>
      </c>
      <c r="C832" s="458" t="s">
        <v>1220</v>
      </c>
      <c r="D832" s="458" t="s">
        <v>1221</v>
      </c>
      <c r="E832" s="456">
        <v>0</v>
      </c>
      <c r="F832" s="456">
        <v>265775198.22999999</v>
      </c>
      <c r="G832" s="456">
        <v>0</v>
      </c>
      <c r="H832" s="456">
        <v>0</v>
      </c>
      <c r="I832" s="456">
        <v>0</v>
      </c>
      <c r="J832" s="459">
        <v>265775198.22999999</v>
      </c>
    </row>
    <row r="833" spans="2:10" x14ac:dyDescent="0.25">
      <c r="B833" s="516" t="s">
        <v>321</v>
      </c>
      <c r="C833" s="458" t="s">
        <v>1222</v>
      </c>
      <c r="D833" s="458" t="s">
        <v>1223</v>
      </c>
      <c r="E833" s="456">
        <v>0</v>
      </c>
      <c r="F833" s="456">
        <v>265775198.22999999</v>
      </c>
      <c r="G833" s="456">
        <v>0</v>
      </c>
      <c r="H833" s="456">
        <v>0</v>
      </c>
      <c r="I833" s="456">
        <v>0</v>
      </c>
      <c r="J833" s="459">
        <v>265775198.22999999</v>
      </c>
    </row>
    <row r="834" spans="2:10" x14ac:dyDescent="0.25">
      <c r="B834" s="516" t="s">
        <v>321</v>
      </c>
      <c r="C834" s="458" t="s">
        <v>1224</v>
      </c>
      <c r="D834" s="458" t="s">
        <v>1225</v>
      </c>
      <c r="E834" s="456">
        <v>0</v>
      </c>
      <c r="F834" s="456">
        <v>38518.99</v>
      </c>
      <c r="G834" s="456">
        <v>0</v>
      </c>
      <c r="H834" s="456">
        <v>0</v>
      </c>
      <c r="I834" s="456">
        <v>0</v>
      </c>
      <c r="J834" s="459">
        <v>38518.99</v>
      </c>
    </row>
    <row r="835" spans="2:10" x14ac:dyDescent="0.25">
      <c r="B835" s="516" t="s">
        <v>321</v>
      </c>
      <c r="C835" s="458" t="s">
        <v>1226</v>
      </c>
      <c r="D835" s="458" t="s">
        <v>1227</v>
      </c>
      <c r="E835" s="456">
        <v>0</v>
      </c>
      <c r="F835" s="456">
        <v>216682297.38</v>
      </c>
      <c r="G835" s="456">
        <v>0</v>
      </c>
      <c r="H835" s="456">
        <v>0</v>
      </c>
      <c r="I835" s="456">
        <v>0</v>
      </c>
      <c r="J835" s="459">
        <v>216682297.38</v>
      </c>
    </row>
    <row r="836" spans="2:10" x14ac:dyDescent="0.25">
      <c r="B836" s="516" t="s">
        <v>321</v>
      </c>
      <c r="C836" s="458" t="s">
        <v>1228</v>
      </c>
      <c r="D836" s="458" t="s">
        <v>1229</v>
      </c>
      <c r="E836" s="456">
        <v>0</v>
      </c>
      <c r="F836" s="456">
        <v>49054381.859999999</v>
      </c>
      <c r="G836" s="456">
        <v>0</v>
      </c>
      <c r="H836" s="456">
        <v>0</v>
      </c>
      <c r="I836" s="456">
        <v>0</v>
      </c>
      <c r="J836" s="459">
        <v>49054381.859999999</v>
      </c>
    </row>
    <row r="837" spans="2:10" x14ac:dyDescent="0.25">
      <c r="B837" s="516" t="s">
        <v>321</v>
      </c>
      <c r="C837" s="458" t="s">
        <v>1230</v>
      </c>
      <c r="D837" s="458" t="s">
        <v>1231</v>
      </c>
      <c r="E837" s="456">
        <v>0</v>
      </c>
      <c r="F837" s="456">
        <v>297108949.38</v>
      </c>
      <c r="G837" s="456">
        <v>-30302486.010000002</v>
      </c>
      <c r="H837" s="456">
        <v>0</v>
      </c>
      <c r="I837" s="456">
        <v>0</v>
      </c>
      <c r="J837" s="459">
        <v>327411435.38999999</v>
      </c>
    </row>
    <row r="838" spans="2:10" x14ac:dyDescent="0.25">
      <c r="B838" s="516" t="s">
        <v>321</v>
      </c>
      <c r="C838" s="458" t="s">
        <v>1232</v>
      </c>
      <c r="D838" s="458" t="s">
        <v>1233</v>
      </c>
      <c r="E838" s="456">
        <v>0</v>
      </c>
      <c r="F838" s="456">
        <v>0</v>
      </c>
      <c r="G838" s="456">
        <v>0</v>
      </c>
      <c r="H838" s="456">
        <v>0</v>
      </c>
      <c r="I838" s="456">
        <v>0</v>
      </c>
      <c r="J838" s="459">
        <v>0</v>
      </c>
    </row>
    <row r="839" spans="2:10" x14ac:dyDescent="0.25">
      <c r="B839" s="516" t="s">
        <v>321</v>
      </c>
      <c r="C839" s="458" t="s">
        <v>1234</v>
      </c>
      <c r="D839" s="458" t="s">
        <v>1235</v>
      </c>
      <c r="E839" s="456">
        <v>0</v>
      </c>
      <c r="F839" s="456">
        <v>0</v>
      </c>
      <c r="G839" s="456">
        <v>0</v>
      </c>
      <c r="H839" s="456">
        <v>0</v>
      </c>
      <c r="I839" s="456">
        <v>0</v>
      </c>
      <c r="J839" s="459">
        <v>0</v>
      </c>
    </row>
    <row r="840" spans="2:10" x14ac:dyDescent="0.25">
      <c r="B840" s="516" t="s">
        <v>321</v>
      </c>
      <c r="C840" s="458" t="s">
        <v>1236</v>
      </c>
      <c r="D840" s="458" t="s">
        <v>1237</v>
      </c>
      <c r="E840" s="456">
        <v>0</v>
      </c>
      <c r="F840" s="456">
        <v>304255397.94</v>
      </c>
      <c r="G840" s="456">
        <v>0</v>
      </c>
      <c r="H840" s="456">
        <v>0</v>
      </c>
      <c r="I840" s="456">
        <v>0</v>
      </c>
      <c r="J840" s="459">
        <v>304255397.94</v>
      </c>
    </row>
    <row r="841" spans="2:10" x14ac:dyDescent="0.25">
      <c r="B841" s="516" t="s">
        <v>321</v>
      </c>
      <c r="C841" s="458" t="s">
        <v>1238</v>
      </c>
      <c r="D841" s="458" t="s">
        <v>1239</v>
      </c>
      <c r="E841" s="456">
        <v>0</v>
      </c>
      <c r="F841" s="456">
        <v>295161900.56999999</v>
      </c>
      <c r="G841" s="456">
        <v>0</v>
      </c>
      <c r="H841" s="456">
        <v>0</v>
      </c>
      <c r="I841" s="456">
        <v>0</v>
      </c>
      <c r="J841" s="459">
        <v>295161900.56999999</v>
      </c>
    </row>
    <row r="842" spans="2:10" x14ac:dyDescent="0.25">
      <c r="B842" s="516" t="s">
        <v>321</v>
      </c>
      <c r="C842" s="458" t="s">
        <v>1240</v>
      </c>
      <c r="D842" s="458" t="s">
        <v>1241</v>
      </c>
      <c r="E842" s="456">
        <v>0</v>
      </c>
      <c r="F842" s="456">
        <v>-17965140.09</v>
      </c>
      <c r="G842" s="456">
        <v>0</v>
      </c>
      <c r="H842" s="456">
        <v>0</v>
      </c>
      <c r="I842" s="456">
        <v>0</v>
      </c>
      <c r="J842" s="459">
        <v>-17965140.09</v>
      </c>
    </row>
    <row r="843" spans="2:10" x14ac:dyDescent="0.25">
      <c r="B843" s="516" t="s">
        <v>321</v>
      </c>
      <c r="C843" s="458" t="s">
        <v>1242</v>
      </c>
      <c r="D843" s="458" t="s">
        <v>1243</v>
      </c>
      <c r="E843" s="456">
        <v>0</v>
      </c>
      <c r="F843" s="456">
        <v>19471794.870000001</v>
      </c>
      <c r="G843" s="456">
        <v>0</v>
      </c>
      <c r="H843" s="456">
        <v>0</v>
      </c>
      <c r="I843" s="456">
        <v>0</v>
      </c>
      <c r="J843" s="459">
        <v>19471794.870000001</v>
      </c>
    </row>
    <row r="844" spans="2:10" x14ac:dyDescent="0.25">
      <c r="B844" s="516" t="s">
        <v>321</v>
      </c>
      <c r="C844" s="458" t="s">
        <v>1244</v>
      </c>
      <c r="D844" s="458" t="s">
        <v>1245</v>
      </c>
      <c r="E844" s="456">
        <v>0</v>
      </c>
      <c r="F844" s="456">
        <v>-766909.51</v>
      </c>
      <c r="G844" s="456">
        <v>0</v>
      </c>
      <c r="H844" s="456">
        <v>0</v>
      </c>
      <c r="I844" s="456">
        <v>0</v>
      </c>
      <c r="J844" s="459">
        <v>-766909.51</v>
      </c>
    </row>
    <row r="845" spans="2:10" x14ac:dyDescent="0.25">
      <c r="B845" s="516" t="s">
        <v>321</v>
      </c>
      <c r="C845" s="458" t="s">
        <v>1246</v>
      </c>
      <c r="D845" s="458" t="s">
        <v>1247</v>
      </c>
      <c r="E845" s="456">
        <v>0</v>
      </c>
      <c r="F845" s="456">
        <v>-2118063.37</v>
      </c>
      <c r="G845" s="456">
        <v>0</v>
      </c>
      <c r="H845" s="456">
        <v>0</v>
      </c>
      <c r="I845" s="456">
        <v>0</v>
      </c>
      <c r="J845" s="459">
        <v>-2118063.37</v>
      </c>
    </row>
    <row r="846" spans="2:10" x14ac:dyDescent="0.25">
      <c r="B846" s="516" t="s">
        <v>321</v>
      </c>
      <c r="C846" s="458" t="s">
        <v>1248</v>
      </c>
      <c r="D846" s="458" t="s">
        <v>1249</v>
      </c>
      <c r="E846" s="456">
        <v>0</v>
      </c>
      <c r="F846" s="456">
        <v>-1079112.75</v>
      </c>
      <c r="G846" s="456">
        <v>0</v>
      </c>
      <c r="H846" s="456">
        <v>0</v>
      </c>
      <c r="I846" s="456">
        <v>0</v>
      </c>
      <c r="J846" s="459">
        <v>-1079112.75</v>
      </c>
    </row>
    <row r="847" spans="2:10" x14ac:dyDescent="0.25">
      <c r="B847" s="516" t="s">
        <v>321</v>
      </c>
      <c r="C847" s="458" t="s">
        <v>1250</v>
      </c>
      <c r="D847" s="458" t="s">
        <v>1251</v>
      </c>
      <c r="E847" s="456">
        <v>0</v>
      </c>
      <c r="F847" s="456">
        <v>-3428986.29</v>
      </c>
      <c r="G847" s="456">
        <v>0</v>
      </c>
      <c r="H847" s="456">
        <v>0</v>
      </c>
      <c r="I847" s="456">
        <v>0</v>
      </c>
      <c r="J847" s="459">
        <v>-3428986.29</v>
      </c>
    </row>
    <row r="848" spans="2:10" x14ac:dyDescent="0.25">
      <c r="B848" s="516" t="s">
        <v>321</v>
      </c>
      <c r="C848" s="458" t="s">
        <v>1252</v>
      </c>
      <c r="D848" s="458" t="s">
        <v>1253</v>
      </c>
      <c r="E848" s="456">
        <v>0</v>
      </c>
      <c r="F848" s="456">
        <v>-5143956.83</v>
      </c>
      <c r="G848" s="456">
        <v>0</v>
      </c>
      <c r="H848" s="456">
        <v>0</v>
      </c>
      <c r="I848" s="456">
        <v>0</v>
      </c>
      <c r="J848" s="459">
        <v>-5143956.83</v>
      </c>
    </row>
    <row r="849" spans="2:10" x14ac:dyDescent="0.25">
      <c r="B849" s="516" t="s">
        <v>321</v>
      </c>
      <c r="C849" s="458" t="s">
        <v>1254</v>
      </c>
      <c r="D849" s="458" t="s">
        <v>1255</v>
      </c>
      <c r="E849" s="456">
        <v>0</v>
      </c>
      <c r="F849" s="456">
        <v>-8513175.8399999999</v>
      </c>
      <c r="G849" s="456">
        <v>0</v>
      </c>
      <c r="H849" s="456">
        <v>0</v>
      </c>
      <c r="I849" s="456">
        <v>0</v>
      </c>
      <c r="J849" s="459">
        <v>-8513175.8399999999</v>
      </c>
    </row>
    <row r="850" spans="2:10" x14ac:dyDescent="0.25">
      <c r="B850" s="516" t="s">
        <v>321</v>
      </c>
      <c r="C850" s="458" t="s">
        <v>1256</v>
      </c>
      <c r="D850" s="458" t="s">
        <v>1257</v>
      </c>
      <c r="E850" s="456">
        <v>0</v>
      </c>
      <c r="F850" s="456">
        <v>9980513.3900000006</v>
      </c>
      <c r="G850" s="456">
        <v>0</v>
      </c>
      <c r="H850" s="456">
        <v>0</v>
      </c>
      <c r="I850" s="456">
        <v>0</v>
      </c>
      <c r="J850" s="459">
        <v>9980513.3900000006</v>
      </c>
    </row>
    <row r="851" spans="2:10" x14ac:dyDescent="0.25">
      <c r="B851" s="516" t="s">
        <v>321</v>
      </c>
      <c r="C851" s="458" t="s">
        <v>1258</v>
      </c>
      <c r="D851" s="458" t="s">
        <v>1259</v>
      </c>
      <c r="E851" s="456">
        <v>0</v>
      </c>
      <c r="F851" s="456">
        <v>1573328.39</v>
      </c>
      <c r="G851" s="456">
        <v>0</v>
      </c>
      <c r="H851" s="456">
        <v>0</v>
      </c>
      <c r="I851" s="456">
        <v>0</v>
      </c>
      <c r="J851" s="459">
        <v>1573328.39</v>
      </c>
    </row>
    <row r="852" spans="2:10" x14ac:dyDescent="0.25">
      <c r="B852" s="516" t="s">
        <v>321</v>
      </c>
      <c r="C852" s="458" t="s">
        <v>1260</v>
      </c>
      <c r="D852" s="458" t="s">
        <v>1261</v>
      </c>
      <c r="E852" s="456">
        <v>0</v>
      </c>
      <c r="F852" s="456">
        <v>17083205.399999999</v>
      </c>
      <c r="G852" s="456">
        <v>0</v>
      </c>
      <c r="H852" s="456">
        <v>0</v>
      </c>
      <c r="I852" s="456">
        <v>0</v>
      </c>
      <c r="J852" s="459">
        <v>17083205.399999999</v>
      </c>
    </row>
    <row r="853" spans="2:10" x14ac:dyDescent="0.25">
      <c r="B853" s="516" t="s">
        <v>321</v>
      </c>
      <c r="C853" s="458" t="s">
        <v>1262</v>
      </c>
      <c r="D853" s="458" t="s">
        <v>1263</v>
      </c>
      <c r="E853" s="456">
        <v>0</v>
      </c>
      <c r="F853" s="456">
        <v>-7146448.5599999996</v>
      </c>
      <c r="G853" s="456">
        <v>-30302486.010000002</v>
      </c>
      <c r="H853" s="456">
        <v>0</v>
      </c>
      <c r="I853" s="456">
        <v>0</v>
      </c>
      <c r="J853" s="459">
        <v>23156037.449999999</v>
      </c>
    </row>
    <row r="854" spans="2:10" x14ac:dyDescent="0.25">
      <c r="B854" s="516" t="s">
        <v>321</v>
      </c>
      <c r="C854" s="458" t="s">
        <v>1264</v>
      </c>
      <c r="D854" s="458" t="s">
        <v>1265</v>
      </c>
      <c r="E854" s="456">
        <v>0</v>
      </c>
      <c r="F854" s="456">
        <v>-7146448.5599999996</v>
      </c>
      <c r="G854" s="456">
        <v>-30302486.010000002</v>
      </c>
      <c r="H854" s="456">
        <v>0</v>
      </c>
      <c r="I854" s="456">
        <v>0</v>
      </c>
      <c r="J854" s="459">
        <v>23156037.449999999</v>
      </c>
    </row>
    <row r="855" spans="2:10" x14ac:dyDescent="0.25">
      <c r="B855" s="516" t="s">
        <v>321</v>
      </c>
      <c r="C855" s="458" t="s">
        <v>1266</v>
      </c>
      <c r="D855" s="458" t="s">
        <v>1267</v>
      </c>
      <c r="E855" s="456">
        <v>0</v>
      </c>
      <c r="F855" s="456">
        <v>-11337.69</v>
      </c>
      <c r="G855" s="456">
        <v>0</v>
      </c>
      <c r="H855" s="456">
        <v>0</v>
      </c>
      <c r="I855" s="456">
        <v>0</v>
      </c>
      <c r="J855" s="459">
        <v>-11337.69</v>
      </c>
    </row>
    <row r="856" spans="2:10" x14ac:dyDescent="0.25">
      <c r="B856" s="516" t="s">
        <v>321</v>
      </c>
      <c r="C856" s="458" t="s">
        <v>1268</v>
      </c>
      <c r="D856" s="458" t="s">
        <v>1269</v>
      </c>
      <c r="E856" s="456">
        <v>0</v>
      </c>
      <c r="F856" s="456">
        <v>-81900.009999999995</v>
      </c>
      <c r="G856" s="456">
        <v>0</v>
      </c>
      <c r="H856" s="456">
        <v>0</v>
      </c>
      <c r="I856" s="456">
        <v>0</v>
      </c>
      <c r="J856" s="459">
        <v>-81900.009999999995</v>
      </c>
    </row>
    <row r="857" spans="2:10" x14ac:dyDescent="0.25">
      <c r="B857" s="516" t="s">
        <v>321</v>
      </c>
      <c r="C857" s="458" t="s">
        <v>1270</v>
      </c>
      <c r="D857" s="458" t="s">
        <v>1271</v>
      </c>
      <c r="E857" s="456">
        <v>0</v>
      </c>
      <c r="F857" s="456">
        <v>-19185.509999999998</v>
      </c>
      <c r="G857" s="456">
        <v>0</v>
      </c>
      <c r="H857" s="456">
        <v>0</v>
      </c>
      <c r="I857" s="456">
        <v>0</v>
      </c>
      <c r="J857" s="459">
        <v>-19185.509999999998</v>
      </c>
    </row>
    <row r="858" spans="2:10" x14ac:dyDescent="0.25">
      <c r="B858" s="516" t="s">
        <v>321</v>
      </c>
      <c r="C858" s="458" t="s">
        <v>1272</v>
      </c>
      <c r="D858" s="458" t="s">
        <v>1273</v>
      </c>
      <c r="E858" s="456">
        <v>0</v>
      </c>
      <c r="F858" s="456">
        <v>-118546.63</v>
      </c>
      <c r="G858" s="456">
        <v>0</v>
      </c>
      <c r="H858" s="456">
        <v>0</v>
      </c>
      <c r="I858" s="456">
        <v>0</v>
      </c>
      <c r="J858" s="459">
        <v>-118546.63</v>
      </c>
    </row>
    <row r="859" spans="2:10" x14ac:dyDescent="0.25">
      <c r="B859" s="516" t="s">
        <v>321</v>
      </c>
      <c r="C859" s="458" t="s">
        <v>1274</v>
      </c>
      <c r="D859" s="458" t="s">
        <v>1275</v>
      </c>
      <c r="E859" s="456">
        <v>0</v>
      </c>
      <c r="F859" s="456">
        <v>-5150</v>
      </c>
      <c r="G859" s="456">
        <v>0</v>
      </c>
      <c r="H859" s="456">
        <v>0</v>
      </c>
      <c r="I859" s="456">
        <v>0</v>
      </c>
      <c r="J859" s="459">
        <v>-5150</v>
      </c>
    </row>
    <row r="860" spans="2:10" x14ac:dyDescent="0.25">
      <c r="B860" s="516" t="s">
        <v>321</v>
      </c>
      <c r="C860" s="458" t="s">
        <v>1276</v>
      </c>
      <c r="D860" s="458" t="s">
        <v>1277</v>
      </c>
      <c r="E860" s="456">
        <v>0</v>
      </c>
      <c r="F860" s="456">
        <v>-247428.63</v>
      </c>
      <c r="G860" s="456">
        <v>0</v>
      </c>
      <c r="H860" s="456">
        <v>0</v>
      </c>
      <c r="I860" s="456">
        <v>0</v>
      </c>
      <c r="J860" s="459">
        <v>-247428.63</v>
      </c>
    </row>
    <row r="861" spans="2:10" x14ac:dyDescent="0.25">
      <c r="B861" s="516" t="s">
        <v>321</v>
      </c>
      <c r="C861" s="458" t="s">
        <v>1278</v>
      </c>
      <c r="D861" s="458" t="s">
        <v>1279</v>
      </c>
      <c r="E861" s="456">
        <v>0</v>
      </c>
      <c r="F861" s="456">
        <v>-1447102.83</v>
      </c>
      <c r="G861" s="456">
        <v>-12832892.07</v>
      </c>
      <c r="H861" s="456">
        <v>0</v>
      </c>
      <c r="I861" s="456">
        <v>0</v>
      </c>
      <c r="J861" s="459">
        <v>11385789.24</v>
      </c>
    </row>
    <row r="862" spans="2:10" x14ac:dyDescent="0.25">
      <c r="B862" s="516" t="s">
        <v>321</v>
      </c>
      <c r="C862" s="458" t="s">
        <v>1280</v>
      </c>
      <c r="D862" s="458" t="s">
        <v>1281</v>
      </c>
      <c r="E862" s="456">
        <v>0</v>
      </c>
      <c r="F862" s="456">
        <v>-188233.35</v>
      </c>
      <c r="G862" s="456">
        <v>1679395.3</v>
      </c>
      <c r="H862" s="456">
        <v>0</v>
      </c>
      <c r="I862" s="456">
        <v>0</v>
      </c>
      <c r="J862" s="459">
        <v>-1867628.65</v>
      </c>
    </row>
    <row r="863" spans="2:10" x14ac:dyDescent="0.25">
      <c r="B863" s="516" t="s">
        <v>321</v>
      </c>
      <c r="C863" s="458" t="s">
        <v>1282</v>
      </c>
      <c r="D863" s="458" t="s">
        <v>1283</v>
      </c>
      <c r="E863" s="456">
        <v>0</v>
      </c>
      <c r="F863" s="456">
        <v>-227652.69</v>
      </c>
      <c r="G863" s="456">
        <v>1366447.67</v>
      </c>
      <c r="H863" s="456">
        <v>0</v>
      </c>
      <c r="I863" s="456">
        <v>0</v>
      </c>
      <c r="J863" s="459">
        <v>-1594100.36</v>
      </c>
    </row>
    <row r="864" spans="2:10" x14ac:dyDescent="0.25">
      <c r="B864" s="516" t="s">
        <v>321</v>
      </c>
      <c r="C864" s="458" t="s">
        <v>1284</v>
      </c>
      <c r="D864" s="458" t="s">
        <v>1285</v>
      </c>
      <c r="E864" s="456">
        <v>0</v>
      </c>
      <c r="F864" s="456">
        <v>-197579.56</v>
      </c>
      <c r="G864" s="456">
        <v>1426276.75</v>
      </c>
      <c r="H864" s="456">
        <v>0</v>
      </c>
      <c r="I864" s="456">
        <v>0</v>
      </c>
      <c r="J864" s="459">
        <v>-1623856.31</v>
      </c>
    </row>
    <row r="865" spans="2:21" x14ac:dyDescent="0.25">
      <c r="B865" s="516" t="s">
        <v>321</v>
      </c>
      <c r="C865" s="458" t="s">
        <v>1286</v>
      </c>
      <c r="D865" s="458" t="s">
        <v>1287</v>
      </c>
      <c r="E865" s="456">
        <v>0</v>
      </c>
      <c r="F865" s="456">
        <v>-413004.23</v>
      </c>
      <c r="G865" s="456">
        <v>1724895.49</v>
      </c>
      <c r="H865" s="456">
        <v>0</v>
      </c>
      <c r="I865" s="456">
        <v>0</v>
      </c>
      <c r="J865" s="459">
        <v>-2137899.7200000002</v>
      </c>
    </row>
    <row r="866" spans="2:21" x14ac:dyDescent="0.25">
      <c r="B866" s="516" t="s">
        <v>321</v>
      </c>
      <c r="C866" s="458" t="s">
        <v>1288</v>
      </c>
      <c r="D866" s="458" t="s">
        <v>1289</v>
      </c>
      <c r="E866" s="456">
        <v>0</v>
      </c>
      <c r="F866" s="456">
        <v>-321943.61</v>
      </c>
      <c r="G866" s="456">
        <v>1356140</v>
      </c>
      <c r="H866" s="456">
        <v>0</v>
      </c>
      <c r="I866" s="456">
        <v>0</v>
      </c>
      <c r="J866" s="459">
        <v>-1678083.61</v>
      </c>
    </row>
    <row r="867" spans="2:21" x14ac:dyDescent="0.25">
      <c r="B867" s="516" t="s">
        <v>321</v>
      </c>
      <c r="C867" s="458" t="s">
        <v>1290</v>
      </c>
      <c r="D867" s="458" t="s">
        <v>1291</v>
      </c>
      <c r="E867" s="456">
        <v>0</v>
      </c>
      <c r="F867" s="456">
        <v>-73081.16</v>
      </c>
      <c r="G867" s="456">
        <v>1120516.45</v>
      </c>
      <c r="H867" s="456">
        <v>0</v>
      </c>
      <c r="I867" s="456">
        <v>0</v>
      </c>
      <c r="J867" s="459">
        <v>-1193597.6100000001</v>
      </c>
      <c r="M867" s="518"/>
      <c r="N867" s="518"/>
      <c r="O867" s="518"/>
      <c r="P867" s="519"/>
      <c r="Q867" s="519"/>
      <c r="R867" s="519"/>
      <c r="S867" s="519"/>
      <c r="T867" s="519"/>
      <c r="U867" s="519"/>
    </row>
    <row r="868" spans="2:21" x14ac:dyDescent="0.25">
      <c r="B868" s="516" t="s">
        <v>321</v>
      </c>
      <c r="C868" s="458" t="s">
        <v>1292</v>
      </c>
      <c r="D868" s="458" t="s">
        <v>1293</v>
      </c>
      <c r="E868" s="456">
        <v>0</v>
      </c>
      <c r="F868" s="456">
        <v>-606468.11</v>
      </c>
      <c r="G868" s="456">
        <v>1230684.42</v>
      </c>
      <c r="H868" s="456">
        <v>0</v>
      </c>
      <c r="I868" s="456">
        <v>0</v>
      </c>
      <c r="J868" s="459">
        <v>-1837152.53</v>
      </c>
      <c r="M868" s="518"/>
      <c r="N868" s="518"/>
      <c r="O868" s="518"/>
      <c r="P868" s="519"/>
      <c r="Q868" s="519"/>
      <c r="R868" s="519"/>
      <c r="S868" s="519"/>
      <c r="T868" s="519"/>
      <c r="U868" s="519"/>
    </row>
    <row r="869" spans="2:21" x14ac:dyDescent="0.25">
      <c r="B869" s="516" t="s">
        <v>321</v>
      </c>
      <c r="C869" s="458" t="s">
        <v>1294</v>
      </c>
      <c r="D869" s="458" t="s">
        <v>1295</v>
      </c>
      <c r="E869" s="456">
        <v>0</v>
      </c>
      <c r="F869" s="456">
        <v>-602929.03</v>
      </c>
      <c r="G869" s="456">
        <v>1651530.94</v>
      </c>
      <c r="H869" s="456">
        <v>0</v>
      </c>
      <c r="I869" s="456">
        <v>0</v>
      </c>
      <c r="J869" s="459">
        <v>-2254459.9700000002</v>
      </c>
      <c r="M869" s="518"/>
      <c r="N869" s="518"/>
      <c r="O869" s="518"/>
      <c r="P869" s="519"/>
      <c r="Q869" s="519"/>
      <c r="R869" s="519"/>
      <c r="S869" s="519"/>
      <c r="T869" s="519"/>
      <c r="U869" s="519"/>
    </row>
    <row r="870" spans="2:21" x14ac:dyDescent="0.25">
      <c r="B870" s="516" t="s">
        <v>321</v>
      </c>
      <c r="C870" s="458" t="s">
        <v>1296</v>
      </c>
      <c r="D870" s="458" t="s">
        <v>1297</v>
      </c>
      <c r="E870" s="456">
        <v>0</v>
      </c>
      <c r="F870" s="456">
        <v>-2584905.52</v>
      </c>
      <c r="G870" s="456">
        <v>-13338456.34</v>
      </c>
      <c r="H870" s="456">
        <v>0</v>
      </c>
      <c r="I870" s="456">
        <v>0</v>
      </c>
      <c r="J870" s="459">
        <v>10753550.82</v>
      </c>
      <c r="M870" s="518"/>
      <c r="N870" s="518"/>
      <c r="O870" s="518"/>
      <c r="P870" s="519"/>
      <c r="Q870" s="519"/>
      <c r="R870" s="519"/>
      <c r="S870" s="519"/>
      <c r="T870" s="519"/>
      <c r="U870" s="519"/>
    </row>
    <row r="871" spans="2:21" x14ac:dyDescent="0.25">
      <c r="B871" s="516" t="s">
        <v>321</v>
      </c>
      <c r="C871" s="458" t="s">
        <v>6228</v>
      </c>
      <c r="D871" s="458" t="s">
        <v>6229</v>
      </c>
      <c r="E871" s="456">
        <v>0</v>
      </c>
      <c r="F871" s="456">
        <v>0</v>
      </c>
      <c r="G871" s="456">
        <v>-15687024.619999999</v>
      </c>
      <c r="H871" s="456">
        <v>0</v>
      </c>
      <c r="I871" s="456">
        <v>0</v>
      </c>
      <c r="J871" s="459">
        <v>15687024.619999999</v>
      </c>
      <c r="M871" s="518"/>
      <c r="N871" s="518"/>
      <c r="O871" s="518"/>
      <c r="P871" s="519"/>
      <c r="Q871" s="519"/>
      <c r="R871" s="519"/>
      <c r="S871" s="519"/>
      <c r="T871" s="519"/>
      <c r="U871" s="519"/>
    </row>
    <row r="872" spans="2:21" x14ac:dyDescent="0.25">
      <c r="B872" s="516" t="s">
        <v>321</v>
      </c>
      <c r="C872" s="458" t="s">
        <v>1298</v>
      </c>
      <c r="D872" s="458" t="s">
        <v>1299</v>
      </c>
      <c r="E872" s="456">
        <v>0</v>
      </c>
      <c r="F872" s="456">
        <v>178332381.90000001</v>
      </c>
      <c r="G872" s="456">
        <v>0</v>
      </c>
      <c r="H872" s="456">
        <v>18002253.440000001</v>
      </c>
      <c r="I872" s="456">
        <v>0</v>
      </c>
      <c r="J872" s="459">
        <v>196334635.34</v>
      </c>
      <c r="M872" s="518"/>
      <c r="N872" s="518"/>
      <c r="O872" s="518"/>
      <c r="P872" s="519"/>
      <c r="Q872" s="519"/>
      <c r="R872" s="519"/>
      <c r="S872" s="519"/>
      <c r="T872" s="519"/>
      <c r="U872" s="519"/>
    </row>
    <row r="873" spans="2:21" x14ac:dyDescent="0.25">
      <c r="B873" s="516" t="s">
        <v>321</v>
      </c>
      <c r="C873" s="458" t="s">
        <v>1300</v>
      </c>
      <c r="D873" s="458" t="s">
        <v>1301</v>
      </c>
      <c r="E873" s="456">
        <v>0</v>
      </c>
      <c r="F873" s="456">
        <v>171781800</v>
      </c>
      <c r="G873" s="456">
        <v>0</v>
      </c>
      <c r="H873" s="456">
        <v>16392351.199999999</v>
      </c>
      <c r="I873" s="456">
        <v>0</v>
      </c>
      <c r="J873" s="459">
        <v>188174151.19999999</v>
      </c>
      <c r="M873" s="518"/>
      <c r="N873" s="518"/>
      <c r="O873" s="518"/>
      <c r="P873" s="519"/>
      <c r="Q873" s="519"/>
      <c r="R873" s="519"/>
      <c r="S873" s="519"/>
      <c r="T873" s="519"/>
      <c r="U873" s="519"/>
    </row>
    <row r="874" spans="2:21" x14ac:dyDescent="0.25">
      <c r="B874" s="516" t="s">
        <v>321</v>
      </c>
      <c r="C874" s="458" t="s">
        <v>1302</v>
      </c>
      <c r="D874" s="458" t="s">
        <v>340</v>
      </c>
      <c r="E874" s="456">
        <v>0</v>
      </c>
      <c r="F874" s="456">
        <v>166659807.81999999</v>
      </c>
      <c r="G874" s="456">
        <v>0</v>
      </c>
      <c r="H874" s="456">
        <v>15979572.24</v>
      </c>
      <c r="I874" s="456">
        <v>0</v>
      </c>
      <c r="J874" s="459">
        <v>182639380.06</v>
      </c>
      <c r="M874" s="518"/>
      <c r="N874" s="518"/>
      <c r="O874" s="518"/>
      <c r="P874" s="519"/>
      <c r="Q874" s="519"/>
      <c r="R874" s="519"/>
      <c r="S874" s="519"/>
      <c r="T874" s="519"/>
      <c r="U874" s="519"/>
    </row>
    <row r="875" spans="2:21" x14ac:dyDescent="0.25">
      <c r="B875" s="516" t="s">
        <v>321</v>
      </c>
      <c r="C875" s="458" t="s">
        <v>319</v>
      </c>
      <c r="D875" s="458" t="s">
        <v>320</v>
      </c>
      <c r="E875" s="456">
        <v>0</v>
      </c>
      <c r="F875" s="456">
        <v>166269563.66999999</v>
      </c>
      <c r="G875" s="456">
        <v>0</v>
      </c>
      <c r="H875" s="456">
        <v>15947208.310000001</v>
      </c>
      <c r="I875" s="456">
        <v>0</v>
      </c>
      <c r="J875" s="459">
        <v>182216771.97999999</v>
      </c>
      <c r="M875" s="518"/>
      <c r="N875" s="518"/>
      <c r="O875" s="518"/>
      <c r="P875" s="519"/>
      <c r="Q875" s="519"/>
      <c r="R875" s="519"/>
      <c r="S875" s="519"/>
      <c r="T875" s="519"/>
      <c r="U875" s="519"/>
    </row>
    <row r="876" spans="2:21" x14ac:dyDescent="0.25">
      <c r="B876" s="516" t="s">
        <v>321</v>
      </c>
      <c r="C876" s="458" t="s">
        <v>322</v>
      </c>
      <c r="D876" s="458" t="s">
        <v>323</v>
      </c>
      <c r="E876" s="456">
        <v>0</v>
      </c>
      <c r="F876" s="456">
        <v>166269563.66999999</v>
      </c>
      <c r="G876" s="456">
        <v>0</v>
      </c>
      <c r="H876" s="456">
        <v>15947208.310000001</v>
      </c>
      <c r="I876" s="456">
        <v>0</v>
      </c>
      <c r="J876" s="459">
        <v>182216771.97999999</v>
      </c>
      <c r="M876" s="518"/>
      <c r="N876" s="518"/>
      <c r="O876" s="518"/>
      <c r="P876" s="519"/>
      <c r="Q876" s="519"/>
      <c r="R876" s="519"/>
      <c r="S876" s="519"/>
      <c r="T876" s="519"/>
      <c r="U876" s="519"/>
    </row>
    <row r="877" spans="2:21" x14ac:dyDescent="0.25">
      <c r="B877" s="516" t="s">
        <v>321</v>
      </c>
      <c r="C877" s="458" t="s">
        <v>324</v>
      </c>
      <c r="D877" s="458" t="s">
        <v>325</v>
      </c>
      <c r="E877" s="456">
        <v>0</v>
      </c>
      <c r="F877" s="456">
        <v>100427711.31</v>
      </c>
      <c r="G877" s="456">
        <v>0</v>
      </c>
      <c r="H877" s="456">
        <v>8312223.4800000004</v>
      </c>
      <c r="I877" s="456">
        <v>0</v>
      </c>
      <c r="J877" s="459">
        <v>108739934.79000001</v>
      </c>
      <c r="M877" s="518"/>
      <c r="N877" s="518"/>
      <c r="O877" s="518"/>
      <c r="P877" s="519"/>
      <c r="Q877" s="519"/>
      <c r="R877" s="519"/>
      <c r="S877" s="519"/>
      <c r="T877" s="519"/>
      <c r="U877" s="519"/>
    </row>
    <row r="878" spans="2:21" x14ac:dyDescent="0.25">
      <c r="B878" s="516" t="s">
        <v>321</v>
      </c>
      <c r="C878" s="458" t="s">
        <v>326</v>
      </c>
      <c r="D878" s="458" t="s">
        <v>327</v>
      </c>
      <c r="E878" s="456">
        <v>0</v>
      </c>
      <c r="F878" s="456">
        <v>99320161.709999993</v>
      </c>
      <c r="G878" s="456">
        <v>0</v>
      </c>
      <c r="H878" s="456">
        <v>8230305.2400000002</v>
      </c>
      <c r="I878" s="456">
        <v>0</v>
      </c>
      <c r="J878" s="459">
        <v>107550466.95</v>
      </c>
      <c r="M878" s="518"/>
      <c r="N878" s="518"/>
      <c r="O878" s="518"/>
      <c r="P878" s="519"/>
      <c r="Q878" s="519"/>
      <c r="R878" s="519"/>
      <c r="S878" s="519"/>
      <c r="T878" s="519"/>
      <c r="U878" s="519"/>
    </row>
    <row r="879" spans="2:21" x14ac:dyDescent="0.25">
      <c r="B879" s="516" t="s">
        <v>321</v>
      </c>
      <c r="C879" s="458" t="s">
        <v>328</v>
      </c>
      <c r="D879" s="458" t="s">
        <v>329</v>
      </c>
      <c r="E879" s="456">
        <v>0</v>
      </c>
      <c r="F879" s="456">
        <v>65359143.469999999</v>
      </c>
      <c r="G879" s="456">
        <v>0</v>
      </c>
      <c r="H879" s="456">
        <v>6037109.4100000001</v>
      </c>
      <c r="I879" s="456">
        <v>0</v>
      </c>
      <c r="J879" s="459">
        <v>71396252.879999995</v>
      </c>
      <c r="M879" s="518"/>
      <c r="N879" s="518"/>
      <c r="O879" s="518"/>
      <c r="P879" s="519"/>
      <c r="Q879" s="519"/>
      <c r="R879" s="519"/>
      <c r="S879" s="519"/>
      <c r="T879" s="519"/>
      <c r="U879" s="519"/>
    </row>
    <row r="880" spans="2:21" x14ac:dyDescent="0.25">
      <c r="B880" s="516" t="s">
        <v>321</v>
      </c>
      <c r="C880" s="458" t="s">
        <v>330</v>
      </c>
      <c r="D880" s="458" t="s">
        <v>331</v>
      </c>
      <c r="E880" s="456">
        <v>0</v>
      </c>
      <c r="F880" s="456">
        <v>17530577.239999998</v>
      </c>
      <c r="G880" s="456">
        <v>0</v>
      </c>
      <c r="H880" s="456">
        <v>1849140.78</v>
      </c>
      <c r="I880" s="456">
        <v>0</v>
      </c>
      <c r="J880" s="459">
        <v>19379718.02</v>
      </c>
      <c r="M880" s="518"/>
      <c r="N880" s="518"/>
      <c r="O880" s="518"/>
      <c r="P880" s="519"/>
      <c r="Q880" s="519"/>
      <c r="R880" s="519"/>
      <c r="S880" s="519"/>
      <c r="T880" s="519"/>
      <c r="U880" s="519"/>
    </row>
    <row r="881" spans="2:21" x14ac:dyDescent="0.25">
      <c r="B881" s="516" t="s">
        <v>321</v>
      </c>
      <c r="C881" s="458" t="s">
        <v>332</v>
      </c>
      <c r="D881" s="458" t="s">
        <v>333</v>
      </c>
      <c r="E881" s="456">
        <v>0</v>
      </c>
      <c r="F881" s="456">
        <v>15933749.26</v>
      </c>
      <c r="G881" s="456">
        <v>0</v>
      </c>
      <c r="H881" s="456">
        <v>308972.76</v>
      </c>
      <c r="I881" s="456">
        <v>0</v>
      </c>
      <c r="J881" s="459">
        <v>16242722.02</v>
      </c>
      <c r="M881" s="518"/>
      <c r="N881" s="518"/>
      <c r="O881" s="518"/>
      <c r="P881" s="519"/>
      <c r="Q881" s="519"/>
      <c r="R881" s="519"/>
      <c r="S881" s="519"/>
      <c r="T881" s="519"/>
      <c r="U881" s="519"/>
    </row>
    <row r="882" spans="2:21" x14ac:dyDescent="0.25">
      <c r="B882" s="516" t="s">
        <v>321</v>
      </c>
      <c r="C882" s="458" t="s">
        <v>334</v>
      </c>
      <c r="D882" s="458" t="s">
        <v>335</v>
      </c>
      <c r="E882" s="456">
        <v>0</v>
      </c>
      <c r="F882" s="456">
        <v>447893.32</v>
      </c>
      <c r="G882" s="456">
        <v>0</v>
      </c>
      <c r="H882" s="456">
        <v>28262.16</v>
      </c>
      <c r="I882" s="456">
        <v>0</v>
      </c>
      <c r="J882" s="459">
        <v>476155.48</v>
      </c>
      <c r="M882" s="518"/>
      <c r="N882" s="518"/>
      <c r="O882" s="518"/>
      <c r="P882" s="519"/>
      <c r="Q882" s="519"/>
      <c r="R882" s="519"/>
      <c r="S882" s="519"/>
      <c r="T882" s="519"/>
      <c r="U882" s="519"/>
    </row>
    <row r="883" spans="2:21" x14ac:dyDescent="0.25">
      <c r="B883" s="516" t="s">
        <v>321</v>
      </c>
      <c r="C883" s="458" t="s">
        <v>337</v>
      </c>
      <c r="D883" s="458" t="s">
        <v>338</v>
      </c>
      <c r="E883" s="456">
        <v>0</v>
      </c>
      <c r="F883" s="456">
        <v>48798.42</v>
      </c>
      <c r="G883" s="456">
        <v>0</v>
      </c>
      <c r="H883" s="456">
        <v>6820.13</v>
      </c>
      <c r="I883" s="456">
        <v>0</v>
      </c>
      <c r="J883" s="459">
        <v>55618.55</v>
      </c>
      <c r="M883" s="518"/>
      <c r="N883" s="518"/>
      <c r="O883" s="518"/>
      <c r="P883" s="519"/>
      <c r="Q883" s="519"/>
      <c r="R883" s="519"/>
      <c r="S883" s="519"/>
      <c r="T883" s="519"/>
      <c r="U883" s="519"/>
    </row>
    <row r="884" spans="2:21" x14ac:dyDescent="0.25">
      <c r="B884" s="516" t="s">
        <v>321</v>
      </c>
      <c r="C884" s="458" t="s">
        <v>342</v>
      </c>
      <c r="D884" s="458" t="s">
        <v>343</v>
      </c>
      <c r="E884" s="456">
        <v>0</v>
      </c>
      <c r="F884" s="456">
        <v>1005516.16</v>
      </c>
      <c r="G884" s="456">
        <v>0</v>
      </c>
      <c r="H884" s="456">
        <v>81785.240000000005</v>
      </c>
      <c r="I884" s="456">
        <v>0</v>
      </c>
      <c r="J884" s="459">
        <v>1087301.3999999999</v>
      </c>
      <c r="M884" s="518"/>
      <c r="N884" s="518"/>
      <c r="O884" s="518"/>
      <c r="P884" s="519"/>
      <c r="Q884" s="519"/>
      <c r="R884" s="519"/>
      <c r="S884" s="519"/>
      <c r="T884" s="519"/>
      <c r="U884" s="519"/>
    </row>
    <row r="885" spans="2:21" x14ac:dyDescent="0.25">
      <c r="B885" s="516" t="s">
        <v>321</v>
      </c>
      <c r="C885" s="458" t="s">
        <v>344</v>
      </c>
      <c r="D885" s="458" t="s">
        <v>345</v>
      </c>
      <c r="E885" s="456">
        <v>0</v>
      </c>
      <c r="F885" s="456">
        <v>663044.66</v>
      </c>
      <c r="G885" s="456">
        <v>0</v>
      </c>
      <c r="H885" s="456">
        <v>60670.43</v>
      </c>
      <c r="I885" s="456">
        <v>0</v>
      </c>
      <c r="J885" s="459">
        <v>723715.09</v>
      </c>
      <c r="M885" s="518"/>
      <c r="N885" s="518"/>
      <c r="O885" s="518"/>
      <c r="P885" s="519"/>
      <c r="Q885" s="519"/>
      <c r="R885" s="519"/>
      <c r="S885" s="519"/>
      <c r="T885" s="519"/>
      <c r="U885" s="519"/>
    </row>
    <row r="886" spans="2:21" x14ac:dyDescent="0.25">
      <c r="B886" s="516" t="s">
        <v>321</v>
      </c>
      <c r="C886" s="458" t="s">
        <v>346</v>
      </c>
      <c r="D886" s="458" t="s">
        <v>347</v>
      </c>
      <c r="E886" s="456">
        <v>0</v>
      </c>
      <c r="F886" s="456">
        <v>178565.61</v>
      </c>
      <c r="G886" s="456">
        <v>0</v>
      </c>
      <c r="H886" s="456">
        <v>18604.740000000002</v>
      </c>
      <c r="I886" s="456">
        <v>0</v>
      </c>
      <c r="J886" s="459">
        <v>197170.35</v>
      </c>
      <c r="M886" s="518"/>
      <c r="N886" s="518"/>
      <c r="O886" s="518"/>
      <c r="P886" s="519"/>
      <c r="Q886" s="519"/>
      <c r="R886" s="519"/>
      <c r="S886" s="519"/>
      <c r="T886" s="519"/>
      <c r="U886" s="519"/>
    </row>
    <row r="887" spans="2:21" x14ac:dyDescent="0.25">
      <c r="B887" s="516" t="s">
        <v>321</v>
      </c>
      <c r="C887" s="458" t="s">
        <v>348</v>
      </c>
      <c r="D887" s="458" t="s">
        <v>349</v>
      </c>
      <c r="E887" s="456">
        <v>0</v>
      </c>
      <c r="F887" s="456">
        <v>158455.95000000001</v>
      </c>
      <c r="G887" s="456">
        <v>0</v>
      </c>
      <c r="H887" s="456">
        <v>2185.5700000000002</v>
      </c>
      <c r="I887" s="456">
        <v>0</v>
      </c>
      <c r="J887" s="459">
        <v>160641.51999999999</v>
      </c>
      <c r="M887" s="518"/>
      <c r="N887" s="518"/>
      <c r="O887" s="518"/>
      <c r="P887" s="519"/>
      <c r="Q887" s="519"/>
      <c r="R887" s="519"/>
      <c r="S887" s="519"/>
      <c r="T887" s="519"/>
      <c r="U887" s="519"/>
    </row>
    <row r="888" spans="2:21" x14ac:dyDescent="0.25">
      <c r="B888" s="516" t="s">
        <v>321</v>
      </c>
      <c r="C888" s="458" t="s">
        <v>350</v>
      </c>
      <c r="D888" s="458" t="s">
        <v>351</v>
      </c>
      <c r="E888" s="456">
        <v>0</v>
      </c>
      <c r="F888" s="456">
        <v>4951.95</v>
      </c>
      <c r="G888" s="456">
        <v>0</v>
      </c>
      <c r="H888" s="456">
        <v>255.72</v>
      </c>
      <c r="I888" s="456">
        <v>0</v>
      </c>
      <c r="J888" s="459">
        <v>5207.67</v>
      </c>
      <c r="M888" s="518"/>
      <c r="N888" s="518"/>
      <c r="O888" s="518"/>
      <c r="P888" s="519"/>
      <c r="Q888" s="519"/>
      <c r="R888" s="519"/>
      <c r="S888" s="519"/>
      <c r="T888" s="519"/>
      <c r="U888" s="519"/>
    </row>
    <row r="889" spans="2:21" x14ac:dyDescent="0.25">
      <c r="B889" s="516" t="s">
        <v>321</v>
      </c>
      <c r="C889" s="458" t="s">
        <v>352</v>
      </c>
      <c r="D889" s="458" t="s">
        <v>353</v>
      </c>
      <c r="E889" s="456">
        <v>0</v>
      </c>
      <c r="F889" s="456">
        <v>497.99</v>
      </c>
      <c r="G889" s="456">
        <v>0</v>
      </c>
      <c r="H889" s="456">
        <v>68.78</v>
      </c>
      <c r="I889" s="456">
        <v>0</v>
      </c>
      <c r="J889" s="459">
        <v>566.77</v>
      </c>
      <c r="M889" s="518"/>
      <c r="N889" s="518"/>
      <c r="O889" s="518"/>
      <c r="P889" s="519"/>
      <c r="Q889" s="519"/>
      <c r="R889" s="519"/>
      <c r="S889" s="519"/>
      <c r="T889" s="519"/>
      <c r="U889" s="519"/>
    </row>
    <row r="890" spans="2:21" x14ac:dyDescent="0.25">
      <c r="B890" s="516" t="s">
        <v>321</v>
      </c>
      <c r="C890" s="458" t="s">
        <v>354</v>
      </c>
      <c r="D890" s="458" t="s">
        <v>355</v>
      </c>
      <c r="E890" s="456">
        <v>0</v>
      </c>
      <c r="F890" s="456">
        <v>102033.44</v>
      </c>
      <c r="G890" s="456">
        <v>0</v>
      </c>
      <c r="H890" s="456">
        <v>133</v>
      </c>
      <c r="I890" s="456">
        <v>0</v>
      </c>
      <c r="J890" s="459">
        <v>102166.44</v>
      </c>
      <c r="M890" s="518"/>
      <c r="N890" s="518"/>
      <c r="O890" s="518"/>
      <c r="P890" s="519"/>
      <c r="Q890" s="519"/>
      <c r="R890" s="519"/>
      <c r="S890" s="519"/>
      <c r="T890" s="519"/>
      <c r="U890" s="519"/>
    </row>
    <row r="891" spans="2:21" x14ac:dyDescent="0.25">
      <c r="B891" s="516" t="s">
        <v>321</v>
      </c>
      <c r="C891" s="458" t="s">
        <v>356</v>
      </c>
      <c r="D891" s="458" t="s">
        <v>357</v>
      </c>
      <c r="E891" s="456">
        <v>0</v>
      </c>
      <c r="F891" s="456">
        <v>98996.44</v>
      </c>
      <c r="G891" s="456">
        <v>0</v>
      </c>
      <c r="H891" s="456">
        <v>0</v>
      </c>
      <c r="I891" s="456">
        <v>0</v>
      </c>
      <c r="J891" s="459">
        <v>98996.44</v>
      </c>
      <c r="M891" s="518"/>
      <c r="N891" s="518"/>
      <c r="O891" s="518"/>
      <c r="P891" s="519"/>
      <c r="Q891" s="519"/>
      <c r="R891" s="519"/>
      <c r="S891" s="519"/>
      <c r="T891" s="519"/>
      <c r="U891" s="519"/>
    </row>
    <row r="892" spans="2:21" x14ac:dyDescent="0.25">
      <c r="B892" s="516" t="s">
        <v>321</v>
      </c>
      <c r="C892" s="458" t="s">
        <v>358</v>
      </c>
      <c r="D892" s="458" t="s">
        <v>359</v>
      </c>
      <c r="E892" s="456">
        <v>0</v>
      </c>
      <c r="F892" s="456">
        <v>3037</v>
      </c>
      <c r="G892" s="456">
        <v>0</v>
      </c>
      <c r="H892" s="456">
        <v>133</v>
      </c>
      <c r="I892" s="456">
        <v>0</v>
      </c>
      <c r="J892" s="459">
        <v>3170</v>
      </c>
      <c r="M892" s="518"/>
      <c r="N892" s="518"/>
      <c r="O892" s="518"/>
      <c r="P892" s="519"/>
      <c r="Q892" s="519"/>
      <c r="R892" s="519"/>
      <c r="S892" s="519"/>
      <c r="T892" s="519"/>
      <c r="U892" s="519"/>
    </row>
    <row r="893" spans="2:21" x14ac:dyDescent="0.25">
      <c r="B893" s="516" t="s">
        <v>321</v>
      </c>
      <c r="C893" s="458" t="s">
        <v>360</v>
      </c>
      <c r="D893" s="458" t="s">
        <v>361</v>
      </c>
      <c r="E893" s="456">
        <v>0</v>
      </c>
      <c r="F893" s="456">
        <v>49309964.340000004</v>
      </c>
      <c r="G893" s="456">
        <v>0</v>
      </c>
      <c r="H893" s="456">
        <v>6242992.6299999999</v>
      </c>
      <c r="I893" s="456">
        <v>0</v>
      </c>
      <c r="J893" s="459">
        <v>55552956.969999999</v>
      </c>
      <c r="M893" s="518"/>
      <c r="N893" s="518"/>
      <c r="O893" s="518"/>
      <c r="P893" s="519"/>
      <c r="Q893" s="519"/>
      <c r="R893" s="519"/>
      <c r="S893" s="519"/>
      <c r="T893" s="519"/>
      <c r="U893" s="519"/>
    </row>
    <row r="894" spans="2:21" x14ac:dyDescent="0.25">
      <c r="B894" s="516" t="s">
        <v>321</v>
      </c>
      <c r="C894" s="458" t="s">
        <v>362</v>
      </c>
      <c r="D894" s="458" t="s">
        <v>363</v>
      </c>
      <c r="E894" s="456">
        <v>0</v>
      </c>
      <c r="F894" s="456">
        <v>48506578.130000003</v>
      </c>
      <c r="G894" s="456">
        <v>0</v>
      </c>
      <c r="H894" s="456">
        <v>6159994.5199999996</v>
      </c>
      <c r="I894" s="456">
        <v>0</v>
      </c>
      <c r="J894" s="459">
        <v>54666572.649999999</v>
      </c>
      <c r="M894" s="518"/>
      <c r="N894" s="518"/>
      <c r="O894" s="518"/>
      <c r="P894" s="519"/>
      <c r="Q894" s="519"/>
      <c r="R894" s="519"/>
      <c r="S894" s="519"/>
      <c r="T894" s="519"/>
      <c r="U894" s="519"/>
    </row>
    <row r="895" spans="2:21" x14ac:dyDescent="0.25">
      <c r="B895" s="516" t="s">
        <v>321</v>
      </c>
      <c r="C895" s="458" t="s">
        <v>364</v>
      </c>
      <c r="D895" s="458" t="s">
        <v>365</v>
      </c>
      <c r="E895" s="456">
        <v>0</v>
      </c>
      <c r="F895" s="456">
        <v>38740821.399999999</v>
      </c>
      <c r="G895" s="456">
        <v>0</v>
      </c>
      <c r="H895" s="456">
        <v>4528333.74</v>
      </c>
      <c r="I895" s="456">
        <v>0</v>
      </c>
      <c r="J895" s="459">
        <v>43269155.140000001</v>
      </c>
      <c r="M895" s="518"/>
      <c r="N895" s="518"/>
      <c r="O895" s="518"/>
      <c r="P895" s="519"/>
      <c r="Q895" s="519"/>
      <c r="R895" s="519"/>
      <c r="S895" s="519"/>
      <c r="T895" s="519"/>
      <c r="U895" s="519"/>
    </row>
    <row r="896" spans="2:21" x14ac:dyDescent="0.25">
      <c r="B896" s="516" t="s">
        <v>321</v>
      </c>
      <c r="C896" s="458" t="s">
        <v>366</v>
      </c>
      <c r="D896" s="458" t="s">
        <v>367</v>
      </c>
      <c r="E896" s="456">
        <v>0</v>
      </c>
      <c r="F896" s="456">
        <v>8762612.1899999995</v>
      </c>
      <c r="G896" s="456">
        <v>0</v>
      </c>
      <c r="H896" s="456">
        <v>1041402.28</v>
      </c>
      <c r="I896" s="456">
        <v>0</v>
      </c>
      <c r="J896" s="459">
        <v>9804014.4700000007</v>
      </c>
      <c r="M896" s="518"/>
      <c r="N896" s="518"/>
      <c r="O896" s="518"/>
      <c r="P896" s="519"/>
      <c r="Q896" s="519"/>
      <c r="R896" s="519"/>
      <c r="S896" s="519"/>
      <c r="T896" s="519"/>
      <c r="U896" s="519"/>
    </row>
    <row r="897" spans="2:21" x14ac:dyDescent="0.25">
      <c r="B897" s="516" t="s">
        <v>321</v>
      </c>
      <c r="C897" s="458" t="s">
        <v>368</v>
      </c>
      <c r="D897" s="458" t="s">
        <v>369</v>
      </c>
      <c r="E897" s="456">
        <v>0</v>
      </c>
      <c r="F897" s="456">
        <v>667408.55000000005</v>
      </c>
      <c r="G897" s="456">
        <v>0</v>
      </c>
      <c r="H897" s="456">
        <v>553563.06999999995</v>
      </c>
      <c r="I897" s="456">
        <v>0</v>
      </c>
      <c r="J897" s="459">
        <v>1220971.6200000001</v>
      </c>
      <c r="M897" s="518"/>
      <c r="N897" s="518"/>
      <c r="O897" s="518"/>
      <c r="P897" s="519"/>
      <c r="Q897" s="519"/>
      <c r="R897" s="519"/>
      <c r="S897" s="519"/>
      <c r="T897" s="519"/>
      <c r="U897" s="519"/>
    </row>
    <row r="898" spans="2:21" x14ac:dyDescent="0.25">
      <c r="B898" s="516" t="s">
        <v>321</v>
      </c>
      <c r="C898" s="458" t="s">
        <v>370</v>
      </c>
      <c r="D898" s="458" t="s">
        <v>371</v>
      </c>
      <c r="E898" s="456">
        <v>0</v>
      </c>
      <c r="F898" s="456">
        <v>264207.24</v>
      </c>
      <c r="G898" s="456">
        <v>0</v>
      </c>
      <c r="H898" s="456">
        <v>17476.099999999999</v>
      </c>
      <c r="I898" s="456">
        <v>0</v>
      </c>
      <c r="J898" s="459">
        <v>281683.34000000003</v>
      </c>
      <c r="M898" s="518"/>
      <c r="N898" s="518"/>
      <c r="O898" s="518"/>
      <c r="P898" s="519"/>
      <c r="Q898" s="519"/>
      <c r="R898" s="519"/>
      <c r="S898" s="519"/>
      <c r="T898" s="519"/>
      <c r="U898" s="519"/>
    </row>
    <row r="899" spans="2:21" x14ac:dyDescent="0.25">
      <c r="B899" s="516" t="s">
        <v>321</v>
      </c>
      <c r="C899" s="458" t="s">
        <v>372</v>
      </c>
      <c r="D899" s="458" t="s">
        <v>373</v>
      </c>
      <c r="E899" s="456">
        <v>0</v>
      </c>
      <c r="F899" s="456">
        <v>71528.75</v>
      </c>
      <c r="G899" s="456">
        <v>0</v>
      </c>
      <c r="H899" s="456">
        <v>19219.330000000002</v>
      </c>
      <c r="I899" s="456">
        <v>0</v>
      </c>
      <c r="J899" s="459">
        <v>90748.08</v>
      </c>
      <c r="M899" s="518"/>
      <c r="N899" s="518"/>
      <c r="O899" s="518"/>
      <c r="P899" s="519"/>
      <c r="Q899" s="519"/>
      <c r="R899" s="519"/>
      <c r="S899" s="519"/>
      <c r="T899" s="519"/>
      <c r="U899" s="519"/>
    </row>
    <row r="900" spans="2:21" x14ac:dyDescent="0.25">
      <c r="B900" s="516" t="s">
        <v>321</v>
      </c>
      <c r="C900" s="458" t="s">
        <v>374</v>
      </c>
      <c r="D900" s="458" t="s">
        <v>375</v>
      </c>
      <c r="E900" s="456">
        <v>0</v>
      </c>
      <c r="F900" s="456">
        <v>696440.6</v>
      </c>
      <c r="G900" s="456">
        <v>0</v>
      </c>
      <c r="H900" s="456">
        <v>74168.3</v>
      </c>
      <c r="I900" s="456">
        <v>0</v>
      </c>
      <c r="J900" s="459">
        <v>770608.9</v>
      </c>
      <c r="M900" s="518"/>
      <c r="N900" s="518"/>
      <c r="O900" s="518"/>
      <c r="P900" s="519"/>
      <c r="Q900" s="519"/>
      <c r="R900" s="519"/>
      <c r="S900" s="519"/>
      <c r="T900" s="519"/>
      <c r="U900" s="519"/>
    </row>
    <row r="901" spans="2:21" x14ac:dyDescent="0.25">
      <c r="B901" s="516" t="s">
        <v>321</v>
      </c>
      <c r="C901" s="458" t="s">
        <v>376</v>
      </c>
      <c r="D901" s="458" t="s">
        <v>377</v>
      </c>
      <c r="E901" s="456">
        <v>0</v>
      </c>
      <c r="F901" s="456">
        <v>571649.30000000005</v>
      </c>
      <c r="G901" s="456">
        <v>0</v>
      </c>
      <c r="H901" s="456">
        <v>57193.72</v>
      </c>
      <c r="I901" s="456">
        <v>0</v>
      </c>
      <c r="J901" s="459">
        <v>628843.02</v>
      </c>
      <c r="M901" s="518"/>
      <c r="N901" s="518"/>
      <c r="O901" s="518"/>
      <c r="P901" s="519"/>
      <c r="Q901" s="519"/>
      <c r="R901" s="519"/>
      <c r="S901" s="519"/>
      <c r="T901" s="519"/>
      <c r="U901" s="519"/>
    </row>
    <row r="902" spans="2:21" x14ac:dyDescent="0.25">
      <c r="B902" s="516" t="s">
        <v>321</v>
      </c>
      <c r="C902" s="458" t="s">
        <v>378</v>
      </c>
      <c r="D902" s="458" t="s">
        <v>379</v>
      </c>
      <c r="E902" s="456">
        <v>0</v>
      </c>
      <c r="F902" s="456">
        <v>116379.12</v>
      </c>
      <c r="G902" s="456">
        <v>0</v>
      </c>
      <c r="H902" s="456">
        <v>11663.7</v>
      </c>
      <c r="I902" s="456">
        <v>0</v>
      </c>
      <c r="J902" s="459">
        <v>128042.82</v>
      </c>
      <c r="M902" s="518"/>
      <c r="N902" s="518"/>
      <c r="O902" s="518"/>
      <c r="P902" s="519"/>
      <c r="Q902" s="519"/>
      <c r="R902" s="519"/>
      <c r="S902" s="519"/>
      <c r="T902" s="519"/>
      <c r="U902" s="519"/>
    </row>
    <row r="903" spans="2:21" x14ac:dyDescent="0.25">
      <c r="B903" s="516" t="s">
        <v>321</v>
      </c>
      <c r="C903" s="458" t="s">
        <v>380</v>
      </c>
      <c r="D903" s="458" t="s">
        <v>381</v>
      </c>
      <c r="E903" s="456">
        <v>0</v>
      </c>
      <c r="F903" s="456">
        <v>5046.18</v>
      </c>
      <c r="G903" s="456">
        <v>0</v>
      </c>
      <c r="H903" s="456">
        <v>4957.72</v>
      </c>
      <c r="I903" s="456">
        <v>0</v>
      </c>
      <c r="J903" s="459">
        <v>10003.9</v>
      </c>
      <c r="M903" s="518"/>
      <c r="N903" s="518"/>
      <c r="O903" s="518"/>
      <c r="P903" s="519"/>
      <c r="Q903" s="519"/>
      <c r="R903" s="519"/>
      <c r="S903" s="519"/>
      <c r="T903" s="519"/>
      <c r="U903" s="519"/>
    </row>
    <row r="904" spans="2:21" x14ac:dyDescent="0.25">
      <c r="B904" s="516" t="s">
        <v>321</v>
      </c>
      <c r="C904" s="458" t="s">
        <v>382</v>
      </c>
      <c r="D904" s="458" t="s">
        <v>351</v>
      </c>
      <c r="E904" s="456">
        <v>0</v>
      </c>
      <c r="F904" s="456">
        <v>2696.06</v>
      </c>
      <c r="G904" s="456">
        <v>0</v>
      </c>
      <c r="H904" s="456">
        <v>153.54</v>
      </c>
      <c r="I904" s="456">
        <v>0</v>
      </c>
      <c r="J904" s="459">
        <v>2849.6</v>
      </c>
      <c r="M904" s="518"/>
      <c r="N904" s="518"/>
      <c r="O904" s="518"/>
      <c r="P904" s="519"/>
      <c r="Q904" s="519"/>
      <c r="R904" s="519"/>
      <c r="S904" s="519"/>
      <c r="T904" s="519"/>
      <c r="U904" s="519"/>
    </row>
    <row r="905" spans="2:21" x14ac:dyDescent="0.25">
      <c r="B905" s="516" t="s">
        <v>321</v>
      </c>
      <c r="C905" s="458" t="s">
        <v>383</v>
      </c>
      <c r="D905" s="458" t="s">
        <v>384</v>
      </c>
      <c r="E905" s="456">
        <v>0</v>
      </c>
      <c r="F905" s="456">
        <v>669.94</v>
      </c>
      <c r="G905" s="456">
        <v>0</v>
      </c>
      <c r="H905" s="456">
        <v>199.62</v>
      </c>
      <c r="I905" s="456">
        <v>0</v>
      </c>
      <c r="J905" s="459">
        <v>869.56</v>
      </c>
      <c r="M905" s="518"/>
      <c r="N905" s="518"/>
      <c r="O905" s="518"/>
      <c r="P905" s="519"/>
      <c r="Q905" s="519"/>
      <c r="R905" s="519"/>
      <c r="S905" s="519"/>
      <c r="T905" s="519"/>
      <c r="U905" s="519"/>
    </row>
    <row r="906" spans="2:21" x14ac:dyDescent="0.25">
      <c r="B906" s="516" t="s">
        <v>321</v>
      </c>
      <c r="C906" s="458" t="s">
        <v>385</v>
      </c>
      <c r="D906" s="458" t="s">
        <v>386</v>
      </c>
      <c r="E906" s="456">
        <v>0</v>
      </c>
      <c r="F906" s="456">
        <v>95858.53</v>
      </c>
      <c r="G906" s="456">
        <v>0</v>
      </c>
      <c r="H906" s="456">
        <v>7094.46</v>
      </c>
      <c r="I906" s="456">
        <v>0</v>
      </c>
      <c r="J906" s="459">
        <v>102952.99</v>
      </c>
      <c r="M906" s="518"/>
      <c r="N906" s="518"/>
      <c r="O906" s="518"/>
      <c r="P906" s="519"/>
      <c r="Q906" s="519"/>
      <c r="R906" s="519"/>
      <c r="S906" s="519"/>
      <c r="T906" s="519"/>
      <c r="U906" s="519"/>
    </row>
    <row r="907" spans="2:21" x14ac:dyDescent="0.25">
      <c r="B907" s="516" t="s">
        <v>321</v>
      </c>
      <c r="C907" s="458" t="s">
        <v>387</v>
      </c>
      <c r="D907" s="458" t="s">
        <v>388</v>
      </c>
      <c r="E907" s="456">
        <v>0</v>
      </c>
      <c r="F907" s="456">
        <v>85030.76</v>
      </c>
      <c r="G907" s="456">
        <v>0</v>
      </c>
      <c r="H907" s="456">
        <v>7031.66</v>
      </c>
      <c r="I907" s="456">
        <v>0</v>
      </c>
      <c r="J907" s="459">
        <v>92062.42</v>
      </c>
      <c r="M907" s="518"/>
      <c r="N907" s="518"/>
      <c r="O907" s="518"/>
      <c r="P907" s="519"/>
      <c r="Q907" s="519"/>
      <c r="R907" s="519"/>
      <c r="S907" s="519"/>
      <c r="T907" s="519"/>
      <c r="U907" s="519"/>
    </row>
    <row r="908" spans="2:21" x14ac:dyDescent="0.25">
      <c r="B908" s="516" t="s">
        <v>321</v>
      </c>
      <c r="C908" s="458" t="s">
        <v>389</v>
      </c>
      <c r="D908" s="458" t="s">
        <v>390</v>
      </c>
      <c r="E908" s="456">
        <v>0</v>
      </c>
      <c r="F908" s="456">
        <v>10826.77</v>
      </c>
      <c r="G908" s="456">
        <v>0</v>
      </c>
      <c r="H908" s="456">
        <v>62.8</v>
      </c>
      <c r="I908" s="456">
        <v>0</v>
      </c>
      <c r="J908" s="459">
        <v>10889.57</v>
      </c>
      <c r="M908" s="518"/>
      <c r="N908" s="518"/>
      <c r="O908" s="518"/>
      <c r="P908" s="519"/>
      <c r="Q908" s="519"/>
      <c r="R908" s="519"/>
      <c r="S908" s="519"/>
      <c r="T908" s="519"/>
      <c r="U908" s="519"/>
    </row>
    <row r="909" spans="2:21" x14ac:dyDescent="0.25">
      <c r="B909" s="516" t="s">
        <v>321</v>
      </c>
      <c r="C909" s="458" t="s">
        <v>3192</v>
      </c>
      <c r="D909" s="458" t="s">
        <v>3193</v>
      </c>
      <c r="E909" s="456">
        <v>0</v>
      </c>
      <c r="F909" s="456">
        <v>1</v>
      </c>
      <c r="G909" s="456">
        <v>0</v>
      </c>
      <c r="H909" s="456">
        <v>0</v>
      </c>
      <c r="I909" s="456">
        <v>0</v>
      </c>
      <c r="J909" s="459">
        <v>1</v>
      </c>
      <c r="M909" s="518"/>
      <c r="N909" s="518"/>
      <c r="O909" s="518"/>
      <c r="P909" s="519"/>
      <c r="Q909" s="519"/>
      <c r="R909" s="519"/>
      <c r="S909" s="519"/>
      <c r="T909" s="519"/>
      <c r="U909" s="519"/>
    </row>
    <row r="910" spans="2:21" x14ac:dyDescent="0.25">
      <c r="B910" s="516" t="s">
        <v>321</v>
      </c>
      <c r="C910" s="458" t="s">
        <v>391</v>
      </c>
      <c r="D910" s="458" t="s">
        <v>392</v>
      </c>
      <c r="E910" s="456">
        <v>0</v>
      </c>
      <c r="F910" s="456">
        <v>10928.83</v>
      </c>
      <c r="G910" s="456">
        <v>0</v>
      </c>
      <c r="H910" s="456">
        <v>1502.55</v>
      </c>
      <c r="I910" s="456">
        <v>0</v>
      </c>
      <c r="J910" s="459">
        <v>12431.38</v>
      </c>
      <c r="M910" s="518"/>
      <c r="N910" s="518"/>
      <c r="O910" s="518"/>
      <c r="P910" s="519"/>
      <c r="Q910" s="519"/>
      <c r="R910" s="519"/>
      <c r="S910" s="519"/>
      <c r="T910" s="519"/>
      <c r="U910" s="519"/>
    </row>
    <row r="911" spans="2:21" x14ac:dyDescent="0.25">
      <c r="B911" s="516" t="s">
        <v>321</v>
      </c>
      <c r="C911" s="458" t="s">
        <v>393</v>
      </c>
      <c r="D911" s="458" t="s">
        <v>394</v>
      </c>
      <c r="E911" s="456">
        <v>0</v>
      </c>
      <c r="F911" s="456">
        <v>10928.83</v>
      </c>
      <c r="G911" s="456">
        <v>0</v>
      </c>
      <c r="H911" s="456">
        <v>1502.55</v>
      </c>
      <c r="I911" s="456">
        <v>0</v>
      </c>
      <c r="J911" s="459">
        <v>12431.38</v>
      </c>
      <c r="M911" s="518"/>
      <c r="N911" s="518"/>
      <c r="O911" s="518"/>
      <c r="P911" s="519"/>
      <c r="Q911" s="519"/>
      <c r="R911" s="519"/>
      <c r="S911" s="519"/>
      <c r="T911" s="519"/>
      <c r="U911" s="519"/>
    </row>
    <row r="912" spans="2:21" x14ac:dyDescent="0.25">
      <c r="B912" s="516" t="s">
        <v>321</v>
      </c>
      <c r="C912" s="458" t="s">
        <v>395</v>
      </c>
      <c r="D912" s="458" t="s">
        <v>396</v>
      </c>
      <c r="E912" s="456">
        <v>0</v>
      </c>
      <c r="F912" s="456">
        <v>158.25</v>
      </c>
      <c r="G912" s="456">
        <v>0</v>
      </c>
      <c r="H912" s="456">
        <v>232.8</v>
      </c>
      <c r="I912" s="456">
        <v>0</v>
      </c>
      <c r="J912" s="459">
        <v>391.05</v>
      </c>
      <c r="M912" s="518"/>
      <c r="N912" s="518"/>
      <c r="O912" s="518"/>
      <c r="P912" s="519"/>
      <c r="Q912" s="519"/>
      <c r="R912" s="519"/>
      <c r="S912" s="519"/>
      <c r="T912" s="519"/>
      <c r="U912" s="519"/>
    </row>
    <row r="913" spans="2:21" x14ac:dyDescent="0.25">
      <c r="B913" s="516" t="s">
        <v>321</v>
      </c>
      <c r="C913" s="458" t="s">
        <v>397</v>
      </c>
      <c r="D913" s="458" t="s">
        <v>398</v>
      </c>
      <c r="E913" s="456">
        <v>0</v>
      </c>
      <c r="F913" s="456">
        <v>158.25</v>
      </c>
      <c r="G913" s="456">
        <v>0</v>
      </c>
      <c r="H913" s="456">
        <v>232.8</v>
      </c>
      <c r="I913" s="456">
        <v>0</v>
      </c>
      <c r="J913" s="459">
        <v>391.05</v>
      </c>
      <c r="M913" s="518"/>
      <c r="N913" s="518"/>
      <c r="O913" s="518"/>
      <c r="P913" s="519"/>
      <c r="Q913" s="519"/>
      <c r="R913" s="519"/>
      <c r="S913" s="519"/>
      <c r="T913" s="519"/>
      <c r="U913" s="519"/>
    </row>
    <row r="914" spans="2:21" x14ac:dyDescent="0.25">
      <c r="B914" s="516" t="s">
        <v>321</v>
      </c>
      <c r="C914" s="458" t="s">
        <v>399</v>
      </c>
      <c r="D914" s="458" t="s">
        <v>340</v>
      </c>
      <c r="E914" s="456">
        <v>0</v>
      </c>
      <c r="F914" s="456">
        <v>13451865.65</v>
      </c>
      <c r="G914" s="456">
        <v>0</v>
      </c>
      <c r="H914" s="456">
        <v>1060522.3799999999</v>
      </c>
      <c r="I914" s="456">
        <v>0</v>
      </c>
      <c r="J914" s="459">
        <v>14512388.029999999</v>
      </c>
      <c r="M914" s="518"/>
      <c r="N914" s="518"/>
      <c r="O914" s="518"/>
      <c r="P914" s="519"/>
      <c r="Q914" s="519"/>
      <c r="R914" s="519"/>
      <c r="S914" s="519"/>
      <c r="T914" s="519"/>
      <c r="U914" s="519"/>
    </row>
    <row r="915" spans="2:21" x14ac:dyDescent="0.25">
      <c r="B915" s="516" t="s">
        <v>321</v>
      </c>
      <c r="C915" s="458" t="s">
        <v>400</v>
      </c>
      <c r="D915" s="458" t="s">
        <v>401</v>
      </c>
      <c r="E915" s="456">
        <v>0</v>
      </c>
      <c r="F915" s="456">
        <v>11882868.18</v>
      </c>
      <c r="G915" s="456">
        <v>0</v>
      </c>
      <c r="H915" s="456">
        <v>935388.6</v>
      </c>
      <c r="I915" s="456">
        <v>0</v>
      </c>
      <c r="J915" s="459">
        <v>12818256.779999999</v>
      </c>
      <c r="M915" s="518"/>
      <c r="N915" s="518"/>
      <c r="O915" s="518"/>
      <c r="P915" s="519"/>
      <c r="Q915" s="519"/>
      <c r="R915" s="519"/>
      <c r="S915" s="519"/>
      <c r="T915" s="519"/>
      <c r="U915" s="519"/>
    </row>
    <row r="916" spans="2:21" x14ac:dyDescent="0.25">
      <c r="B916" s="516" t="s">
        <v>321</v>
      </c>
      <c r="C916" s="458" t="s">
        <v>402</v>
      </c>
      <c r="D916" s="458" t="s">
        <v>403</v>
      </c>
      <c r="E916" s="456">
        <v>0</v>
      </c>
      <c r="F916" s="456">
        <v>1125243.8500000001</v>
      </c>
      <c r="G916" s="456">
        <v>0</v>
      </c>
      <c r="H916" s="456">
        <v>39497</v>
      </c>
      <c r="I916" s="456">
        <v>0</v>
      </c>
      <c r="J916" s="459">
        <v>1164740.8500000001</v>
      </c>
      <c r="M916" s="518"/>
      <c r="N916" s="518"/>
      <c r="O916" s="518"/>
      <c r="P916" s="519"/>
      <c r="Q916" s="519"/>
      <c r="R916" s="519"/>
      <c r="S916" s="519"/>
      <c r="T916" s="519"/>
      <c r="U916" s="519"/>
    </row>
    <row r="917" spans="2:21" x14ac:dyDescent="0.25">
      <c r="B917" s="516" t="s">
        <v>321</v>
      </c>
      <c r="C917" s="458" t="s">
        <v>404</v>
      </c>
      <c r="D917" s="458" t="s">
        <v>405</v>
      </c>
      <c r="E917" s="456">
        <v>0</v>
      </c>
      <c r="F917" s="456">
        <v>10757624.33</v>
      </c>
      <c r="G917" s="456">
        <v>0</v>
      </c>
      <c r="H917" s="456">
        <v>895891.6</v>
      </c>
      <c r="I917" s="456">
        <v>0</v>
      </c>
      <c r="J917" s="459">
        <v>11653515.93</v>
      </c>
      <c r="M917" s="518"/>
      <c r="N917" s="518"/>
      <c r="O917" s="518"/>
      <c r="P917" s="519"/>
      <c r="Q917" s="519"/>
      <c r="R917" s="519"/>
      <c r="S917" s="519"/>
      <c r="T917" s="519"/>
      <c r="U917" s="519"/>
    </row>
    <row r="918" spans="2:21" x14ac:dyDescent="0.25">
      <c r="B918" s="516" t="s">
        <v>321</v>
      </c>
      <c r="C918" s="458" t="s">
        <v>406</v>
      </c>
      <c r="D918" s="458" t="s">
        <v>407</v>
      </c>
      <c r="E918" s="456">
        <v>0</v>
      </c>
      <c r="F918" s="456">
        <v>1446306.29</v>
      </c>
      <c r="G918" s="456">
        <v>0</v>
      </c>
      <c r="H918" s="456">
        <v>117408.78</v>
      </c>
      <c r="I918" s="456">
        <v>0</v>
      </c>
      <c r="J918" s="459">
        <v>1563715.07</v>
      </c>
      <c r="M918" s="518"/>
      <c r="N918" s="518"/>
      <c r="O918" s="518"/>
      <c r="P918" s="519"/>
      <c r="Q918" s="519"/>
      <c r="R918" s="519"/>
      <c r="S918" s="519"/>
      <c r="T918" s="519"/>
      <c r="U918" s="519"/>
    </row>
    <row r="919" spans="2:21" x14ac:dyDescent="0.25">
      <c r="B919" s="516" t="s">
        <v>321</v>
      </c>
      <c r="C919" s="458" t="s">
        <v>408</v>
      </c>
      <c r="D919" s="458" t="s">
        <v>409</v>
      </c>
      <c r="E919" s="456">
        <v>0</v>
      </c>
      <c r="F919" s="456">
        <v>1446306.29</v>
      </c>
      <c r="G919" s="456">
        <v>0</v>
      </c>
      <c r="H919" s="456">
        <v>117408.78</v>
      </c>
      <c r="I919" s="456">
        <v>0</v>
      </c>
      <c r="J919" s="459">
        <v>1563715.07</v>
      </c>
      <c r="M919" s="518"/>
      <c r="N919" s="518"/>
      <c r="O919" s="518"/>
      <c r="P919" s="519"/>
      <c r="Q919" s="519"/>
      <c r="R919" s="519"/>
      <c r="S919" s="519"/>
      <c r="T919" s="519"/>
      <c r="U919" s="519"/>
    </row>
    <row r="920" spans="2:21" x14ac:dyDescent="0.25">
      <c r="B920" s="516" t="s">
        <v>321</v>
      </c>
      <c r="C920" s="458" t="s">
        <v>410</v>
      </c>
      <c r="D920" s="458" t="s">
        <v>411</v>
      </c>
      <c r="E920" s="456">
        <v>0</v>
      </c>
      <c r="F920" s="456">
        <v>122691.18</v>
      </c>
      <c r="G920" s="456">
        <v>0</v>
      </c>
      <c r="H920" s="456">
        <v>7725</v>
      </c>
      <c r="I920" s="456">
        <v>0</v>
      </c>
      <c r="J920" s="459">
        <v>130416.18</v>
      </c>
      <c r="M920" s="518"/>
      <c r="N920" s="518"/>
      <c r="O920" s="518"/>
      <c r="P920" s="519"/>
      <c r="Q920" s="519"/>
      <c r="R920" s="519"/>
      <c r="S920" s="519"/>
      <c r="T920" s="519"/>
      <c r="U920" s="519"/>
    </row>
    <row r="921" spans="2:21" x14ac:dyDescent="0.25">
      <c r="B921" s="516" t="s">
        <v>321</v>
      </c>
      <c r="C921" s="458" t="s">
        <v>412</v>
      </c>
      <c r="D921" s="458" t="s">
        <v>413</v>
      </c>
      <c r="E921" s="456">
        <v>0</v>
      </c>
      <c r="F921" s="456">
        <v>122691.18</v>
      </c>
      <c r="G921" s="456">
        <v>0</v>
      </c>
      <c r="H921" s="456">
        <v>7725</v>
      </c>
      <c r="I921" s="456">
        <v>0</v>
      </c>
      <c r="J921" s="459">
        <v>130416.18</v>
      </c>
      <c r="M921" s="518"/>
      <c r="N921" s="518"/>
      <c r="O921" s="518"/>
      <c r="P921" s="519"/>
      <c r="Q921" s="519"/>
      <c r="R921" s="519"/>
      <c r="S921" s="519"/>
      <c r="T921" s="519"/>
      <c r="U921" s="519"/>
    </row>
    <row r="922" spans="2:21" x14ac:dyDescent="0.25">
      <c r="B922" s="516" t="s">
        <v>321</v>
      </c>
      <c r="C922" s="458" t="s">
        <v>414</v>
      </c>
      <c r="D922" s="458" t="s">
        <v>341</v>
      </c>
      <c r="E922" s="456">
        <v>0</v>
      </c>
      <c r="F922" s="456">
        <v>3080022.37</v>
      </c>
      <c r="G922" s="456">
        <v>0</v>
      </c>
      <c r="H922" s="456">
        <v>331469.82</v>
      </c>
      <c r="I922" s="456">
        <v>0</v>
      </c>
      <c r="J922" s="459">
        <v>3411492.19</v>
      </c>
      <c r="M922" s="518"/>
      <c r="N922" s="518"/>
      <c r="O922" s="518"/>
      <c r="P922" s="519"/>
      <c r="Q922" s="519"/>
      <c r="R922" s="519"/>
      <c r="S922" s="519"/>
      <c r="T922" s="519"/>
      <c r="U922" s="519"/>
    </row>
    <row r="923" spans="2:21" x14ac:dyDescent="0.25">
      <c r="B923" s="516" t="s">
        <v>321</v>
      </c>
      <c r="C923" s="458" t="s">
        <v>415</v>
      </c>
      <c r="D923" s="458" t="s">
        <v>416</v>
      </c>
      <c r="E923" s="456">
        <v>0</v>
      </c>
      <c r="F923" s="456">
        <v>288343.94</v>
      </c>
      <c r="G923" s="456">
        <v>0</v>
      </c>
      <c r="H923" s="456">
        <v>32808</v>
      </c>
      <c r="I923" s="456">
        <v>0</v>
      </c>
      <c r="J923" s="459">
        <v>321151.94</v>
      </c>
      <c r="M923" s="518"/>
      <c r="N923" s="518"/>
      <c r="O923" s="518"/>
      <c r="P923" s="519"/>
      <c r="Q923" s="519"/>
      <c r="R923" s="519"/>
      <c r="S923" s="519"/>
      <c r="T923" s="519"/>
      <c r="U923" s="519"/>
    </row>
    <row r="924" spans="2:21" x14ac:dyDescent="0.25">
      <c r="B924" s="516" t="s">
        <v>321</v>
      </c>
      <c r="C924" s="458" t="s">
        <v>417</v>
      </c>
      <c r="D924" s="458" t="s">
        <v>418</v>
      </c>
      <c r="E924" s="456">
        <v>0</v>
      </c>
      <c r="F924" s="456">
        <v>69919.64</v>
      </c>
      <c r="G924" s="456">
        <v>0</v>
      </c>
      <c r="H924" s="456">
        <v>6061.96</v>
      </c>
      <c r="I924" s="456">
        <v>0</v>
      </c>
      <c r="J924" s="459">
        <v>75981.600000000006</v>
      </c>
      <c r="M924" s="518"/>
      <c r="N924" s="518"/>
      <c r="O924" s="518"/>
      <c r="P924" s="519"/>
      <c r="Q924" s="519"/>
      <c r="R924" s="519"/>
      <c r="S924" s="519"/>
      <c r="T924" s="519"/>
      <c r="U924" s="519"/>
    </row>
    <row r="925" spans="2:21" ht="15" customHeight="1" x14ac:dyDescent="0.25">
      <c r="B925" s="516" t="s">
        <v>321</v>
      </c>
      <c r="C925" s="458" t="s">
        <v>419</v>
      </c>
      <c r="D925" s="458" t="s">
        <v>420</v>
      </c>
      <c r="E925" s="456">
        <v>0</v>
      </c>
      <c r="F925" s="456">
        <v>3391.79</v>
      </c>
      <c r="G925" s="456">
        <v>0</v>
      </c>
      <c r="H925" s="456">
        <v>603.04</v>
      </c>
      <c r="I925" s="456">
        <v>0</v>
      </c>
      <c r="J925" s="459">
        <v>3994.83</v>
      </c>
      <c r="M925" s="518"/>
      <c r="N925" s="518"/>
      <c r="O925" s="518"/>
      <c r="P925" s="519"/>
      <c r="Q925" s="519"/>
      <c r="R925" s="519"/>
      <c r="S925" s="519"/>
      <c r="T925" s="519"/>
      <c r="U925" s="519"/>
    </row>
    <row r="926" spans="2:21" x14ac:dyDescent="0.25">
      <c r="B926" s="516" t="s">
        <v>321</v>
      </c>
      <c r="C926" s="458" t="s">
        <v>421</v>
      </c>
      <c r="D926" s="458" t="s">
        <v>422</v>
      </c>
      <c r="E926" s="456">
        <v>0</v>
      </c>
      <c r="F926" s="456">
        <v>788200.15</v>
      </c>
      <c r="G926" s="456">
        <v>0</v>
      </c>
      <c r="H926" s="456">
        <v>101354.91</v>
      </c>
      <c r="I926" s="456">
        <v>0</v>
      </c>
      <c r="J926" s="459">
        <v>889555.06</v>
      </c>
      <c r="M926" s="518"/>
      <c r="N926" s="518"/>
      <c r="O926" s="518"/>
      <c r="P926" s="519"/>
      <c r="Q926" s="519"/>
      <c r="R926" s="519"/>
      <c r="S926" s="519"/>
      <c r="T926" s="519"/>
      <c r="U926" s="519"/>
    </row>
    <row r="927" spans="2:21" ht="15" customHeight="1" x14ac:dyDescent="0.25">
      <c r="B927" s="516" t="s">
        <v>321</v>
      </c>
      <c r="C927" s="458" t="s">
        <v>423</v>
      </c>
      <c r="D927" s="458" t="s">
        <v>424</v>
      </c>
      <c r="E927" s="456">
        <v>0</v>
      </c>
      <c r="F927" s="456">
        <v>854005.85</v>
      </c>
      <c r="G927" s="456">
        <v>0</v>
      </c>
      <c r="H927" s="456">
        <v>120058.49</v>
      </c>
      <c r="I927" s="456">
        <v>0</v>
      </c>
      <c r="J927" s="459">
        <v>974064.34</v>
      </c>
      <c r="M927" s="518"/>
      <c r="N927" s="518"/>
      <c r="O927" s="518"/>
      <c r="P927" s="519"/>
      <c r="Q927" s="519"/>
      <c r="R927" s="519"/>
      <c r="S927" s="519"/>
      <c r="T927" s="519"/>
      <c r="U927" s="519"/>
    </row>
    <row r="928" spans="2:21" x14ac:dyDescent="0.25">
      <c r="B928" s="516" t="s">
        <v>321</v>
      </c>
      <c r="C928" s="458" t="s">
        <v>425</v>
      </c>
      <c r="D928" s="458" t="s">
        <v>426</v>
      </c>
      <c r="E928" s="456">
        <v>0</v>
      </c>
      <c r="F928" s="456">
        <v>1073017.98</v>
      </c>
      <c r="G928" s="456">
        <v>0</v>
      </c>
      <c r="H928" s="456">
        <v>68585.05</v>
      </c>
      <c r="I928" s="456">
        <v>0</v>
      </c>
      <c r="J928" s="459">
        <v>1141603.03</v>
      </c>
      <c r="M928" s="518"/>
      <c r="N928" s="518"/>
      <c r="O928" s="518"/>
      <c r="P928" s="519"/>
      <c r="Q928" s="519"/>
      <c r="R928" s="519"/>
      <c r="S928" s="519"/>
      <c r="T928" s="519"/>
      <c r="U928" s="519"/>
    </row>
    <row r="929" spans="2:21" ht="15" customHeight="1" x14ac:dyDescent="0.25">
      <c r="B929" s="516" t="s">
        <v>321</v>
      </c>
      <c r="C929" s="458" t="s">
        <v>3194</v>
      </c>
      <c r="D929" s="458" t="s">
        <v>427</v>
      </c>
      <c r="E929" s="456">
        <v>0</v>
      </c>
      <c r="F929" s="456">
        <v>2653.27</v>
      </c>
      <c r="G929" s="456">
        <v>0</v>
      </c>
      <c r="H929" s="456">
        <v>625.20000000000005</v>
      </c>
      <c r="I929" s="456">
        <v>0</v>
      </c>
      <c r="J929" s="459">
        <v>3278.47</v>
      </c>
      <c r="M929" s="518"/>
      <c r="N929" s="518"/>
      <c r="O929" s="518"/>
      <c r="P929" s="519"/>
      <c r="Q929" s="519"/>
      <c r="R929" s="519"/>
      <c r="S929" s="519"/>
      <c r="T929" s="519"/>
      <c r="U929" s="519"/>
    </row>
    <row r="930" spans="2:21" x14ac:dyDescent="0.25">
      <c r="B930" s="516" t="s">
        <v>321</v>
      </c>
      <c r="C930" s="458" t="s">
        <v>5113</v>
      </c>
      <c r="D930" s="458" t="s">
        <v>4818</v>
      </c>
      <c r="E930" s="456">
        <v>0</v>
      </c>
      <c r="F930" s="456">
        <v>489.75</v>
      </c>
      <c r="G930" s="456">
        <v>0</v>
      </c>
      <c r="H930" s="456">
        <v>1373.17</v>
      </c>
      <c r="I930" s="456">
        <v>0</v>
      </c>
      <c r="J930" s="459">
        <v>1862.92</v>
      </c>
      <c r="M930" s="518"/>
      <c r="N930" s="518"/>
      <c r="O930" s="518"/>
      <c r="P930" s="519"/>
      <c r="Q930" s="519"/>
      <c r="R930" s="519"/>
      <c r="S930" s="519"/>
      <c r="T930" s="519"/>
      <c r="U930" s="519"/>
    </row>
    <row r="931" spans="2:21" ht="15" customHeight="1" x14ac:dyDescent="0.25">
      <c r="B931" s="516" t="s">
        <v>321</v>
      </c>
      <c r="C931" s="458" t="s">
        <v>428</v>
      </c>
      <c r="D931" s="458" t="s">
        <v>429</v>
      </c>
      <c r="E931" s="456">
        <v>0</v>
      </c>
      <c r="F931" s="456">
        <v>390244.15</v>
      </c>
      <c r="G931" s="456">
        <v>0</v>
      </c>
      <c r="H931" s="456">
        <v>32363.93</v>
      </c>
      <c r="I931" s="456">
        <v>0</v>
      </c>
      <c r="J931" s="459">
        <v>422608.08</v>
      </c>
      <c r="M931" s="518"/>
      <c r="N931" s="518"/>
      <c r="O931" s="518"/>
      <c r="P931" s="519"/>
      <c r="Q931" s="519"/>
      <c r="R931" s="519"/>
      <c r="S931" s="519"/>
      <c r="T931" s="519"/>
      <c r="U931" s="519"/>
    </row>
    <row r="932" spans="2:21" ht="15" customHeight="1" x14ac:dyDescent="0.25">
      <c r="B932" s="516" t="s">
        <v>321</v>
      </c>
      <c r="C932" s="458" t="s">
        <v>430</v>
      </c>
      <c r="D932" s="458" t="s">
        <v>431</v>
      </c>
      <c r="E932" s="456">
        <v>0</v>
      </c>
      <c r="F932" s="456">
        <v>88975.05</v>
      </c>
      <c r="G932" s="456">
        <v>0</v>
      </c>
      <c r="H932" s="456">
        <v>7143.05</v>
      </c>
      <c r="I932" s="456">
        <v>0</v>
      </c>
      <c r="J932" s="459">
        <v>96118.1</v>
      </c>
      <c r="M932" s="518"/>
      <c r="N932" s="518"/>
      <c r="O932" s="518"/>
      <c r="P932" s="519"/>
      <c r="Q932" s="519"/>
      <c r="R932" s="519"/>
      <c r="S932" s="519"/>
      <c r="T932" s="519"/>
      <c r="U932" s="519"/>
    </row>
    <row r="933" spans="2:21" ht="15" customHeight="1" x14ac:dyDescent="0.25">
      <c r="B933" s="516" t="s">
        <v>321</v>
      </c>
      <c r="C933" s="458" t="s">
        <v>4167</v>
      </c>
      <c r="D933" s="458" t="s">
        <v>432</v>
      </c>
      <c r="E933" s="456">
        <v>0</v>
      </c>
      <c r="F933" s="456">
        <v>105.13</v>
      </c>
      <c r="G933" s="456">
        <v>0</v>
      </c>
      <c r="H933" s="456">
        <v>0</v>
      </c>
      <c r="I933" s="456">
        <v>0</v>
      </c>
      <c r="J933" s="459">
        <v>105.13</v>
      </c>
      <c r="M933" s="518"/>
      <c r="N933" s="518"/>
      <c r="O933" s="518"/>
      <c r="P933" s="519"/>
      <c r="Q933" s="519"/>
      <c r="R933" s="519"/>
      <c r="S933" s="519"/>
      <c r="T933" s="519"/>
      <c r="U933" s="519"/>
    </row>
    <row r="934" spans="2:21" ht="15" customHeight="1" x14ac:dyDescent="0.25">
      <c r="B934" s="516" t="s">
        <v>321</v>
      </c>
      <c r="C934" s="458" t="s">
        <v>5114</v>
      </c>
      <c r="D934" s="458" t="s">
        <v>4819</v>
      </c>
      <c r="E934" s="456">
        <v>0</v>
      </c>
      <c r="F934" s="456">
        <v>48110</v>
      </c>
      <c r="G934" s="456">
        <v>0</v>
      </c>
      <c r="H934" s="456">
        <v>0</v>
      </c>
      <c r="I934" s="456">
        <v>0</v>
      </c>
      <c r="J934" s="459">
        <v>48110</v>
      </c>
      <c r="M934" s="518"/>
      <c r="N934" s="518"/>
      <c r="O934" s="518"/>
      <c r="P934" s="519"/>
      <c r="Q934" s="519"/>
      <c r="R934" s="519"/>
      <c r="S934" s="519"/>
      <c r="T934" s="519"/>
      <c r="U934" s="519"/>
    </row>
    <row r="935" spans="2:21" x14ac:dyDescent="0.25">
      <c r="B935" s="516" t="s">
        <v>321</v>
      </c>
      <c r="C935" s="458" t="s">
        <v>433</v>
      </c>
      <c r="D935" s="458" t="s">
        <v>434</v>
      </c>
      <c r="E935" s="456">
        <v>0</v>
      </c>
      <c r="F935" s="456">
        <v>11403.45</v>
      </c>
      <c r="G935" s="456">
        <v>0</v>
      </c>
      <c r="H935" s="456">
        <v>1200</v>
      </c>
      <c r="I935" s="456">
        <v>0</v>
      </c>
      <c r="J935" s="459">
        <v>12603.45</v>
      </c>
      <c r="M935" s="518"/>
      <c r="N935" s="518"/>
      <c r="O935" s="518"/>
      <c r="P935" s="519"/>
      <c r="Q935" s="519"/>
      <c r="R935" s="519"/>
      <c r="S935" s="519"/>
      <c r="T935" s="519"/>
      <c r="U935" s="519"/>
    </row>
    <row r="936" spans="2:21" x14ac:dyDescent="0.25">
      <c r="B936" s="516" t="s">
        <v>321</v>
      </c>
      <c r="C936" s="458" t="s">
        <v>435</v>
      </c>
      <c r="D936" s="458" t="s">
        <v>436</v>
      </c>
      <c r="E936" s="456">
        <v>0</v>
      </c>
      <c r="F936" s="456">
        <v>2779.35</v>
      </c>
      <c r="G936" s="456">
        <v>0</v>
      </c>
      <c r="H936" s="456">
        <v>555.86</v>
      </c>
      <c r="I936" s="456">
        <v>0</v>
      </c>
      <c r="J936" s="459">
        <v>3335.21</v>
      </c>
      <c r="M936" s="518"/>
      <c r="N936" s="518"/>
      <c r="O936" s="518"/>
      <c r="P936" s="519"/>
      <c r="Q936" s="519"/>
      <c r="R936" s="519"/>
      <c r="S936" s="519"/>
      <c r="T936" s="519"/>
      <c r="U936" s="519"/>
    </row>
    <row r="937" spans="2:21" x14ac:dyDescent="0.25">
      <c r="B937" s="516" t="s">
        <v>321</v>
      </c>
      <c r="C937" s="458" t="s">
        <v>4470</v>
      </c>
      <c r="D937" s="458" t="s">
        <v>437</v>
      </c>
      <c r="E937" s="456">
        <v>0</v>
      </c>
      <c r="F937" s="456">
        <v>600</v>
      </c>
      <c r="G937" s="456">
        <v>0</v>
      </c>
      <c r="H937" s="456">
        <v>0</v>
      </c>
      <c r="I937" s="456">
        <v>0</v>
      </c>
      <c r="J937" s="459">
        <v>600</v>
      </c>
      <c r="M937" s="518"/>
      <c r="N937" s="518"/>
      <c r="O937" s="518"/>
      <c r="P937" s="519"/>
      <c r="Q937" s="519"/>
      <c r="R937" s="519"/>
      <c r="S937" s="519"/>
      <c r="T937" s="519"/>
      <c r="U937" s="519"/>
    </row>
    <row r="938" spans="2:21" x14ac:dyDescent="0.25">
      <c r="B938" s="516" t="s">
        <v>321</v>
      </c>
      <c r="C938" s="458" t="s">
        <v>438</v>
      </c>
      <c r="D938" s="458" t="s">
        <v>439</v>
      </c>
      <c r="E938" s="456">
        <v>0</v>
      </c>
      <c r="F938" s="456">
        <v>1450</v>
      </c>
      <c r="G938" s="456">
        <v>0</v>
      </c>
      <c r="H938" s="456">
        <v>0</v>
      </c>
      <c r="I938" s="456">
        <v>0</v>
      </c>
      <c r="J938" s="459">
        <v>1450</v>
      </c>
      <c r="M938" s="518"/>
      <c r="N938" s="518"/>
      <c r="O938" s="518"/>
      <c r="P938" s="519"/>
      <c r="Q938" s="519"/>
      <c r="R938" s="519"/>
      <c r="S938" s="519"/>
      <c r="T938" s="519"/>
      <c r="U938" s="519"/>
    </row>
    <row r="939" spans="2:21" x14ac:dyDescent="0.25">
      <c r="B939" s="516" t="s">
        <v>321</v>
      </c>
      <c r="C939" s="458" t="s">
        <v>440</v>
      </c>
      <c r="D939" s="458" t="s">
        <v>441</v>
      </c>
      <c r="E939" s="456">
        <v>0</v>
      </c>
      <c r="F939" s="456">
        <v>19961.97</v>
      </c>
      <c r="G939" s="456">
        <v>0</v>
      </c>
      <c r="H939" s="456">
        <v>5103.8999999999996</v>
      </c>
      <c r="I939" s="456">
        <v>0</v>
      </c>
      <c r="J939" s="459">
        <v>25065.87</v>
      </c>
      <c r="M939" s="518"/>
      <c r="N939" s="518"/>
      <c r="O939" s="518"/>
      <c r="P939" s="519"/>
      <c r="Q939" s="519"/>
      <c r="R939" s="519"/>
      <c r="S939" s="519"/>
      <c r="T939" s="519"/>
      <c r="U939" s="519"/>
    </row>
    <row r="940" spans="2:21" x14ac:dyDescent="0.25">
      <c r="B940" s="516" t="s">
        <v>321</v>
      </c>
      <c r="C940" s="458" t="s">
        <v>4471</v>
      </c>
      <c r="D940" s="458" t="s">
        <v>442</v>
      </c>
      <c r="E940" s="456">
        <v>0</v>
      </c>
      <c r="F940" s="456">
        <v>1093.43</v>
      </c>
      <c r="G940" s="456">
        <v>0</v>
      </c>
      <c r="H940" s="456">
        <v>0</v>
      </c>
      <c r="I940" s="456">
        <v>0</v>
      </c>
      <c r="J940" s="459">
        <v>1093.43</v>
      </c>
      <c r="M940" s="518"/>
      <c r="N940" s="518"/>
      <c r="O940" s="518"/>
      <c r="P940" s="519"/>
      <c r="Q940" s="519"/>
      <c r="R940" s="519"/>
      <c r="S940" s="519"/>
      <c r="T940" s="519"/>
      <c r="U940" s="519"/>
    </row>
    <row r="941" spans="2:21" x14ac:dyDescent="0.25">
      <c r="B941" s="516" t="s">
        <v>321</v>
      </c>
      <c r="C941" s="458" t="s">
        <v>4035</v>
      </c>
      <c r="D941" s="458" t="s">
        <v>443</v>
      </c>
      <c r="E941" s="456">
        <v>0</v>
      </c>
      <c r="F941" s="456">
        <v>3471.72</v>
      </c>
      <c r="G941" s="456">
        <v>0</v>
      </c>
      <c r="H941" s="456">
        <v>283.29000000000002</v>
      </c>
      <c r="I941" s="456">
        <v>0</v>
      </c>
      <c r="J941" s="459">
        <v>3755.01</v>
      </c>
      <c r="M941" s="518"/>
      <c r="N941" s="518"/>
      <c r="O941" s="518"/>
      <c r="P941" s="519"/>
      <c r="Q941" s="519"/>
      <c r="R941" s="519"/>
      <c r="S941" s="519"/>
      <c r="T941" s="519"/>
      <c r="U941" s="519"/>
    </row>
    <row r="942" spans="2:21" x14ac:dyDescent="0.25">
      <c r="B942" s="516" t="s">
        <v>321</v>
      </c>
      <c r="C942" s="458" t="s">
        <v>444</v>
      </c>
      <c r="D942" s="458" t="s">
        <v>445</v>
      </c>
      <c r="E942" s="456">
        <v>0</v>
      </c>
      <c r="F942" s="456">
        <v>254538.39</v>
      </c>
      <c r="G942" s="456">
        <v>0</v>
      </c>
      <c r="H942" s="456">
        <v>20906.86</v>
      </c>
      <c r="I942" s="456">
        <v>0</v>
      </c>
      <c r="J942" s="459">
        <v>275445.25</v>
      </c>
      <c r="M942" s="518"/>
      <c r="N942" s="518"/>
      <c r="O942" s="518"/>
      <c r="P942" s="519"/>
      <c r="Q942" s="519"/>
      <c r="R942" s="519"/>
      <c r="S942" s="519"/>
      <c r="T942" s="519"/>
      <c r="U942" s="519"/>
    </row>
    <row r="943" spans="2:21" x14ac:dyDescent="0.25">
      <c r="B943" s="516" t="s">
        <v>321</v>
      </c>
      <c r="C943" s="458" t="s">
        <v>446</v>
      </c>
      <c r="D943" s="458" t="s">
        <v>447</v>
      </c>
      <c r="E943" s="456">
        <v>0</v>
      </c>
      <c r="F943" s="456">
        <v>211770.46</v>
      </c>
      <c r="G943" s="456">
        <v>0</v>
      </c>
      <c r="H943" s="456">
        <v>18835.72</v>
      </c>
      <c r="I943" s="456">
        <v>0</v>
      </c>
      <c r="J943" s="459">
        <v>230606.18</v>
      </c>
      <c r="M943" s="518"/>
      <c r="N943" s="518"/>
      <c r="O943" s="518"/>
      <c r="P943" s="519"/>
      <c r="Q943" s="519"/>
      <c r="R943" s="519"/>
      <c r="S943" s="519"/>
      <c r="T943" s="519"/>
      <c r="U943" s="519"/>
    </row>
    <row r="944" spans="2:21" x14ac:dyDescent="0.25">
      <c r="B944" s="516" t="s">
        <v>321</v>
      </c>
      <c r="C944" s="458" t="s">
        <v>448</v>
      </c>
      <c r="D944" s="458" t="s">
        <v>449</v>
      </c>
      <c r="E944" s="456">
        <v>0</v>
      </c>
      <c r="F944" s="456">
        <v>41245.949999999997</v>
      </c>
      <c r="G944" s="456">
        <v>0</v>
      </c>
      <c r="H944" s="456">
        <v>849.23</v>
      </c>
      <c r="I944" s="456">
        <v>0</v>
      </c>
      <c r="J944" s="459">
        <v>42095.18</v>
      </c>
      <c r="M944" s="518"/>
      <c r="N944" s="518"/>
      <c r="O944" s="518"/>
      <c r="P944" s="519"/>
      <c r="Q944" s="519"/>
      <c r="R944" s="519"/>
      <c r="S944" s="519"/>
      <c r="T944" s="519"/>
      <c r="U944" s="519"/>
    </row>
    <row r="945" spans="2:21" x14ac:dyDescent="0.25">
      <c r="B945" s="516" t="s">
        <v>321</v>
      </c>
      <c r="C945" s="458" t="s">
        <v>450</v>
      </c>
      <c r="D945" s="458" t="s">
        <v>451</v>
      </c>
      <c r="E945" s="456">
        <v>0</v>
      </c>
      <c r="F945" s="456">
        <v>1361.9</v>
      </c>
      <c r="G945" s="456">
        <v>0</v>
      </c>
      <c r="H945" s="456">
        <v>1221.9100000000001</v>
      </c>
      <c r="I945" s="456">
        <v>0</v>
      </c>
      <c r="J945" s="459">
        <v>2583.81</v>
      </c>
      <c r="M945" s="518"/>
      <c r="N945" s="518"/>
      <c r="O945" s="518"/>
      <c r="P945" s="519"/>
      <c r="Q945" s="519"/>
      <c r="R945" s="519"/>
      <c r="S945" s="519"/>
      <c r="T945" s="519"/>
      <c r="U945" s="519"/>
    </row>
    <row r="946" spans="2:21" x14ac:dyDescent="0.25">
      <c r="B946" s="516" t="s">
        <v>321</v>
      </c>
      <c r="C946" s="458" t="s">
        <v>452</v>
      </c>
      <c r="D946" s="458" t="s">
        <v>453</v>
      </c>
      <c r="E946" s="456">
        <v>0</v>
      </c>
      <c r="F946" s="456">
        <v>160.08000000000001</v>
      </c>
      <c r="G946" s="456">
        <v>0</v>
      </c>
      <c r="H946" s="456">
        <v>0</v>
      </c>
      <c r="I946" s="456">
        <v>0</v>
      </c>
      <c r="J946" s="459">
        <v>160.08000000000001</v>
      </c>
      <c r="M946" s="518"/>
      <c r="N946" s="518"/>
      <c r="O946" s="518"/>
      <c r="P946" s="519"/>
      <c r="Q946" s="519"/>
      <c r="R946" s="519"/>
      <c r="S946" s="519"/>
      <c r="T946" s="519"/>
      <c r="U946" s="519"/>
    </row>
    <row r="947" spans="2:21" x14ac:dyDescent="0.25">
      <c r="B947" s="516" t="s">
        <v>321</v>
      </c>
      <c r="C947" s="458" t="s">
        <v>455</v>
      </c>
      <c r="D947" s="458" t="s">
        <v>456</v>
      </c>
      <c r="E947" s="456">
        <v>0</v>
      </c>
      <c r="F947" s="456">
        <v>46730.71</v>
      </c>
      <c r="G947" s="456">
        <v>0</v>
      </c>
      <c r="H947" s="456">
        <v>4314.0200000000004</v>
      </c>
      <c r="I947" s="456">
        <v>0</v>
      </c>
      <c r="J947" s="459">
        <v>51044.73</v>
      </c>
      <c r="M947" s="518"/>
      <c r="N947" s="518"/>
      <c r="O947" s="518"/>
      <c r="P947" s="519"/>
      <c r="Q947" s="519"/>
      <c r="R947" s="519"/>
      <c r="S947" s="519"/>
      <c r="T947" s="519"/>
      <c r="U947" s="519"/>
    </row>
    <row r="948" spans="2:21" x14ac:dyDescent="0.25">
      <c r="B948" s="516" t="s">
        <v>321</v>
      </c>
      <c r="C948" s="458" t="s">
        <v>457</v>
      </c>
      <c r="D948" s="458" t="s">
        <v>458</v>
      </c>
      <c r="E948" s="456">
        <v>0</v>
      </c>
      <c r="F948" s="456">
        <v>39002.269999999997</v>
      </c>
      <c r="G948" s="456">
        <v>0</v>
      </c>
      <c r="H948" s="456">
        <v>2474.02</v>
      </c>
      <c r="I948" s="456">
        <v>0</v>
      </c>
      <c r="J948" s="459">
        <v>41476.29</v>
      </c>
      <c r="M948" s="518"/>
      <c r="N948" s="518"/>
      <c r="O948" s="518"/>
      <c r="P948" s="519"/>
      <c r="Q948" s="519"/>
      <c r="R948" s="519"/>
      <c r="S948" s="519"/>
      <c r="T948" s="519"/>
      <c r="U948" s="519"/>
    </row>
    <row r="949" spans="2:21" x14ac:dyDescent="0.25">
      <c r="B949" s="516" t="s">
        <v>321</v>
      </c>
      <c r="C949" s="458" t="s">
        <v>459</v>
      </c>
      <c r="D949" s="458" t="s">
        <v>460</v>
      </c>
      <c r="E949" s="456">
        <v>0</v>
      </c>
      <c r="F949" s="456">
        <v>7727.59</v>
      </c>
      <c r="G949" s="456">
        <v>0</v>
      </c>
      <c r="H949" s="456">
        <v>1840</v>
      </c>
      <c r="I949" s="456">
        <v>0</v>
      </c>
      <c r="J949" s="459">
        <v>9567.59</v>
      </c>
      <c r="M949" s="518"/>
      <c r="N949" s="518"/>
      <c r="O949" s="518"/>
      <c r="P949" s="519"/>
      <c r="Q949" s="519"/>
      <c r="R949" s="519"/>
      <c r="S949" s="519"/>
      <c r="T949" s="519"/>
      <c r="U949" s="519"/>
    </row>
    <row r="950" spans="2:21" x14ac:dyDescent="0.25">
      <c r="B950" s="516" t="s">
        <v>321</v>
      </c>
      <c r="C950" s="458" t="s">
        <v>3535</v>
      </c>
      <c r="D950" s="458" t="s">
        <v>3536</v>
      </c>
      <c r="E950" s="456">
        <v>0</v>
      </c>
      <c r="F950" s="456">
        <v>0.85</v>
      </c>
      <c r="G950" s="456">
        <v>0</v>
      </c>
      <c r="H950" s="456">
        <v>0</v>
      </c>
      <c r="I950" s="456">
        <v>0</v>
      </c>
      <c r="J950" s="459">
        <v>0.85</v>
      </c>
      <c r="M950" s="518"/>
      <c r="N950" s="518"/>
      <c r="O950" s="518"/>
      <c r="P950" s="519"/>
      <c r="Q950" s="519"/>
      <c r="R950" s="519"/>
      <c r="S950" s="519"/>
      <c r="T950" s="519"/>
      <c r="U950" s="519"/>
    </row>
    <row r="951" spans="2:21" x14ac:dyDescent="0.25">
      <c r="B951" s="516" t="s">
        <v>321</v>
      </c>
      <c r="C951" s="458" t="s">
        <v>461</v>
      </c>
      <c r="D951" s="458" t="s">
        <v>462</v>
      </c>
      <c r="E951" s="456">
        <v>0</v>
      </c>
      <c r="F951" s="456">
        <v>1467059.66</v>
      </c>
      <c r="G951" s="456">
        <v>0</v>
      </c>
      <c r="H951" s="456">
        <v>194814.14</v>
      </c>
      <c r="I951" s="456">
        <v>0</v>
      </c>
      <c r="J951" s="459">
        <v>1661873.8</v>
      </c>
      <c r="M951" s="518"/>
      <c r="N951" s="518"/>
      <c r="O951" s="518"/>
      <c r="P951" s="519"/>
      <c r="Q951" s="519"/>
      <c r="R951" s="519"/>
      <c r="S951" s="519"/>
      <c r="T951" s="519"/>
      <c r="U951" s="519"/>
    </row>
    <row r="952" spans="2:21" x14ac:dyDescent="0.25">
      <c r="B952" s="516" t="s">
        <v>321</v>
      </c>
      <c r="C952" s="458" t="s">
        <v>463</v>
      </c>
      <c r="D952" s="458" t="s">
        <v>462</v>
      </c>
      <c r="E952" s="456">
        <v>0</v>
      </c>
      <c r="F952" s="456">
        <v>1467059.66</v>
      </c>
      <c r="G952" s="456">
        <v>0</v>
      </c>
      <c r="H952" s="456">
        <v>194814.14</v>
      </c>
      <c r="I952" s="456">
        <v>0</v>
      </c>
      <c r="J952" s="459">
        <v>1661873.8</v>
      </c>
      <c r="M952" s="518"/>
      <c r="N952" s="518"/>
      <c r="O952" s="518"/>
      <c r="P952" s="519"/>
      <c r="Q952" s="519"/>
      <c r="R952" s="519"/>
      <c r="S952" s="519"/>
      <c r="T952" s="519"/>
      <c r="U952" s="519"/>
    </row>
    <row r="953" spans="2:21" x14ac:dyDescent="0.25">
      <c r="B953" s="516" t="s">
        <v>321</v>
      </c>
      <c r="C953" s="458" t="s">
        <v>464</v>
      </c>
      <c r="D953" s="458" t="s">
        <v>465</v>
      </c>
      <c r="E953" s="456">
        <v>0</v>
      </c>
      <c r="F953" s="456">
        <v>1467059.66</v>
      </c>
      <c r="G953" s="456">
        <v>0</v>
      </c>
      <c r="H953" s="456">
        <v>194814.14</v>
      </c>
      <c r="I953" s="456">
        <v>0</v>
      </c>
      <c r="J953" s="459">
        <v>1661873.8</v>
      </c>
      <c r="M953" s="518"/>
      <c r="N953" s="518"/>
      <c r="O953" s="518"/>
      <c r="P953" s="519"/>
      <c r="Q953" s="519"/>
      <c r="R953" s="519"/>
      <c r="S953" s="519"/>
      <c r="T953" s="519"/>
      <c r="U953" s="519"/>
    </row>
    <row r="954" spans="2:21" x14ac:dyDescent="0.25">
      <c r="B954" s="516" t="s">
        <v>321</v>
      </c>
      <c r="C954" s="458" t="s">
        <v>466</v>
      </c>
      <c r="D954" s="458" t="s">
        <v>467</v>
      </c>
      <c r="E954" s="456">
        <v>0</v>
      </c>
      <c r="F954" s="456">
        <v>1467059.66</v>
      </c>
      <c r="G954" s="456">
        <v>0</v>
      </c>
      <c r="H954" s="456">
        <v>194814.14</v>
      </c>
      <c r="I954" s="456">
        <v>0</v>
      </c>
      <c r="J954" s="459">
        <v>1661873.8</v>
      </c>
      <c r="M954" s="518"/>
      <c r="N954" s="518"/>
      <c r="O954" s="518"/>
      <c r="P954" s="519"/>
      <c r="Q954" s="519"/>
      <c r="R954" s="519"/>
      <c r="S954" s="519"/>
      <c r="T954" s="519"/>
      <c r="U954" s="519"/>
    </row>
    <row r="955" spans="2:21" x14ac:dyDescent="0.25">
      <c r="B955" s="516" t="s">
        <v>321</v>
      </c>
      <c r="C955" s="458" t="s">
        <v>1303</v>
      </c>
      <c r="D955" s="458" t="s">
        <v>1304</v>
      </c>
      <c r="E955" s="456">
        <v>0</v>
      </c>
      <c r="F955" s="456">
        <v>3654932.52</v>
      </c>
      <c r="G955" s="456">
        <v>0</v>
      </c>
      <c r="H955" s="456">
        <v>217964.82</v>
      </c>
      <c r="I955" s="456">
        <v>0</v>
      </c>
      <c r="J955" s="459">
        <v>3872897.34</v>
      </c>
      <c r="M955" s="518"/>
      <c r="N955" s="518"/>
      <c r="O955" s="518"/>
      <c r="P955" s="519"/>
      <c r="Q955" s="519"/>
      <c r="R955" s="519"/>
      <c r="S955" s="519"/>
      <c r="T955" s="519"/>
      <c r="U955" s="519"/>
    </row>
    <row r="956" spans="2:21" ht="18" x14ac:dyDescent="0.25">
      <c r="B956" s="516" t="s">
        <v>321</v>
      </c>
      <c r="C956" s="458" t="s">
        <v>1305</v>
      </c>
      <c r="D956" s="458" t="s">
        <v>1306</v>
      </c>
      <c r="E956" s="456">
        <v>0</v>
      </c>
      <c r="F956" s="456">
        <v>3654932.52</v>
      </c>
      <c r="G956" s="456">
        <v>0</v>
      </c>
      <c r="H956" s="456">
        <v>217964.82</v>
      </c>
      <c r="I956" s="456">
        <v>0</v>
      </c>
      <c r="J956" s="459">
        <v>3872897.34</v>
      </c>
      <c r="M956" s="518"/>
      <c r="N956" s="518"/>
      <c r="O956" s="518"/>
      <c r="P956" s="519"/>
      <c r="Q956" s="519"/>
      <c r="R956" s="519"/>
      <c r="S956" s="519"/>
      <c r="T956" s="519"/>
      <c r="U956" s="519"/>
    </row>
    <row r="957" spans="2:21" x14ac:dyDescent="0.25">
      <c r="B957" s="516" t="s">
        <v>321</v>
      </c>
      <c r="C957" s="458" t="s">
        <v>1307</v>
      </c>
      <c r="D957" s="458" t="s">
        <v>605</v>
      </c>
      <c r="E957" s="456">
        <v>0</v>
      </c>
      <c r="F957" s="456">
        <v>765129.97</v>
      </c>
      <c r="G957" s="456">
        <v>0</v>
      </c>
      <c r="H957" s="456">
        <v>67940.399999999994</v>
      </c>
      <c r="I957" s="456">
        <v>0</v>
      </c>
      <c r="J957" s="459">
        <v>833070.37</v>
      </c>
      <c r="M957" s="518"/>
      <c r="N957" s="518"/>
      <c r="O957" s="518"/>
      <c r="P957" s="519"/>
      <c r="Q957" s="519"/>
      <c r="R957" s="519"/>
      <c r="S957" s="519"/>
      <c r="T957" s="519"/>
      <c r="U957" s="519"/>
    </row>
    <row r="958" spans="2:21" x14ac:dyDescent="0.25">
      <c r="B958" s="516" t="s">
        <v>321</v>
      </c>
      <c r="C958" s="458" t="s">
        <v>1308</v>
      </c>
      <c r="D958" s="458" t="s">
        <v>1309</v>
      </c>
      <c r="E958" s="456">
        <v>0</v>
      </c>
      <c r="F958" s="456">
        <v>506225.56</v>
      </c>
      <c r="G958" s="456">
        <v>0</v>
      </c>
      <c r="H958" s="456">
        <v>46270.68</v>
      </c>
      <c r="I958" s="456">
        <v>0</v>
      </c>
      <c r="J958" s="459">
        <v>552496.24</v>
      </c>
      <c r="M958" s="518"/>
      <c r="N958" s="518"/>
      <c r="O958" s="518"/>
      <c r="P958" s="519"/>
      <c r="Q958" s="519"/>
      <c r="R958" s="519"/>
      <c r="S958" s="519"/>
      <c r="T958" s="519"/>
      <c r="U958" s="519"/>
    </row>
    <row r="959" spans="2:21" x14ac:dyDescent="0.25">
      <c r="B959" s="516" t="s">
        <v>321</v>
      </c>
      <c r="C959" s="458" t="s">
        <v>1310</v>
      </c>
      <c r="D959" s="458" t="s">
        <v>1311</v>
      </c>
      <c r="E959" s="456">
        <v>0</v>
      </c>
      <c r="F959" s="456">
        <v>255616.12</v>
      </c>
      <c r="G959" s="456">
        <v>0</v>
      </c>
      <c r="H959" s="456">
        <v>21186.67</v>
      </c>
      <c r="I959" s="456">
        <v>0</v>
      </c>
      <c r="J959" s="459">
        <v>276802.78999999998</v>
      </c>
      <c r="M959" s="518"/>
      <c r="N959" s="518"/>
      <c r="O959" s="518"/>
      <c r="P959" s="519"/>
      <c r="Q959" s="519"/>
      <c r="R959" s="519"/>
      <c r="S959" s="519"/>
      <c r="T959" s="519"/>
      <c r="U959" s="519"/>
    </row>
    <row r="960" spans="2:21" x14ac:dyDescent="0.25">
      <c r="B960" s="516" t="s">
        <v>321</v>
      </c>
      <c r="C960" s="458" t="s">
        <v>1312</v>
      </c>
      <c r="D960" s="458" t="s">
        <v>1313</v>
      </c>
      <c r="E960" s="456">
        <v>0</v>
      </c>
      <c r="F960" s="456">
        <v>3288.29</v>
      </c>
      <c r="G960" s="456">
        <v>0</v>
      </c>
      <c r="H960" s="456">
        <v>483.05</v>
      </c>
      <c r="I960" s="456">
        <v>0</v>
      </c>
      <c r="J960" s="459">
        <v>3771.34</v>
      </c>
      <c r="M960" s="518"/>
      <c r="N960" s="518"/>
      <c r="O960" s="518"/>
      <c r="P960" s="519"/>
      <c r="Q960" s="519"/>
      <c r="R960" s="519"/>
      <c r="S960" s="519"/>
      <c r="T960" s="519"/>
      <c r="U960" s="519"/>
    </row>
    <row r="961" spans="2:21" x14ac:dyDescent="0.25">
      <c r="B961" s="516" t="s">
        <v>321</v>
      </c>
      <c r="C961" s="458" t="s">
        <v>3195</v>
      </c>
      <c r="D961" s="458" t="s">
        <v>1713</v>
      </c>
      <c r="E961" s="456">
        <v>0</v>
      </c>
      <c r="F961" s="456">
        <v>35005.360000000001</v>
      </c>
      <c r="G961" s="456">
        <v>0</v>
      </c>
      <c r="H961" s="456">
        <v>9358.58</v>
      </c>
      <c r="I961" s="456">
        <v>0</v>
      </c>
      <c r="J961" s="459">
        <v>44363.94</v>
      </c>
      <c r="M961" s="518"/>
      <c r="N961" s="518"/>
      <c r="O961" s="518"/>
      <c r="P961" s="519"/>
      <c r="Q961" s="519"/>
      <c r="R961" s="519"/>
      <c r="S961" s="519"/>
      <c r="T961" s="519"/>
      <c r="U961" s="519"/>
    </row>
    <row r="962" spans="2:21" x14ac:dyDescent="0.25">
      <c r="B962" s="516" t="s">
        <v>321</v>
      </c>
      <c r="C962" s="458" t="s">
        <v>3196</v>
      </c>
      <c r="D962" s="458" t="s">
        <v>1715</v>
      </c>
      <c r="E962" s="456">
        <v>0</v>
      </c>
      <c r="F962" s="456">
        <v>35005.360000000001</v>
      </c>
      <c r="G962" s="456">
        <v>0</v>
      </c>
      <c r="H962" s="456">
        <v>9358.58</v>
      </c>
      <c r="I962" s="456">
        <v>0</v>
      </c>
      <c r="J962" s="459">
        <v>44363.94</v>
      </c>
      <c r="M962" s="518"/>
      <c r="N962" s="518"/>
      <c r="O962" s="518"/>
      <c r="P962" s="519"/>
      <c r="Q962" s="519"/>
      <c r="R962" s="519"/>
      <c r="S962" s="519"/>
      <c r="T962" s="519"/>
      <c r="U962" s="519"/>
    </row>
    <row r="963" spans="2:21" x14ac:dyDescent="0.25">
      <c r="B963" s="516" t="s">
        <v>321</v>
      </c>
      <c r="C963" s="458" t="s">
        <v>1314</v>
      </c>
      <c r="D963" s="458" t="s">
        <v>1315</v>
      </c>
      <c r="E963" s="456">
        <v>0</v>
      </c>
      <c r="F963" s="456">
        <v>16182.9</v>
      </c>
      <c r="G963" s="456">
        <v>0</v>
      </c>
      <c r="H963" s="456">
        <v>3428.34</v>
      </c>
      <c r="I963" s="456">
        <v>0</v>
      </c>
      <c r="J963" s="459">
        <v>19611.240000000002</v>
      </c>
      <c r="M963" s="518"/>
      <c r="N963" s="518"/>
      <c r="O963" s="518"/>
      <c r="P963" s="519"/>
      <c r="Q963" s="519"/>
      <c r="R963" s="519"/>
      <c r="S963" s="519"/>
      <c r="T963" s="519"/>
      <c r="U963" s="519"/>
    </row>
    <row r="964" spans="2:21" x14ac:dyDescent="0.25">
      <c r="B964" s="516" t="s">
        <v>321</v>
      </c>
      <c r="C964" s="458" t="s">
        <v>1316</v>
      </c>
      <c r="D964" s="458" t="s">
        <v>1317</v>
      </c>
      <c r="E964" s="456">
        <v>0</v>
      </c>
      <c r="F964" s="456">
        <v>457.6</v>
      </c>
      <c r="G964" s="456">
        <v>0</v>
      </c>
      <c r="H964" s="456">
        <v>120.14</v>
      </c>
      <c r="I964" s="456">
        <v>0</v>
      </c>
      <c r="J964" s="459">
        <v>577.74</v>
      </c>
      <c r="M964" s="518"/>
      <c r="N964" s="518"/>
      <c r="O964" s="518"/>
      <c r="P964" s="519"/>
      <c r="Q964" s="519"/>
      <c r="R964" s="519"/>
      <c r="S964" s="519"/>
      <c r="T964" s="519"/>
      <c r="U964" s="519"/>
    </row>
    <row r="965" spans="2:21" x14ac:dyDescent="0.25">
      <c r="B965" s="516" t="s">
        <v>321</v>
      </c>
      <c r="C965" s="458" t="s">
        <v>1318</v>
      </c>
      <c r="D965" s="458" t="s">
        <v>1319</v>
      </c>
      <c r="E965" s="456">
        <v>0</v>
      </c>
      <c r="F965" s="456">
        <v>9450</v>
      </c>
      <c r="G965" s="456">
        <v>0</v>
      </c>
      <c r="H965" s="456">
        <v>700</v>
      </c>
      <c r="I965" s="456">
        <v>0</v>
      </c>
      <c r="J965" s="459">
        <v>10150</v>
      </c>
      <c r="M965" s="518"/>
      <c r="N965" s="518"/>
      <c r="O965" s="518"/>
      <c r="P965" s="519"/>
      <c r="Q965" s="519"/>
      <c r="R965" s="519"/>
      <c r="S965" s="519"/>
      <c r="T965" s="519"/>
      <c r="U965" s="519"/>
    </row>
    <row r="966" spans="2:21" x14ac:dyDescent="0.25">
      <c r="B966" s="516" t="s">
        <v>321</v>
      </c>
      <c r="C966" s="458" t="s">
        <v>1320</v>
      </c>
      <c r="D966" s="458" t="s">
        <v>1321</v>
      </c>
      <c r="E966" s="456">
        <v>0</v>
      </c>
      <c r="F966" s="456">
        <v>1102.9000000000001</v>
      </c>
      <c r="G966" s="456">
        <v>0</v>
      </c>
      <c r="H966" s="456">
        <v>22</v>
      </c>
      <c r="I966" s="456">
        <v>0</v>
      </c>
      <c r="J966" s="459">
        <v>1124.9000000000001</v>
      </c>
      <c r="M966" s="518"/>
      <c r="N966" s="518"/>
      <c r="O966" s="518"/>
      <c r="P966" s="519"/>
      <c r="Q966" s="519"/>
      <c r="R966" s="519"/>
      <c r="S966" s="519"/>
      <c r="T966" s="519"/>
      <c r="U966" s="519"/>
    </row>
    <row r="967" spans="2:21" x14ac:dyDescent="0.25">
      <c r="B967" s="516" t="s">
        <v>321</v>
      </c>
      <c r="C967" s="458" t="s">
        <v>3197</v>
      </c>
      <c r="D967" s="458" t="s">
        <v>1723</v>
      </c>
      <c r="E967" s="456">
        <v>0</v>
      </c>
      <c r="F967" s="456">
        <v>5172.3999999999996</v>
      </c>
      <c r="G967" s="456">
        <v>0</v>
      </c>
      <c r="H967" s="456">
        <v>2586.1999999999998</v>
      </c>
      <c r="I967" s="456">
        <v>0</v>
      </c>
      <c r="J967" s="459">
        <v>7758.6</v>
      </c>
      <c r="M967" s="518"/>
      <c r="N967" s="518"/>
      <c r="O967" s="518"/>
      <c r="P967" s="519"/>
      <c r="Q967" s="519"/>
      <c r="R967" s="519"/>
      <c r="S967" s="519"/>
      <c r="T967" s="519"/>
      <c r="U967" s="519"/>
    </row>
    <row r="968" spans="2:21" x14ac:dyDescent="0.25">
      <c r="B968" s="516" t="s">
        <v>321</v>
      </c>
      <c r="C968" s="458" t="s">
        <v>1322</v>
      </c>
      <c r="D968" s="458" t="s">
        <v>1323</v>
      </c>
      <c r="E968" s="456">
        <v>0</v>
      </c>
      <c r="F968" s="456">
        <v>55492.88</v>
      </c>
      <c r="G968" s="456">
        <v>0</v>
      </c>
      <c r="H968" s="456">
        <v>3360</v>
      </c>
      <c r="I968" s="456">
        <v>0</v>
      </c>
      <c r="J968" s="459">
        <v>58852.88</v>
      </c>
      <c r="M968" s="518"/>
      <c r="N968" s="518"/>
      <c r="O968" s="518"/>
      <c r="P968" s="519"/>
      <c r="Q968" s="519"/>
      <c r="R968" s="519"/>
      <c r="S968" s="519"/>
      <c r="T968" s="519"/>
      <c r="U968" s="519"/>
    </row>
    <row r="969" spans="2:21" x14ac:dyDescent="0.25">
      <c r="B969" s="516" t="s">
        <v>321</v>
      </c>
      <c r="C969" s="458" t="s">
        <v>1324</v>
      </c>
      <c r="D969" s="458" t="s">
        <v>1325</v>
      </c>
      <c r="E969" s="456">
        <v>0</v>
      </c>
      <c r="F969" s="456">
        <v>18232.88</v>
      </c>
      <c r="G969" s="456">
        <v>0</v>
      </c>
      <c r="H969" s="456">
        <v>600</v>
      </c>
      <c r="I969" s="456">
        <v>0</v>
      </c>
      <c r="J969" s="459">
        <v>18832.88</v>
      </c>
      <c r="M969" s="518"/>
      <c r="N969" s="518"/>
      <c r="O969" s="518"/>
      <c r="P969" s="519"/>
      <c r="Q969" s="519"/>
      <c r="R969" s="519"/>
      <c r="S969" s="519"/>
      <c r="T969" s="519"/>
      <c r="U969" s="519"/>
    </row>
    <row r="970" spans="2:21" x14ac:dyDescent="0.25">
      <c r="B970" s="516" t="s">
        <v>321</v>
      </c>
      <c r="C970" s="458" t="s">
        <v>1326</v>
      </c>
      <c r="D970" s="458" t="s">
        <v>1327</v>
      </c>
      <c r="E970" s="456">
        <v>0</v>
      </c>
      <c r="F970" s="456">
        <v>37260</v>
      </c>
      <c r="G970" s="456">
        <v>0</v>
      </c>
      <c r="H970" s="456">
        <v>2760</v>
      </c>
      <c r="I970" s="456">
        <v>0</v>
      </c>
      <c r="J970" s="459">
        <v>40020</v>
      </c>
      <c r="M970" s="518"/>
      <c r="N970" s="518"/>
      <c r="O970" s="518"/>
      <c r="P970" s="519"/>
      <c r="Q970" s="519"/>
      <c r="R970" s="519"/>
      <c r="S970" s="519"/>
      <c r="T970" s="519"/>
      <c r="U970" s="519"/>
    </row>
    <row r="971" spans="2:21" x14ac:dyDescent="0.25">
      <c r="B971" s="516" t="s">
        <v>321</v>
      </c>
      <c r="C971" s="458" t="s">
        <v>1328</v>
      </c>
      <c r="D971" s="458" t="s">
        <v>1329</v>
      </c>
      <c r="E971" s="456">
        <v>0</v>
      </c>
      <c r="F971" s="456">
        <v>75072.350000000006</v>
      </c>
      <c r="G971" s="456">
        <v>0</v>
      </c>
      <c r="H971" s="456">
        <v>4800.5</v>
      </c>
      <c r="I971" s="456">
        <v>0</v>
      </c>
      <c r="J971" s="459">
        <v>79872.850000000006</v>
      </c>
      <c r="M971" s="518"/>
      <c r="N971" s="518"/>
      <c r="O971" s="518"/>
      <c r="P971" s="519"/>
      <c r="Q971" s="519"/>
      <c r="R971" s="519"/>
      <c r="S971" s="519"/>
      <c r="T971" s="519"/>
      <c r="U971" s="519"/>
    </row>
    <row r="972" spans="2:21" x14ac:dyDescent="0.25">
      <c r="B972" s="516" t="s">
        <v>321</v>
      </c>
      <c r="C972" s="458" t="s">
        <v>1330</v>
      </c>
      <c r="D972" s="458" t="s">
        <v>1331</v>
      </c>
      <c r="E972" s="456">
        <v>0</v>
      </c>
      <c r="F972" s="456">
        <v>14910.66</v>
      </c>
      <c r="G972" s="456">
        <v>0</v>
      </c>
      <c r="H972" s="456">
        <v>640</v>
      </c>
      <c r="I972" s="456">
        <v>0</v>
      </c>
      <c r="J972" s="459">
        <v>15550.66</v>
      </c>
      <c r="M972" s="518"/>
      <c r="N972" s="518"/>
      <c r="O972" s="518"/>
      <c r="P972" s="519"/>
      <c r="Q972" s="519"/>
      <c r="R972" s="519"/>
      <c r="S972" s="519"/>
      <c r="T972" s="519"/>
      <c r="U972" s="519"/>
    </row>
    <row r="973" spans="2:21" x14ac:dyDescent="0.25">
      <c r="B973" s="516" t="s">
        <v>321</v>
      </c>
      <c r="C973" s="458" t="s">
        <v>1332</v>
      </c>
      <c r="D973" s="458" t="s">
        <v>1333</v>
      </c>
      <c r="E973" s="456">
        <v>0</v>
      </c>
      <c r="F973" s="456">
        <v>10562.87</v>
      </c>
      <c r="G973" s="456">
        <v>0</v>
      </c>
      <c r="H973" s="456">
        <v>960.5</v>
      </c>
      <c r="I973" s="456">
        <v>0</v>
      </c>
      <c r="J973" s="459">
        <v>11523.37</v>
      </c>
      <c r="M973" s="518"/>
      <c r="N973" s="518"/>
      <c r="O973" s="518"/>
      <c r="P973" s="519"/>
      <c r="Q973" s="519"/>
      <c r="R973" s="519"/>
      <c r="S973" s="519"/>
      <c r="T973" s="519"/>
      <c r="U973" s="519"/>
    </row>
    <row r="974" spans="2:21" x14ac:dyDescent="0.25">
      <c r="B974" s="516" t="s">
        <v>321</v>
      </c>
      <c r="C974" s="458" t="s">
        <v>3637</v>
      </c>
      <c r="D974" s="458" t="s">
        <v>1731</v>
      </c>
      <c r="E974" s="456">
        <v>0</v>
      </c>
      <c r="F974" s="456">
        <v>19200</v>
      </c>
      <c r="G974" s="456">
        <v>0</v>
      </c>
      <c r="H974" s="456">
        <v>1920</v>
      </c>
      <c r="I974" s="456">
        <v>0</v>
      </c>
      <c r="J974" s="459">
        <v>21120</v>
      </c>
      <c r="M974" s="518"/>
      <c r="N974" s="518"/>
      <c r="O974" s="518"/>
      <c r="P974" s="519"/>
      <c r="Q974" s="519"/>
      <c r="R974" s="519"/>
      <c r="S974" s="519"/>
      <c r="T974" s="519"/>
      <c r="U974" s="519"/>
    </row>
    <row r="975" spans="2:21" x14ac:dyDescent="0.25">
      <c r="B975" s="516" t="s">
        <v>321</v>
      </c>
      <c r="C975" s="458" t="s">
        <v>1334</v>
      </c>
      <c r="D975" s="458" t="s">
        <v>1335</v>
      </c>
      <c r="E975" s="456">
        <v>0</v>
      </c>
      <c r="F975" s="456">
        <v>13760</v>
      </c>
      <c r="G975" s="456">
        <v>0</v>
      </c>
      <c r="H975" s="456">
        <v>1280</v>
      </c>
      <c r="I975" s="456">
        <v>0</v>
      </c>
      <c r="J975" s="459">
        <v>15040</v>
      </c>
      <c r="M975" s="518"/>
      <c r="N975" s="518"/>
      <c r="O975" s="518"/>
      <c r="P975" s="519"/>
      <c r="Q975" s="519"/>
      <c r="R975" s="519"/>
      <c r="S975" s="519"/>
      <c r="T975" s="519"/>
      <c r="U975" s="519"/>
    </row>
    <row r="976" spans="2:21" x14ac:dyDescent="0.25">
      <c r="B976" s="516" t="s">
        <v>321</v>
      </c>
      <c r="C976" s="458" t="s">
        <v>1336</v>
      </c>
      <c r="D976" s="458" t="s">
        <v>1337</v>
      </c>
      <c r="E976" s="456">
        <v>0</v>
      </c>
      <c r="F976" s="456">
        <v>16638.82</v>
      </c>
      <c r="G976" s="456">
        <v>0</v>
      </c>
      <c r="H976" s="456">
        <v>0</v>
      </c>
      <c r="I976" s="456">
        <v>0</v>
      </c>
      <c r="J976" s="459">
        <v>16638.82</v>
      </c>
      <c r="M976" s="518"/>
      <c r="N976" s="518"/>
      <c r="O976" s="518"/>
      <c r="P976" s="519"/>
      <c r="Q976" s="519"/>
      <c r="R976" s="519"/>
      <c r="S976" s="519"/>
      <c r="T976" s="519"/>
      <c r="U976" s="519"/>
    </row>
    <row r="977" spans="2:21" x14ac:dyDescent="0.25">
      <c r="B977" s="516" t="s">
        <v>321</v>
      </c>
      <c r="C977" s="458" t="s">
        <v>1338</v>
      </c>
      <c r="D977" s="458" t="s">
        <v>1339</v>
      </c>
      <c r="E977" s="456">
        <v>0</v>
      </c>
      <c r="F977" s="456">
        <v>346986.65</v>
      </c>
      <c r="G977" s="456">
        <v>0</v>
      </c>
      <c r="H977" s="456">
        <v>10608.7</v>
      </c>
      <c r="I977" s="456">
        <v>0</v>
      </c>
      <c r="J977" s="459">
        <v>357595.35</v>
      </c>
      <c r="M977" s="518"/>
      <c r="N977" s="518"/>
      <c r="O977" s="518"/>
      <c r="P977" s="519"/>
      <c r="Q977" s="519"/>
      <c r="R977" s="519"/>
      <c r="S977" s="519"/>
      <c r="T977" s="519"/>
      <c r="U977" s="519"/>
    </row>
    <row r="978" spans="2:21" x14ac:dyDescent="0.25">
      <c r="B978" s="516" t="s">
        <v>321</v>
      </c>
      <c r="C978" s="458" t="s">
        <v>1340</v>
      </c>
      <c r="D978" s="458" t="s">
        <v>1341</v>
      </c>
      <c r="E978" s="456">
        <v>0</v>
      </c>
      <c r="F978" s="456">
        <v>346986.65</v>
      </c>
      <c r="G978" s="456">
        <v>0</v>
      </c>
      <c r="H978" s="456">
        <v>10608.7</v>
      </c>
      <c r="I978" s="456">
        <v>0</v>
      </c>
      <c r="J978" s="459">
        <v>357595.35</v>
      </c>
      <c r="M978" s="518"/>
      <c r="N978" s="518"/>
      <c r="O978" s="518"/>
      <c r="P978" s="519"/>
      <c r="Q978" s="519"/>
      <c r="R978" s="519"/>
      <c r="S978" s="519"/>
      <c r="T978" s="519"/>
      <c r="U978" s="519"/>
    </row>
    <row r="979" spans="2:21" x14ac:dyDescent="0.25">
      <c r="B979" s="516" t="s">
        <v>321</v>
      </c>
      <c r="C979" s="458" t="s">
        <v>1342</v>
      </c>
      <c r="D979" s="458" t="s">
        <v>1343</v>
      </c>
      <c r="E979" s="456">
        <v>0</v>
      </c>
      <c r="F979" s="456">
        <v>2252105.41</v>
      </c>
      <c r="G979" s="456">
        <v>0</v>
      </c>
      <c r="H979" s="456">
        <v>108660.3</v>
      </c>
      <c r="I979" s="456">
        <v>0</v>
      </c>
      <c r="J979" s="459">
        <v>2360765.71</v>
      </c>
      <c r="M979" s="518"/>
      <c r="N979" s="518"/>
      <c r="O979" s="518"/>
      <c r="P979" s="519"/>
      <c r="Q979" s="519"/>
      <c r="R979" s="519"/>
      <c r="S979" s="519"/>
      <c r="T979" s="519"/>
      <c r="U979" s="519"/>
    </row>
    <row r="980" spans="2:21" x14ac:dyDescent="0.25">
      <c r="B980" s="516" t="s">
        <v>321</v>
      </c>
      <c r="C980" s="458" t="s">
        <v>1344</v>
      </c>
      <c r="D980" s="458" t="s">
        <v>1345</v>
      </c>
      <c r="E980" s="456">
        <v>0</v>
      </c>
      <c r="F980" s="456">
        <v>1199243.3400000001</v>
      </c>
      <c r="G980" s="456">
        <v>0</v>
      </c>
      <c r="H980" s="456">
        <v>100821.99</v>
      </c>
      <c r="I980" s="456">
        <v>0</v>
      </c>
      <c r="J980" s="459">
        <v>1300065.33</v>
      </c>
      <c r="M980" s="518"/>
      <c r="N980" s="518"/>
      <c r="O980" s="518"/>
      <c r="P980" s="519"/>
      <c r="Q980" s="519"/>
      <c r="R980" s="519"/>
      <c r="S980" s="519"/>
      <c r="T980" s="519"/>
      <c r="U980" s="519"/>
    </row>
    <row r="981" spans="2:21" x14ac:dyDescent="0.25">
      <c r="B981" s="516" t="s">
        <v>321</v>
      </c>
      <c r="C981" s="458" t="s">
        <v>1346</v>
      </c>
      <c r="D981" s="458" t="s">
        <v>1347</v>
      </c>
      <c r="E981" s="456">
        <v>0</v>
      </c>
      <c r="F981" s="456">
        <v>99931.02</v>
      </c>
      <c r="G981" s="456">
        <v>0</v>
      </c>
      <c r="H981" s="456">
        <v>1700.38</v>
      </c>
      <c r="I981" s="456">
        <v>0</v>
      </c>
      <c r="J981" s="459">
        <v>101631.4</v>
      </c>
      <c r="M981" s="518"/>
      <c r="N981" s="518"/>
      <c r="O981" s="518"/>
      <c r="P981" s="519"/>
      <c r="Q981" s="519"/>
      <c r="R981" s="519"/>
      <c r="S981" s="519"/>
      <c r="T981" s="519"/>
      <c r="U981" s="519"/>
    </row>
    <row r="982" spans="2:21" x14ac:dyDescent="0.25">
      <c r="B982" s="516" t="s">
        <v>321</v>
      </c>
      <c r="C982" s="458" t="s">
        <v>4036</v>
      </c>
      <c r="D982" s="458" t="s">
        <v>1740</v>
      </c>
      <c r="E982" s="456">
        <v>0</v>
      </c>
      <c r="F982" s="456">
        <v>40291.519999999997</v>
      </c>
      <c r="G982" s="456">
        <v>0</v>
      </c>
      <c r="H982" s="456">
        <v>0</v>
      </c>
      <c r="I982" s="456">
        <v>0</v>
      </c>
      <c r="J982" s="459">
        <v>40291.519999999997</v>
      </c>
      <c r="M982" s="518"/>
      <c r="N982" s="518"/>
      <c r="O982" s="518"/>
      <c r="P982" s="519"/>
      <c r="Q982" s="519"/>
      <c r="R982" s="519"/>
      <c r="S982" s="519"/>
      <c r="T982" s="519"/>
      <c r="U982" s="519"/>
    </row>
    <row r="983" spans="2:21" x14ac:dyDescent="0.25">
      <c r="B983" s="516" t="s">
        <v>321</v>
      </c>
      <c r="C983" s="458" t="s">
        <v>1349</v>
      </c>
      <c r="D983" s="458" t="s">
        <v>1350</v>
      </c>
      <c r="E983" s="456">
        <v>0</v>
      </c>
      <c r="F983" s="456">
        <v>129496.83</v>
      </c>
      <c r="G983" s="456">
        <v>0</v>
      </c>
      <c r="H983" s="456">
        <v>6137.93</v>
      </c>
      <c r="I983" s="456">
        <v>0</v>
      </c>
      <c r="J983" s="459">
        <v>135634.76</v>
      </c>
      <c r="M983" s="518"/>
      <c r="N983" s="518"/>
      <c r="O983" s="518"/>
      <c r="P983" s="519"/>
      <c r="Q983" s="519"/>
      <c r="R983" s="519"/>
      <c r="S983" s="519"/>
      <c r="T983" s="519"/>
      <c r="U983" s="519"/>
    </row>
    <row r="984" spans="2:21" x14ac:dyDescent="0.25">
      <c r="B984" s="516" t="s">
        <v>321</v>
      </c>
      <c r="C984" s="458" t="s">
        <v>1351</v>
      </c>
      <c r="D984" s="458" t="s">
        <v>1352</v>
      </c>
      <c r="E984" s="456">
        <v>0</v>
      </c>
      <c r="F984" s="456">
        <v>67688.33</v>
      </c>
      <c r="G984" s="456">
        <v>0</v>
      </c>
      <c r="H984" s="456">
        <v>0</v>
      </c>
      <c r="I984" s="456">
        <v>0</v>
      </c>
      <c r="J984" s="459">
        <v>67688.33</v>
      </c>
      <c r="M984" s="518"/>
      <c r="N984" s="518"/>
      <c r="O984" s="518"/>
      <c r="P984" s="519"/>
      <c r="Q984" s="519"/>
      <c r="R984" s="519"/>
      <c r="S984" s="519"/>
      <c r="T984" s="519"/>
      <c r="U984" s="519"/>
    </row>
    <row r="985" spans="2:21" x14ac:dyDescent="0.25">
      <c r="B985" s="516" t="s">
        <v>321</v>
      </c>
      <c r="C985" s="458" t="s">
        <v>1353</v>
      </c>
      <c r="D985" s="458" t="s">
        <v>1354</v>
      </c>
      <c r="E985" s="456">
        <v>0</v>
      </c>
      <c r="F985" s="456">
        <v>715454.37</v>
      </c>
      <c r="G985" s="456">
        <v>0</v>
      </c>
      <c r="H985" s="456">
        <v>0</v>
      </c>
      <c r="I985" s="456">
        <v>0</v>
      </c>
      <c r="J985" s="459">
        <v>715454.37</v>
      </c>
      <c r="M985" s="518"/>
      <c r="N985" s="518"/>
      <c r="O985" s="518"/>
      <c r="P985" s="519"/>
      <c r="Q985" s="519"/>
      <c r="R985" s="519"/>
      <c r="S985" s="519"/>
      <c r="T985" s="519"/>
      <c r="U985" s="519"/>
    </row>
    <row r="986" spans="2:21" x14ac:dyDescent="0.25">
      <c r="B986" s="516" t="s">
        <v>321</v>
      </c>
      <c r="C986" s="458" t="s">
        <v>1355</v>
      </c>
      <c r="D986" s="458" t="s">
        <v>1356</v>
      </c>
      <c r="E986" s="456">
        <v>0</v>
      </c>
      <c r="F986" s="456">
        <v>270155.37</v>
      </c>
      <c r="G986" s="456">
        <v>0</v>
      </c>
      <c r="H986" s="456">
        <v>0</v>
      </c>
      <c r="I986" s="456">
        <v>0</v>
      </c>
      <c r="J986" s="459">
        <v>270155.37</v>
      </c>
      <c r="M986" s="518"/>
      <c r="N986" s="518"/>
      <c r="O986" s="518"/>
      <c r="P986" s="519"/>
      <c r="Q986" s="519"/>
      <c r="R986" s="519"/>
      <c r="S986" s="519"/>
      <c r="T986" s="519"/>
      <c r="U986" s="519"/>
    </row>
    <row r="987" spans="2:21" x14ac:dyDescent="0.25">
      <c r="B987" s="516" t="s">
        <v>321</v>
      </c>
      <c r="C987" s="458" t="s">
        <v>4665</v>
      </c>
      <c r="D987" s="458" t="s">
        <v>4666</v>
      </c>
      <c r="E987" s="456">
        <v>0</v>
      </c>
      <c r="F987" s="456">
        <v>445299</v>
      </c>
      <c r="G987" s="456">
        <v>0</v>
      </c>
      <c r="H987" s="456">
        <v>0</v>
      </c>
      <c r="I987" s="456">
        <v>0</v>
      </c>
      <c r="J987" s="459">
        <v>445299</v>
      </c>
      <c r="M987" s="518"/>
      <c r="N987" s="518"/>
      <c r="O987" s="518"/>
      <c r="P987" s="519"/>
      <c r="Q987" s="519"/>
      <c r="R987" s="519"/>
      <c r="S987" s="519"/>
      <c r="T987" s="519"/>
      <c r="U987" s="519"/>
    </row>
    <row r="988" spans="2:21" x14ac:dyDescent="0.25">
      <c r="B988" s="516" t="s">
        <v>321</v>
      </c>
      <c r="C988" s="458" t="s">
        <v>1357</v>
      </c>
      <c r="D988" s="458" t="s">
        <v>1358</v>
      </c>
      <c r="E988" s="456">
        <v>0</v>
      </c>
      <c r="F988" s="456">
        <v>108957</v>
      </c>
      <c r="G988" s="456">
        <v>0</v>
      </c>
      <c r="H988" s="456">
        <v>9808</v>
      </c>
      <c r="I988" s="456">
        <v>0</v>
      </c>
      <c r="J988" s="459">
        <v>118765</v>
      </c>
      <c r="M988" s="518"/>
      <c r="N988" s="518"/>
      <c r="O988" s="518"/>
      <c r="P988" s="519"/>
      <c r="Q988" s="519"/>
      <c r="R988" s="519"/>
      <c r="S988" s="519"/>
      <c r="T988" s="519"/>
      <c r="U988" s="519"/>
    </row>
    <row r="989" spans="2:21" x14ac:dyDescent="0.25">
      <c r="B989" s="516" t="s">
        <v>321</v>
      </c>
      <c r="C989" s="458" t="s">
        <v>1359</v>
      </c>
      <c r="D989" s="458" t="s">
        <v>1360</v>
      </c>
      <c r="E989" s="456">
        <v>0</v>
      </c>
      <c r="F989" s="456">
        <v>108957</v>
      </c>
      <c r="G989" s="456">
        <v>0</v>
      </c>
      <c r="H989" s="456">
        <v>9808</v>
      </c>
      <c r="I989" s="456">
        <v>0</v>
      </c>
      <c r="J989" s="459">
        <v>118765</v>
      </c>
      <c r="M989" s="518"/>
      <c r="N989" s="518"/>
      <c r="O989" s="518"/>
      <c r="P989" s="519"/>
      <c r="Q989" s="519"/>
      <c r="R989" s="519"/>
      <c r="S989" s="519"/>
      <c r="T989" s="519"/>
      <c r="U989" s="519"/>
    </row>
    <row r="990" spans="2:21" ht="36" x14ac:dyDescent="0.25">
      <c r="B990" s="516" t="s">
        <v>321</v>
      </c>
      <c r="C990" s="458" t="s">
        <v>3638</v>
      </c>
      <c r="D990" s="458" t="s">
        <v>3639</v>
      </c>
      <c r="E990" s="456">
        <v>0</v>
      </c>
      <c r="F990" s="456">
        <v>6550581.9000000004</v>
      </c>
      <c r="G990" s="456">
        <v>0</v>
      </c>
      <c r="H990" s="456">
        <v>1609902.24</v>
      </c>
      <c r="I990" s="456">
        <v>0</v>
      </c>
      <c r="J990" s="459">
        <v>8160484.1399999997</v>
      </c>
      <c r="M990" s="518"/>
      <c r="N990" s="518"/>
      <c r="O990" s="518"/>
      <c r="P990" s="519"/>
      <c r="Q990" s="519"/>
      <c r="R990" s="519"/>
      <c r="S990" s="519"/>
      <c r="T990" s="519"/>
      <c r="U990" s="519"/>
    </row>
    <row r="991" spans="2:21" ht="18" x14ac:dyDescent="0.25">
      <c r="B991" s="516" t="s">
        <v>321</v>
      </c>
      <c r="C991" s="458" t="s">
        <v>3640</v>
      </c>
      <c r="D991" s="458" t="s">
        <v>3641</v>
      </c>
      <c r="E991" s="456">
        <v>0</v>
      </c>
      <c r="F991" s="456">
        <v>6550581.9000000004</v>
      </c>
      <c r="G991" s="456">
        <v>0</v>
      </c>
      <c r="H991" s="456">
        <v>1609902.24</v>
      </c>
      <c r="I991" s="456">
        <v>0</v>
      </c>
      <c r="J991" s="459">
        <v>8160484.1399999997</v>
      </c>
      <c r="M991" s="518"/>
      <c r="N991" s="518"/>
      <c r="O991" s="518"/>
      <c r="P991" s="519"/>
      <c r="Q991" s="519"/>
      <c r="R991" s="519"/>
      <c r="S991" s="519"/>
      <c r="T991" s="519"/>
      <c r="U991" s="519"/>
    </row>
    <row r="992" spans="2:21" x14ac:dyDescent="0.25">
      <c r="B992" s="516" t="s">
        <v>321</v>
      </c>
      <c r="C992" s="458" t="s">
        <v>3642</v>
      </c>
      <c r="D992" s="458" t="s">
        <v>3643</v>
      </c>
      <c r="E992" s="456">
        <v>0</v>
      </c>
      <c r="F992" s="456">
        <v>6550581.9000000004</v>
      </c>
      <c r="G992" s="456">
        <v>0</v>
      </c>
      <c r="H992" s="456">
        <v>1609902.24</v>
      </c>
      <c r="I992" s="456">
        <v>0</v>
      </c>
      <c r="J992" s="459">
        <v>8160484.1399999997</v>
      </c>
      <c r="M992" s="518"/>
      <c r="N992" s="518"/>
      <c r="O992" s="518"/>
      <c r="P992" s="519"/>
      <c r="Q992" s="519"/>
      <c r="R992" s="519"/>
      <c r="S992" s="519"/>
      <c r="T992" s="519"/>
      <c r="U992" s="519"/>
    </row>
    <row r="993" spans="2:21" x14ac:dyDescent="0.25">
      <c r="B993" s="516" t="s">
        <v>321</v>
      </c>
      <c r="C993" s="458" t="s">
        <v>5393</v>
      </c>
      <c r="D993" s="458" t="s">
        <v>1752</v>
      </c>
      <c r="E993" s="456">
        <v>0</v>
      </c>
      <c r="F993" s="456">
        <v>3369262</v>
      </c>
      <c r="G993" s="456">
        <v>0</v>
      </c>
      <c r="H993" s="456">
        <v>1292587</v>
      </c>
      <c r="I993" s="456">
        <v>0</v>
      </c>
      <c r="J993" s="459">
        <v>4661849</v>
      </c>
      <c r="M993" s="518"/>
      <c r="N993" s="518"/>
      <c r="O993" s="518"/>
      <c r="P993" s="519"/>
      <c r="Q993" s="519"/>
      <c r="R993" s="519"/>
      <c r="S993" s="519"/>
      <c r="T993" s="519"/>
      <c r="U993" s="519"/>
    </row>
    <row r="994" spans="2:21" x14ac:dyDescent="0.25">
      <c r="B994" s="516" t="s">
        <v>321</v>
      </c>
      <c r="C994" s="458" t="s">
        <v>3644</v>
      </c>
      <c r="D994" s="458" t="s">
        <v>1754</v>
      </c>
      <c r="E994" s="456">
        <v>0</v>
      </c>
      <c r="F994" s="456">
        <v>3181319.9</v>
      </c>
      <c r="G994" s="456">
        <v>0</v>
      </c>
      <c r="H994" s="456">
        <v>317315.24</v>
      </c>
      <c r="I994" s="456">
        <v>0</v>
      </c>
      <c r="J994" s="459">
        <v>3498635.14</v>
      </c>
    </row>
    <row r="995" spans="2:21" x14ac:dyDescent="0.25">
      <c r="B995" s="516" t="s">
        <v>479</v>
      </c>
      <c r="C995" s="458" t="s">
        <v>1361</v>
      </c>
      <c r="D995" s="458" t="s">
        <v>1362</v>
      </c>
      <c r="E995" s="456">
        <v>164130954.38</v>
      </c>
      <c r="F995" s="456">
        <v>0</v>
      </c>
      <c r="G995" s="456">
        <v>5904781.2699999996</v>
      </c>
      <c r="H995" s="456">
        <v>0</v>
      </c>
      <c r="I995" s="456">
        <v>170035735.65000001</v>
      </c>
      <c r="J995" s="459">
        <v>0</v>
      </c>
    </row>
    <row r="996" spans="2:21" x14ac:dyDescent="0.25">
      <c r="B996" s="516" t="s">
        <v>479</v>
      </c>
      <c r="C996" s="458" t="s">
        <v>1363</v>
      </c>
      <c r="D996" s="458" t="s">
        <v>1364</v>
      </c>
      <c r="E996" s="456">
        <v>142510853.28999999</v>
      </c>
      <c r="F996" s="456">
        <v>0</v>
      </c>
      <c r="G996" s="456">
        <v>11506517.869999999</v>
      </c>
      <c r="H996" s="456">
        <v>0</v>
      </c>
      <c r="I996" s="456">
        <v>154017371.16</v>
      </c>
      <c r="J996" s="459">
        <v>0</v>
      </c>
    </row>
    <row r="997" spans="2:21" x14ac:dyDescent="0.25">
      <c r="B997" s="516" t="s">
        <v>479</v>
      </c>
      <c r="C997" s="458" t="s">
        <v>1365</v>
      </c>
      <c r="D997" s="458" t="s">
        <v>1366</v>
      </c>
      <c r="E997" s="456">
        <v>44735868.020000003</v>
      </c>
      <c r="F997" s="456">
        <v>0</v>
      </c>
      <c r="G997" s="456">
        <v>4286053.6399999997</v>
      </c>
      <c r="H997" s="456">
        <v>0</v>
      </c>
      <c r="I997" s="456">
        <v>49021921.659999996</v>
      </c>
      <c r="J997" s="459">
        <v>0</v>
      </c>
    </row>
    <row r="998" spans="2:21" x14ac:dyDescent="0.25">
      <c r="B998" s="516" t="s">
        <v>479</v>
      </c>
      <c r="C998" s="458" t="s">
        <v>1367</v>
      </c>
      <c r="D998" s="458" t="s">
        <v>1368</v>
      </c>
      <c r="E998" s="456">
        <v>17338497.550000001</v>
      </c>
      <c r="F998" s="456">
        <v>0</v>
      </c>
      <c r="G998" s="456">
        <v>2059247.5</v>
      </c>
      <c r="H998" s="456">
        <v>0</v>
      </c>
      <c r="I998" s="456">
        <v>19397745.050000001</v>
      </c>
      <c r="J998" s="459">
        <v>0</v>
      </c>
    </row>
    <row r="999" spans="2:21" x14ac:dyDescent="0.25">
      <c r="B999" s="516" t="s">
        <v>479</v>
      </c>
      <c r="C999" s="458" t="s">
        <v>1369</v>
      </c>
      <c r="D999" s="458" t="s">
        <v>865</v>
      </c>
      <c r="E999" s="456">
        <v>17338497.550000001</v>
      </c>
      <c r="F999" s="456">
        <v>0</v>
      </c>
      <c r="G999" s="456">
        <v>2059247.5</v>
      </c>
      <c r="H999" s="456">
        <v>0</v>
      </c>
      <c r="I999" s="456">
        <v>19397745.050000001</v>
      </c>
      <c r="J999" s="459">
        <v>0</v>
      </c>
    </row>
    <row r="1000" spans="2:21" x14ac:dyDescent="0.25">
      <c r="B1000" s="516" t="s">
        <v>479</v>
      </c>
      <c r="C1000" s="458" t="s">
        <v>1370</v>
      </c>
      <c r="D1000" s="458" t="s">
        <v>1371</v>
      </c>
      <c r="E1000" s="456">
        <v>3254446.14</v>
      </c>
      <c r="F1000" s="456">
        <v>0</v>
      </c>
      <c r="G1000" s="456">
        <v>124707.5</v>
      </c>
      <c r="H1000" s="456">
        <v>0</v>
      </c>
      <c r="I1000" s="456">
        <v>3379153.64</v>
      </c>
      <c r="J1000" s="459">
        <v>0</v>
      </c>
    </row>
    <row r="1001" spans="2:21" x14ac:dyDescent="0.25">
      <c r="B1001" s="516" t="s">
        <v>479</v>
      </c>
      <c r="C1001" s="458" t="s">
        <v>1372</v>
      </c>
      <c r="D1001" s="458" t="s">
        <v>1373</v>
      </c>
      <c r="E1001" s="456">
        <v>3175126.14</v>
      </c>
      <c r="F1001" s="456">
        <v>0</v>
      </c>
      <c r="G1001" s="456">
        <v>116607.5</v>
      </c>
      <c r="H1001" s="456">
        <v>0</v>
      </c>
      <c r="I1001" s="456">
        <v>3291733.64</v>
      </c>
      <c r="J1001" s="459">
        <v>0</v>
      </c>
    </row>
    <row r="1002" spans="2:21" x14ac:dyDescent="0.25">
      <c r="B1002" s="516" t="s">
        <v>479</v>
      </c>
      <c r="C1002" s="458" t="s">
        <v>1374</v>
      </c>
      <c r="D1002" s="458" t="s">
        <v>871</v>
      </c>
      <c r="E1002" s="456">
        <v>79320</v>
      </c>
      <c r="F1002" s="456">
        <v>0</v>
      </c>
      <c r="G1002" s="456">
        <v>8100</v>
      </c>
      <c r="H1002" s="456">
        <v>0</v>
      </c>
      <c r="I1002" s="456">
        <v>87420</v>
      </c>
      <c r="J1002" s="459">
        <v>0</v>
      </c>
    </row>
    <row r="1003" spans="2:21" x14ac:dyDescent="0.25">
      <c r="B1003" s="516" t="s">
        <v>479</v>
      </c>
      <c r="C1003" s="458" t="s">
        <v>1375</v>
      </c>
      <c r="D1003" s="458" t="s">
        <v>1376</v>
      </c>
      <c r="E1003" s="456">
        <v>12210213.32</v>
      </c>
      <c r="F1003" s="456">
        <v>0</v>
      </c>
      <c r="G1003" s="456">
        <v>1233635.6299999999</v>
      </c>
      <c r="H1003" s="456">
        <v>0</v>
      </c>
      <c r="I1003" s="456">
        <v>13443848.949999999</v>
      </c>
      <c r="J1003" s="459">
        <v>0</v>
      </c>
    </row>
    <row r="1004" spans="2:21" x14ac:dyDescent="0.25">
      <c r="B1004" s="516" t="s">
        <v>479</v>
      </c>
      <c r="C1004" s="458" t="s">
        <v>1377</v>
      </c>
      <c r="D1004" s="458" t="s">
        <v>1378</v>
      </c>
      <c r="E1004" s="456">
        <v>3025013.72</v>
      </c>
      <c r="F1004" s="456">
        <v>0</v>
      </c>
      <c r="G1004" s="456">
        <v>92355.28</v>
      </c>
      <c r="H1004" s="456">
        <v>0</v>
      </c>
      <c r="I1004" s="456">
        <v>3117369</v>
      </c>
      <c r="J1004" s="459">
        <v>0</v>
      </c>
    </row>
    <row r="1005" spans="2:21" x14ac:dyDescent="0.25">
      <c r="B1005" s="516" t="s">
        <v>479</v>
      </c>
      <c r="C1005" s="458" t="s">
        <v>1379</v>
      </c>
      <c r="D1005" s="458" t="s">
        <v>1380</v>
      </c>
      <c r="E1005" s="456">
        <v>211241.67</v>
      </c>
      <c r="F1005" s="456">
        <v>0</v>
      </c>
      <c r="G1005" s="456">
        <v>191227.94</v>
      </c>
      <c r="H1005" s="456">
        <v>0</v>
      </c>
      <c r="I1005" s="456">
        <v>402469.61</v>
      </c>
      <c r="J1005" s="459">
        <v>0</v>
      </c>
    </row>
    <row r="1006" spans="2:21" x14ac:dyDescent="0.25">
      <c r="B1006" s="516" t="s">
        <v>479</v>
      </c>
      <c r="C1006" s="458" t="s">
        <v>1381</v>
      </c>
      <c r="D1006" s="458" t="s">
        <v>1382</v>
      </c>
      <c r="E1006" s="456">
        <v>3497782.83</v>
      </c>
      <c r="F1006" s="456">
        <v>0</v>
      </c>
      <c r="G1006" s="456">
        <v>378070.86</v>
      </c>
      <c r="H1006" s="456">
        <v>0</v>
      </c>
      <c r="I1006" s="456">
        <v>3875853.69</v>
      </c>
      <c r="J1006" s="459">
        <v>0</v>
      </c>
    </row>
    <row r="1007" spans="2:21" x14ac:dyDescent="0.25">
      <c r="B1007" s="516" t="s">
        <v>479</v>
      </c>
      <c r="C1007" s="458" t="s">
        <v>1383</v>
      </c>
      <c r="D1007" s="458" t="s">
        <v>1384</v>
      </c>
      <c r="E1007" s="456">
        <v>253874.84</v>
      </c>
      <c r="F1007" s="456">
        <v>0</v>
      </c>
      <c r="G1007" s="456">
        <v>0</v>
      </c>
      <c r="H1007" s="456">
        <v>0</v>
      </c>
      <c r="I1007" s="456">
        <v>253874.84</v>
      </c>
      <c r="J1007" s="459">
        <v>0</v>
      </c>
    </row>
    <row r="1008" spans="2:21" x14ac:dyDescent="0.25">
      <c r="B1008" s="516" t="s">
        <v>479</v>
      </c>
      <c r="C1008" s="458" t="s">
        <v>1385</v>
      </c>
      <c r="D1008" s="458" t="s">
        <v>883</v>
      </c>
      <c r="E1008" s="456">
        <v>5222300.26</v>
      </c>
      <c r="F1008" s="456">
        <v>0</v>
      </c>
      <c r="G1008" s="456">
        <v>571981.55000000005</v>
      </c>
      <c r="H1008" s="456">
        <v>0</v>
      </c>
      <c r="I1008" s="456">
        <v>5794281.8099999996</v>
      </c>
      <c r="J1008" s="459">
        <v>0</v>
      </c>
    </row>
    <row r="1009" spans="2:10" x14ac:dyDescent="0.25">
      <c r="B1009" s="516" t="s">
        <v>479</v>
      </c>
      <c r="C1009" s="458" t="s">
        <v>1386</v>
      </c>
      <c r="D1009" s="458" t="s">
        <v>1387</v>
      </c>
      <c r="E1009" s="456">
        <v>5310947.22</v>
      </c>
      <c r="F1009" s="456">
        <v>0</v>
      </c>
      <c r="G1009" s="456">
        <v>570120.04</v>
      </c>
      <c r="H1009" s="456">
        <v>0</v>
      </c>
      <c r="I1009" s="456">
        <v>5881067.2599999998</v>
      </c>
      <c r="J1009" s="459">
        <v>0</v>
      </c>
    </row>
    <row r="1010" spans="2:10" x14ac:dyDescent="0.25">
      <c r="B1010" s="516" t="s">
        <v>479</v>
      </c>
      <c r="C1010" s="458" t="s">
        <v>1388</v>
      </c>
      <c r="D1010" s="458" t="s">
        <v>887</v>
      </c>
      <c r="E1010" s="456">
        <v>2506005.88</v>
      </c>
      <c r="F1010" s="456">
        <v>0</v>
      </c>
      <c r="G1010" s="456">
        <v>211456.99</v>
      </c>
      <c r="H1010" s="456">
        <v>0</v>
      </c>
      <c r="I1010" s="456">
        <v>2717462.87</v>
      </c>
      <c r="J1010" s="459">
        <v>0</v>
      </c>
    </row>
    <row r="1011" spans="2:10" x14ac:dyDescent="0.25">
      <c r="B1011" s="516" t="s">
        <v>479</v>
      </c>
      <c r="C1011" s="458" t="s">
        <v>4667</v>
      </c>
      <c r="D1011" s="458" t="s">
        <v>889</v>
      </c>
      <c r="E1011" s="456">
        <v>576471.21</v>
      </c>
      <c r="F1011" s="456">
        <v>0</v>
      </c>
      <c r="G1011" s="456">
        <v>0</v>
      </c>
      <c r="H1011" s="456">
        <v>0</v>
      </c>
      <c r="I1011" s="456">
        <v>576471.21</v>
      </c>
      <c r="J1011" s="459">
        <v>0</v>
      </c>
    </row>
    <row r="1012" spans="2:10" x14ac:dyDescent="0.25">
      <c r="B1012" s="516" t="s">
        <v>479</v>
      </c>
      <c r="C1012" s="458" t="s">
        <v>3198</v>
      </c>
      <c r="D1012" s="458" t="s">
        <v>3199</v>
      </c>
      <c r="E1012" s="456">
        <v>1755161.56</v>
      </c>
      <c r="F1012" s="456">
        <v>0</v>
      </c>
      <c r="G1012" s="456">
        <v>358663.05</v>
      </c>
      <c r="H1012" s="456">
        <v>0</v>
      </c>
      <c r="I1012" s="456">
        <v>2113824.61</v>
      </c>
      <c r="J1012" s="459">
        <v>0</v>
      </c>
    </row>
    <row r="1013" spans="2:10" x14ac:dyDescent="0.25">
      <c r="B1013" s="516" t="s">
        <v>479</v>
      </c>
      <c r="C1013" s="458" t="s">
        <v>3645</v>
      </c>
      <c r="D1013" s="458" t="s">
        <v>3550</v>
      </c>
      <c r="E1013" s="456">
        <v>473308.57</v>
      </c>
      <c r="F1013" s="456">
        <v>0</v>
      </c>
      <c r="G1013" s="456">
        <v>0</v>
      </c>
      <c r="H1013" s="456">
        <v>0</v>
      </c>
      <c r="I1013" s="456">
        <v>473308.57</v>
      </c>
      <c r="J1013" s="459">
        <v>0</v>
      </c>
    </row>
    <row r="1014" spans="2:10" x14ac:dyDescent="0.25">
      <c r="B1014" s="516" t="s">
        <v>479</v>
      </c>
      <c r="C1014" s="458" t="s">
        <v>1389</v>
      </c>
      <c r="D1014" s="458" t="s">
        <v>1390</v>
      </c>
      <c r="E1014" s="456">
        <v>6184583.8300000001</v>
      </c>
      <c r="F1014" s="456">
        <v>0</v>
      </c>
      <c r="G1014" s="456">
        <v>18831.95</v>
      </c>
      <c r="H1014" s="456">
        <v>0</v>
      </c>
      <c r="I1014" s="456">
        <v>6203415.7800000003</v>
      </c>
      <c r="J1014" s="459">
        <v>0</v>
      </c>
    </row>
    <row r="1015" spans="2:10" x14ac:dyDescent="0.25">
      <c r="B1015" s="516" t="s">
        <v>479</v>
      </c>
      <c r="C1015" s="458" t="s">
        <v>1391</v>
      </c>
      <c r="D1015" s="458" t="s">
        <v>895</v>
      </c>
      <c r="E1015" s="456">
        <v>354871.4</v>
      </c>
      <c r="F1015" s="456">
        <v>0</v>
      </c>
      <c r="G1015" s="456">
        <v>0</v>
      </c>
      <c r="H1015" s="456">
        <v>0</v>
      </c>
      <c r="I1015" s="456">
        <v>354871.4</v>
      </c>
      <c r="J1015" s="459">
        <v>0</v>
      </c>
    </row>
    <row r="1016" spans="2:10" x14ac:dyDescent="0.25">
      <c r="B1016" s="516" t="s">
        <v>479</v>
      </c>
      <c r="C1016" s="458" t="s">
        <v>1392</v>
      </c>
      <c r="D1016" s="458" t="s">
        <v>899</v>
      </c>
      <c r="E1016" s="456">
        <v>5584981.6699999999</v>
      </c>
      <c r="F1016" s="456">
        <v>0</v>
      </c>
      <c r="G1016" s="456">
        <v>0</v>
      </c>
      <c r="H1016" s="456">
        <v>0</v>
      </c>
      <c r="I1016" s="456">
        <v>5584981.6699999999</v>
      </c>
      <c r="J1016" s="459">
        <v>0</v>
      </c>
    </row>
    <row r="1017" spans="2:10" x14ac:dyDescent="0.25">
      <c r="B1017" s="516" t="s">
        <v>479</v>
      </c>
      <c r="C1017" s="458" t="s">
        <v>4037</v>
      </c>
      <c r="D1017" s="458" t="s">
        <v>4038</v>
      </c>
      <c r="E1017" s="456">
        <v>244730.76</v>
      </c>
      <c r="F1017" s="456">
        <v>0</v>
      </c>
      <c r="G1017" s="456">
        <v>18831.95</v>
      </c>
      <c r="H1017" s="456">
        <v>0</v>
      </c>
      <c r="I1017" s="456">
        <v>263562.71000000002</v>
      </c>
      <c r="J1017" s="459">
        <v>0</v>
      </c>
    </row>
    <row r="1018" spans="2:10" x14ac:dyDescent="0.25">
      <c r="B1018" s="516" t="s">
        <v>479</v>
      </c>
      <c r="C1018" s="458" t="s">
        <v>1393</v>
      </c>
      <c r="D1018" s="458" t="s">
        <v>1394</v>
      </c>
      <c r="E1018" s="456">
        <v>437179.96</v>
      </c>
      <c r="F1018" s="456">
        <v>0</v>
      </c>
      <c r="G1018" s="456">
        <v>279511.02</v>
      </c>
      <c r="H1018" s="456">
        <v>0</v>
      </c>
      <c r="I1018" s="456">
        <v>716690.98</v>
      </c>
      <c r="J1018" s="459">
        <v>0</v>
      </c>
    </row>
    <row r="1019" spans="2:10" x14ac:dyDescent="0.25">
      <c r="B1019" s="516" t="s">
        <v>479</v>
      </c>
      <c r="C1019" s="458" t="s">
        <v>1395</v>
      </c>
      <c r="D1019" s="458" t="s">
        <v>903</v>
      </c>
      <c r="E1019" s="456">
        <v>437179.96</v>
      </c>
      <c r="F1019" s="456">
        <v>0</v>
      </c>
      <c r="G1019" s="456">
        <v>279511.02</v>
      </c>
      <c r="H1019" s="456">
        <v>0</v>
      </c>
      <c r="I1019" s="456">
        <v>716690.98</v>
      </c>
      <c r="J1019" s="459">
        <v>0</v>
      </c>
    </row>
    <row r="1020" spans="2:10" x14ac:dyDescent="0.25">
      <c r="B1020" s="516" t="s">
        <v>479</v>
      </c>
      <c r="C1020" s="458" t="s">
        <v>1396</v>
      </c>
      <c r="D1020" s="458" t="s">
        <v>1397</v>
      </c>
      <c r="E1020" s="456">
        <v>27579647.960000001</v>
      </c>
      <c r="F1020" s="456">
        <v>0</v>
      </c>
      <c r="G1020" s="456">
        <v>2998885.06</v>
      </c>
      <c r="H1020" s="456">
        <v>0</v>
      </c>
      <c r="I1020" s="456">
        <v>30578533.02</v>
      </c>
      <c r="J1020" s="459">
        <v>0</v>
      </c>
    </row>
    <row r="1021" spans="2:10" ht="18" x14ac:dyDescent="0.25">
      <c r="B1021" s="516" t="s">
        <v>479</v>
      </c>
      <c r="C1021" s="458" t="s">
        <v>1398</v>
      </c>
      <c r="D1021" s="458" t="s">
        <v>1399</v>
      </c>
      <c r="E1021" s="456">
        <v>1154647.57</v>
      </c>
      <c r="F1021" s="456">
        <v>0</v>
      </c>
      <c r="G1021" s="456">
        <v>79953.25</v>
      </c>
      <c r="H1021" s="456">
        <v>0</v>
      </c>
      <c r="I1021" s="456">
        <v>1234600.82</v>
      </c>
      <c r="J1021" s="459">
        <v>0</v>
      </c>
    </row>
    <row r="1022" spans="2:10" x14ac:dyDescent="0.25">
      <c r="B1022" s="516" t="s">
        <v>479</v>
      </c>
      <c r="C1022" s="458" t="s">
        <v>1400</v>
      </c>
      <c r="D1022" s="458" t="s">
        <v>1401</v>
      </c>
      <c r="E1022" s="456">
        <v>210675.98</v>
      </c>
      <c r="F1022" s="456">
        <v>0</v>
      </c>
      <c r="G1022" s="456">
        <v>11854.87</v>
      </c>
      <c r="H1022" s="456">
        <v>0</v>
      </c>
      <c r="I1022" s="456">
        <v>222530.85</v>
      </c>
      <c r="J1022" s="459">
        <v>0</v>
      </c>
    </row>
    <row r="1023" spans="2:10" x14ac:dyDescent="0.25">
      <c r="B1023" s="516" t="s">
        <v>479</v>
      </c>
      <c r="C1023" s="458" t="s">
        <v>1402</v>
      </c>
      <c r="D1023" s="458" t="s">
        <v>1403</v>
      </c>
      <c r="E1023" s="456">
        <v>141221.09</v>
      </c>
      <c r="F1023" s="456">
        <v>0</v>
      </c>
      <c r="G1023" s="456">
        <v>6474.13</v>
      </c>
      <c r="H1023" s="456">
        <v>0</v>
      </c>
      <c r="I1023" s="456">
        <v>147695.22</v>
      </c>
      <c r="J1023" s="459">
        <v>0</v>
      </c>
    </row>
    <row r="1024" spans="2:10" x14ac:dyDescent="0.25">
      <c r="B1024" s="516" t="s">
        <v>479</v>
      </c>
      <c r="C1024" s="458" t="s">
        <v>3646</v>
      </c>
      <c r="D1024" s="458" t="s">
        <v>3647</v>
      </c>
      <c r="E1024" s="456">
        <v>11607.76</v>
      </c>
      <c r="F1024" s="456">
        <v>0</v>
      </c>
      <c r="G1024" s="456">
        <v>4605.2700000000004</v>
      </c>
      <c r="H1024" s="456">
        <v>0</v>
      </c>
      <c r="I1024" s="456">
        <v>16213.03</v>
      </c>
      <c r="J1024" s="459">
        <v>0</v>
      </c>
    </row>
    <row r="1025" spans="2:10" x14ac:dyDescent="0.25">
      <c r="B1025" s="516" t="s">
        <v>479</v>
      </c>
      <c r="C1025" s="458" t="s">
        <v>3200</v>
      </c>
      <c r="D1025" s="458" t="s">
        <v>3201</v>
      </c>
      <c r="E1025" s="456">
        <v>15076.88</v>
      </c>
      <c r="F1025" s="456">
        <v>0</v>
      </c>
      <c r="G1025" s="456">
        <v>0</v>
      </c>
      <c r="H1025" s="456">
        <v>0</v>
      </c>
      <c r="I1025" s="456">
        <v>15076.88</v>
      </c>
      <c r="J1025" s="459">
        <v>0</v>
      </c>
    </row>
    <row r="1026" spans="2:10" x14ac:dyDescent="0.25">
      <c r="B1026" s="516" t="s">
        <v>479</v>
      </c>
      <c r="C1026" s="458" t="s">
        <v>1404</v>
      </c>
      <c r="D1026" s="458" t="s">
        <v>1405</v>
      </c>
      <c r="E1026" s="456">
        <v>104771.23</v>
      </c>
      <c r="F1026" s="456">
        <v>0</v>
      </c>
      <c r="G1026" s="456">
        <v>6533.98</v>
      </c>
      <c r="H1026" s="456">
        <v>0</v>
      </c>
      <c r="I1026" s="456">
        <v>111305.21</v>
      </c>
      <c r="J1026" s="459">
        <v>0</v>
      </c>
    </row>
    <row r="1027" spans="2:10" x14ac:dyDescent="0.25">
      <c r="B1027" s="516" t="s">
        <v>479</v>
      </c>
      <c r="C1027" s="458" t="s">
        <v>1406</v>
      </c>
      <c r="D1027" s="458" t="s">
        <v>1407</v>
      </c>
      <c r="E1027" s="456">
        <v>671294.63</v>
      </c>
      <c r="F1027" s="456">
        <v>0</v>
      </c>
      <c r="G1027" s="456">
        <v>50485</v>
      </c>
      <c r="H1027" s="456">
        <v>0</v>
      </c>
      <c r="I1027" s="456">
        <v>721779.63</v>
      </c>
      <c r="J1027" s="459">
        <v>0</v>
      </c>
    </row>
    <row r="1028" spans="2:10" x14ac:dyDescent="0.25">
      <c r="B1028" s="516" t="s">
        <v>479</v>
      </c>
      <c r="C1028" s="458" t="s">
        <v>1408</v>
      </c>
      <c r="D1028" s="458" t="s">
        <v>1409</v>
      </c>
      <c r="E1028" s="456">
        <v>179682.82</v>
      </c>
      <c r="F1028" s="456">
        <v>0</v>
      </c>
      <c r="G1028" s="456">
        <v>146024.35999999999</v>
      </c>
      <c r="H1028" s="456">
        <v>0</v>
      </c>
      <c r="I1028" s="456">
        <v>325707.18</v>
      </c>
      <c r="J1028" s="459">
        <v>0</v>
      </c>
    </row>
    <row r="1029" spans="2:10" x14ac:dyDescent="0.25">
      <c r="B1029" s="516" t="s">
        <v>479</v>
      </c>
      <c r="C1029" s="458" t="s">
        <v>1410</v>
      </c>
      <c r="D1029" s="458" t="s">
        <v>1411</v>
      </c>
      <c r="E1029" s="456">
        <v>164901.72</v>
      </c>
      <c r="F1029" s="456">
        <v>0</v>
      </c>
      <c r="G1029" s="456">
        <v>145593.79</v>
      </c>
      <c r="H1029" s="456">
        <v>0</v>
      </c>
      <c r="I1029" s="456">
        <v>310495.51</v>
      </c>
      <c r="J1029" s="459">
        <v>0</v>
      </c>
    </row>
    <row r="1030" spans="2:10" x14ac:dyDescent="0.25">
      <c r="B1030" s="516" t="s">
        <v>479</v>
      </c>
      <c r="C1030" s="458" t="s">
        <v>3202</v>
      </c>
      <c r="D1030" s="458" t="s">
        <v>3159</v>
      </c>
      <c r="E1030" s="456">
        <v>14781.1</v>
      </c>
      <c r="F1030" s="456">
        <v>0</v>
      </c>
      <c r="G1030" s="456">
        <v>430.57</v>
      </c>
      <c r="H1030" s="456">
        <v>0</v>
      </c>
      <c r="I1030" s="456">
        <v>15211.67</v>
      </c>
      <c r="J1030" s="459">
        <v>0</v>
      </c>
    </row>
    <row r="1031" spans="2:10" x14ac:dyDescent="0.25">
      <c r="B1031" s="516" t="s">
        <v>479</v>
      </c>
      <c r="C1031" s="458" t="s">
        <v>1412</v>
      </c>
      <c r="D1031" s="458" t="s">
        <v>1413</v>
      </c>
      <c r="E1031" s="456">
        <v>4505043.59</v>
      </c>
      <c r="F1031" s="456">
        <v>0</v>
      </c>
      <c r="G1031" s="456">
        <v>1350008.91</v>
      </c>
      <c r="H1031" s="456">
        <v>0</v>
      </c>
      <c r="I1031" s="456">
        <v>5855052.5</v>
      </c>
      <c r="J1031" s="459">
        <v>0</v>
      </c>
    </row>
    <row r="1032" spans="2:10" x14ac:dyDescent="0.25">
      <c r="B1032" s="516" t="s">
        <v>479</v>
      </c>
      <c r="C1032" s="458" t="s">
        <v>4039</v>
      </c>
      <c r="D1032" s="458" t="s">
        <v>4040</v>
      </c>
      <c r="E1032" s="456">
        <v>3717.1</v>
      </c>
      <c r="F1032" s="456">
        <v>0</v>
      </c>
      <c r="G1032" s="456">
        <v>0</v>
      </c>
      <c r="H1032" s="456">
        <v>0</v>
      </c>
      <c r="I1032" s="456">
        <v>3717.1</v>
      </c>
      <c r="J1032" s="459">
        <v>0</v>
      </c>
    </row>
    <row r="1033" spans="2:10" x14ac:dyDescent="0.25">
      <c r="B1033" s="516" t="s">
        <v>479</v>
      </c>
      <c r="C1033" s="458" t="s">
        <v>1414</v>
      </c>
      <c r="D1033" s="458" t="s">
        <v>1415</v>
      </c>
      <c r="E1033" s="456">
        <v>497731.78</v>
      </c>
      <c r="F1033" s="456">
        <v>0</v>
      </c>
      <c r="G1033" s="456">
        <v>0</v>
      </c>
      <c r="H1033" s="456">
        <v>0</v>
      </c>
      <c r="I1033" s="456">
        <v>497731.78</v>
      </c>
      <c r="J1033" s="459">
        <v>0</v>
      </c>
    </row>
    <row r="1034" spans="2:10" ht="9.75" customHeight="1" x14ac:dyDescent="0.25">
      <c r="B1034" s="516" t="s">
        <v>479</v>
      </c>
      <c r="C1034" s="458" t="s">
        <v>3648</v>
      </c>
      <c r="D1034" s="458" t="s">
        <v>3649</v>
      </c>
      <c r="E1034" s="456">
        <v>8104.75</v>
      </c>
      <c r="F1034" s="456">
        <v>0</v>
      </c>
      <c r="G1034" s="456">
        <v>0</v>
      </c>
      <c r="H1034" s="456">
        <v>0</v>
      </c>
      <c r="I1034" s="456">
        <v>8104.75</v>
      </c>
      <c r="J1034" s="459">
        <v>0</v>
      </c>
    </row>
    <row r="1035" spans="2:10" x14ac:dyDescent="0.25">
      <c r="B1035" s="516" t="s">
        <v>479</v>
      </c>
      <c r="C1035" s="458" t="s">
        <v>1416</v>
      </c>
      <c r="D1035" s="458" t="s">
        <v>1417</v>
      </c>
      <c r="E1035" s="456">
        <v>2802409.62</v>
      </c>
      <c r="F1035" s="456">
        <v>0</v>
      </c>
      <c r="G1035" s="456">
        <v>1348657.91</v>
      </c>
      <c r="H1035" s="456">
        <v>0</v>
      </c>
      <c r="I1035" s="456">
        <v>4151067.53</v>
      </c>
      <c r="J1035" s="459">
        <v>0</v>
      </c>
    </row>
    <row r="1036" spans="2:10" ht="9.75" customHeight="1" x14ac:dyDescent="0.25">
      <c r="B1036" s="516" t="s">
        <v>479</v>
      </c>
      <c r="C1036" s="458" t="s">
        <v>3203</v>
      </c>
      <c r="D1036" s="458" t="s">
        <v>3204</v>
      </c>
      <c r="E1036" s="456">
        <v>40744.129999999997</v>
      </c>
      <c r="F1036" s="456">
        <v>0</v>
      </c>
      <c r="G1036" s="456">
        <v>0</v>
      </c>
      <c r="H1036" s="456">
        <v>0</v>
      </c>
      <c r="I1036" s="456">
        <v>40744.129999999997</v>
      </c>
      <c r="J1036" s="459">
        <v>0</v>
      </c>
    </row>
    <row r="1037" spans="2:10" x14ac:dyDescent="0.25">
      <c r="B1037" s="516" t="s">
        <v>479</v>
      </c>
      <c r="C1037" s="458" t="s">
        <v>3205</v>
      </c>
      <c r="D1037" s="458" t="s">
        <v>3206</v>
      </c>
      <c r="E1037" s="456">
        <v>37540.94</v>
      </c>
      <c r="F1037" s="456">
        <v>0</v>
      </c>
      <c r="G1037" s="456">
        <v>900</v>
      </c>
      <c r="H1037" s="456">
        <v>0</v>
      </c>
      <c r="I1037" s="456">
        <v>38440.94</v>
      </c>
      <c r="J1037" s="459">
        <v>0</v>
      </c>
    </row>
    <row r="1038" spans="2:10" ht="9.75" customHeight="1" x14ac:dyDescent="0.25">
      <c r="B1038" s="516" t="s">
        <v>479</v>
      </c>
      <c r="C1038" s="458" t="s">
        <v>1418</v>
      </c>
      <c r="D1038" s="458" t="s">
        <v>1419</v>
      </c>
      <c r="E1038" s="456">
        <v>35642.300000000003</v>
      </c>
      <c r="F1038" s="456">
        <v>0</v>
      </c>
      <c r="G1038" s="456">
        <v>451</v>
      </c>
      <c r="H1038" s="456">
        <v>0</v>
      </c>
      <c r="I1038" s="456">
        <v>36093.300000000003</v>
      </c>
      <c r="J1038" s="459">
        <v>0</v>
      </c>
    </row>
    <row r="1039" spans="2:10" x14ac:dyDescent="0.25">
      <c r="B1039" s="516" t="s">
        <v>479</v>
      </c>
      <c r="C1039" s="458" t="s">
        <v>5115</v>
      </c>
      <c r="D1039" s="458" t="s">
        <v>5108</v>
      </c>
      <c r="E1039" s="456">
        <v>27266.46</v>
      </c>
      <c r="F1039" s="456">
        <v>0</v>
      </c>
      <c r="G1039" s="456">
        <v>0</v>
      </c>
      <c r="H1039" s="456">
        <v>0</v>
      </c>
      <c r="I1039" s="456">
        <v>27266.46</v>
      </c>
      <c r="J1039" s="459">
        <v>0</v>
      </c>
    </row>
    <row r="1040" spans="2:10" ht="9.75" customHeight="1" x14ac:dyDescent="0.25">
      <c r="B1040" s="516" t="s">
        <v>479</v>
      </c>
      <c r="C1040" s="458" t="s">
        <v>5005</v>
      </c>
      <c r="D1040" s="458" t="s">
        <v>4206</v>
      </c>
      <c r="E1040" s="456">
        <v>837922.5</v>
      </c>
      <c r="F1040" s="456">
        <v>0</v>
      </c>
      <c r="G1040" s="456">
        <v>0</v>
      </c>
      <c r="H1040" s="456">
        <v>0</v>
      </c>
      <c r="I1040" s="456">
        <v>837922.5</v>
      </c>
      <c r="J1040" s="459">
        <v>0</v>
      </c>
    </row>
    <row r="1041" spans="2:10" x14ac:dyDescent="0.25">
      <c r="B1041" s="516" t="s">
        <v>479</v>
      </c>
      <c r="C1041" s="458" t="s">
        <v>1420</v>
      </c>
      <c r="D1041" s="458" t="s">
        <v>1421</v>
      </c>
      <c r="E1041" s="456">
        <v>5431.03</v>
      </c>
      <c r="F1041" s="456">
        <v>0</v>
      </c>
      <c r="G1041" s="456">
        <v>0</v>
      </c>
      <c r="H1041" s="456">
        <v>0</v>
      </c>
      <c r="I1041" s="456">
        <v>5431.03</v>
      </c>
      <c r="J1041" s="459">
        <v>0</v>
      </c>
    </row>
    <row r="1042" spans="2:10" x14ac:dyDescent="0.25">
      <c r="B1042" s="516" t="s">
        <v>479</v>
      </c>
      <c r="C1042" s="458" t="s">
        <v>3207</v>
      </c>
      <c r="D1042" s="458" t="s">
        <v>3208</v>
      </c>
      <c r="E1042" s="456">
        <v>208532.98</v>
      </c>
      <c r="F1042" s="456">
        <v>0</v>
      </c>
      <c r="G1042" s="456">
        <v>0</v>
      </c>
      <c r="H1042" s="456">
        <v>0</v>
      </c>
      <c r="I1042" s="456">
        <v>208532.98</v>
      </c>
      <c r="J1042" s="459">
        <v>0</v>
      </c>
    </row>
    <row r="1043" spans="2:10" x14ac:dyDescent="0.25">
      <c r="B1043" s="516" t="s">
        <v>479</v>
      </c>
      <c r="C1043" s="458" t="s">
        <v>1422</v>
      </c>
      <c r="D1043" s="458" t="s">
        <v>1423</v>
      </c>
      <c r="E1043" s="456">
        <v>1550373.95</v>
      </c>
      <c r="F1043" s="456">
        <v>0</v>
      </c>
      <c r="G1043" s="456">
        <v>181663.5</v>
      </c>
      <c r="H1043" s="456">
        <v>0</v>
      </c>
      <c r="I1043" s="456">
        <v>1732037.45</v>
      </c>
      <c r="J1043" s="459">
        <v>0</v>
      </c>
    </row>
    <row r="1044" spans="2:10" x14ac:dyDescent="0.25">
      <c r="B1044" s="516" t="s">
        <v>479</v>
      </c>
      <c r="C1044" s="458" t="s">
        <v>1424</v>
      </c>
      <c r="D1044" s="458" t="s">
        <v>1425</v>
      </c>
      <c r="E1044" s="456">
        <v>1245288</v>
      </c>
      <c r="F1044" s="456">
        <v>0</v>
      </c>
      <c r="G1044" s="456">
        <v>113208</v>
      </c>
      <c r="H1044" s="456">
        <v>0</v>
      </c>
      <c r="I1044" s="456">
        <v>1358496</v>
      </c>
      <c r="J1044" s="459">
        <v>0</v>
      </c>
    </row>
    <row r="1045" spans="2:10" x14ac:dyDescent="0.25">
      <c r="B1045" s="516" t="s">
        <v>479</v>
      </c>
      <c r="C1045" s="458" t="s">
        <v>5006</v>
      </c>
      <c r="D1045" s="458" t="s">
        <v>4801</v>
      </c>
      <c r="E1045" s="456">
        <v>450.1</v>
      </c>
      <c r="F1045" s="456">
        <v>0</v>
      </c>
      <c r="G1045" s="456">
        <v>0</v>
      </c>
      <c r="H1045" s="456">
        <v>0</v>
      </c>
      <c r="I1045" s="456">
        <v>450.1</v>
      </c>
      <c r="J1045" s="459">
        <v>0</v>
      </c>
    </row>
    <row r="1046" spans="2:10" x14ac:dyDescent="0.25">
      <c r="B1046" s="516" t="s">
        <v>479</v>
      </c>
      <c r="C1046" s="458" t="s">
        <v>3209</v>
      </c>
      <c r="D1046" s="458" t="s">
        <v>3164</v>
      </c>
      <c r="E1046" s="456">
        <v>11300.66</v>
      </c>
      <c r="F1046" s="456">
        <v>0</v>
      </c>
      <c r="G1046" s="456">
        <v>9663</v>
      </c>
      <c r="H1046" s="456">
        <v>0</v>
      </c>
      <c r="I1046" s="456">
        <v>20963.66</v>
      </c>
      <c r="J1046" s="459">
        <v>0</v>
      </c>
    </row>
    <row r="1047" spans="2:10" x14ac:dyDescent="0.25">
      <c r="B1047" s="516" t="s">
        <v>479</v>
      </c>
      <c r="C1047" s="458" t="s">
        <v>3650</v>
      </c>
      <c r="D1047" s="458" t="s">
        <v>3617</v>
      </c>
      <c r="E1047" s="456">
        <v>4477.6899999999996</v>
      </c>
      <c r="F1047" s="456">
        <v>0</v>
      </c>
      <c r="G1047" s="456">
        <v>0</v>
      </c>
      <c r="H1047" s="456">
        <v>0</v>
      </c>
      <c r="I1047" s="456">
        <v>4477.6899999999996</v>
      </c>
      <c r="J1047" s="459">
        <v>0</v>
      </c>
    </row>
    <row r="1048" spans="2:10" x14ac:dyDescent="0.25">
      <c r="B1048" s="516" t="s">
        <v>479</v>
      </c>
      <c r="C1048" s="458" t="s">
        <v>1426</v>
      </c>
      <c r="D1048" s="458" t="s">
        <v>1427</v>
      </c>
      <c r="E1048" s="456">
        <v>288857.5</v>
      </c>
      <c r="F1048" s="456">
        <v>0</v>
      </c>
      <c r="G1048" s="456">
        <v>58792.5</v>
      </c>
      <c r="H1048" s="456">
        <v>0</v>
      </c>
      <c r="I1048" s="456">
        <v>347650</v>
      </c>
      <c r="J1048" s="459">
        <v>0</v>
      </c>
    </row>
    <row r="1049" spans="2:10" x14ac:dyDescent="0.25">
      <c r="B1049" s="516" t="s">
        <v>479</v>
      </c>
      <c r="C1049" s="458" t="s">
        <v>1428</v>
      </c>
      <c r="D1049" s="458" t="s">
        <v>1429</v>
      </c>
      <c r="E1049" s="456">
        <v>6088894.1399999997</v>
      </c>
      <c r="F1049" s="456">
        <v>0</v>
      </c>
      <c r="G1049" s="456">
        <v>386865.59</v>
      </c>
      <c r="H1049" s="456">
        <v>0</v>
      </c>
      <c r="I1049" s="456">
        <v>6475759.7300000004</v>
      </c>
      <c r="J1049" s="459">
        <v>0</v>
      </c>
    </row>
    <row r="1050" spans="2:10" x14ac:dyDescent="0.25">
      <c r="B1050" s="516" t="s">
        <v>479</v>
      </c>
      <c r="C1050" s="458" t="s">
        <v>1430</v>
      </c>
      <c r="D1050" s="458" t="s">
        <v>1431</v>
      </c>
      <c r="E1050" s="456">
        <v>5517311.71</v>
      </c>
      <c r="F1050" s="456">
        <v>0</v>
      </c>
      <c r="G1050" s="456">
        <v>363180.2</v>
      </c>
      <c r="H1050" s="456">
        <v>0</v>
      </c>
      <c r="I1050" s="456">
        <v>5880491.9100000001</v>
      </c>
      <c r="J1050" s="459">
        <v>0</v>
      </c>
    </row>
    <row r="1051" spans="2:10" x14ac:dyDescent="0.25">
      <c r="B1051" s="516" t="s">
        <v>479</v>
      </c>
      <c r="C1051" s="458" t="s">
        <v>1432</v>
      </c>
      <c r="D1051" s="458" t="s">
        <v>1433</v>
      </c>
      <c r="E1051" s="456">
        <v>571582.43000000005</v>
      </c>
      <c r="F1051" s="456">
        <v>0</v>
      </c>
      <c r="G1051" s="456">
        <v>23685.39</v>
      </c>
      <c r="H1051" s="456">
        <v>0</v>
      </c>
      <c r="I1051" s="456">
        <v>595267.81999999995</v>
      </c>
      <c r="J1051" s="459">
        <v>0</v>
      </c>
    </row>
    <row r="1052" spans="2:10" x14ac:dyDescent="0.25">
      <c r="B1052" s="516" t="s">
        <v>479</v>
      </c>
      <c r="C1052" s="458" t="s">
        <v>1434</v>
      </c>
      <c r="D1052" s="458" t="s">
        <v>1435</v>
      </c>
      <c r="E1052" s="456">
        <v>671733.74</v>
      </c>
      <c r="F1052" s="456">
        <v>0</v>
      </c>
      <c r="G1052" s="456">
        <v>2178.4899999999998</v>
      </c>
      <c r="H1052" s="456">
        <v>0</v>
      </c>
      <c r="I1052" s="456">
        <v>673912.23</v>
      </c>
      <c r="J1052" s="459">
        <v>0</v>
      </c>
    </row>
    <row r="1053" spans="2:10" x14ac:dyDescent="0.25">
      <c r="B1053" s="516" t="s">
        <v>479</v>
      </c>
      <c r="C1053" s="458" t="s">
        <v>4041</v>
      </c>
      <c r="D1053" s="458" t="s">
        <v>4042</v>
      </c>
      <c r="E1053" s="456">
        <v>255827.68</v>
      </c>
      <c r="F1053" s="456">
        <v>0</v>
      </c>
      <c r="G1053" s="456">
        <v>2178.4899999999998</v>
      </c>
      <c r="H1053" s="456">
        <v>0</v>
      </c>
      <c r="I1053" s="456">
        <v>258006.17</v>
      </c>
      <c r="J1053" s="459">
        <v>0</v>
      </c>
    </row>
    <row r="1054" spans="2:10" x14ac:dyDescent="0.25">
      <c r="B1054" s="516" t="s">
        <v>479</v>
      </c>
      <c r="C1054" s="458" t="s">
        <v>1436</v>
      </c>
      <c r="D1054" s="458" t="s">
        <v>1437</v>
      </c>
      <c r="E1054" s="456">
        <v>411507.06</v>
      </c>
      <c r="F1054" s="456">
        <v>0</v>
      </c>
      <c r="G1054" s="456">
        <v>0</v>
      </c>
      <c r="H1054" s="456">
        <v>0</v>
      </c>
      <c r="I1054" s="456">
        <v>411507.06</v>
      </c>
      <c r="J1054" s="459">
        <v>0</v>
      </c>
    </row>
    <row r="1055" spans="2:10" x14ac:dyDescent="0.25">
      <c r="B1055" s="516" t="s">
        <v>479</v>
      </c>
      <c r="C1055" s="458" t="s">
        <v>5007</v>
      </c>
      <c r="D1055" s="458" t="s">
        <v>5008</v>
      </c>
      <c r="E1055" s="456">
        <v>4399</v>
      </c>
      <c r="F1055" s="456">
        <v>0</v>
      </c>
      <c r="G1055" s="456">
        <v>0</v>
      </c>
      <c r="H1055" s="456">
        <v>0</v>
      </c>
      <c r="I1055" s="456">
        <v>4399</v>
      </c>
      <c r="J1055" s="459">
        <v>0</v>
      </c>
    </row>
    <row r="1056" spans="2:10" x14ac:dyDescent="0.25">
      <c r="B1056" s="516" t="s">
        <v>479</v>
      </c>
      <c r="C1056" s="458" t="s">
        <v>1438</v>
      </c>
      <c r="D1056" s="458" t="s">
        <v>1439</v>
      </c>
      <c r="E1056" s="456">
        <v>13429272.15</v>
      </c>
      <c r="F1056" s="456">
        <v>0</v>
      </c>
      <c r="G1056" s="456">
        <v>852190.96</v>
      </c>
      <c r="H1056" s="456">
        <v>0</v>
      </c>
      <c r="I1056" s="456">
        <v>14281463.109999999</v>
      </c>
      <c r="J1056" s="459">
        <v>0</v>
      </c>
    </row>
    <row r="1057" spans="2:10" x14ac:dyDescent="0.25">
      <c r="B1057" s="516" t="s">
        <v>479</v>
      </c>
      <c r="C1057" s="458" t="s">
        <v>1440</v>
      </c>
      <c r="D1057" s="458" t="s">
        <v>1441</v>
      </c>
      <c r="E1057" s="456">
        <v>252490.49</v>
      </c>
      <c r="F1057" s="456">
        <v>0</v>
      </c>
      <c r="G1057" s="456">
        <v>8743.4699999999993</v>
      </c>
      <c r="H1057" s="456">
        <v>0</v>
      </c>
      <c r="I1057" s="456">
        <v>261233.96</v>
      </c>
      <c r="J1057" s="459">
        <v>0</v>
      </c>
    </row>
    <row r="1058" spans="2:10" x14ac:dyDescent="0.25">
      <c r="B1058" s="516" t="s">
        <v>479</v>
      </c>
      <c r="C1058" s="458" t="s">
        <v>1442</v>
      </c>
      <c r="D1058" s="458" t="s">
        <v>1443</v>
      </c>
      <c r="E1058" s="456">
        <v>20193.72</v>
      </c>
      <c r="F1058" s="456">
        <v>0</v>
      </c>
      <c r="G1058" s="456">
        <v>2107.8000000000002</v>
      </c>
      <c r="H1058" s="456">
        <v>0</v>
      </c>
      <c r="I1058" s="456">
        <v>22301.52</v>
      </c>
      <c r="J1058" s="459">
        <v>0</v>
      </c>
    </row>
    <row r="1059" spans="2:10" ht="18" x14ac:dyDescent="0.25">
      <c r="B1059" s="516" t="s">
        <v>479</v>
      </c>
      <c r="C1059" s="458" t="s">
        <v>3210</v>
      </c>
      <c r="D1059" s="458" t="s">
        <v>3211</v>
      </c>
      <c r="E1059" s="456">
        <v>147971.21</v>
      </c>
      <c r="F1059" s="456">
        <v>0</v>
      </c>
      <c r="G1059" s="456">
        <v>2155.17</v>
      </c>
      <c r="H1059" s="456">
        <v>0</v>
      </c>
      <c r="I1059" s="456">
        <v>150126.38</v>
      </c>
      <c r="J1059" s="459">
        <v>0</v>
      </c>
    </row>
    <row r="1060" spans="2:10" ht="18" x14ac:dyDescent="0.25">
      <c r="B1060" s="516" t="s">
        <v>479</v>
      </c>
      <c r="C1060" s="458" t="s">
        <v>1444</v>
      </c>
      <c r="D1060" s="458" t="s">
        <v>1445</v>
      </c>
      <c r="E1060" s="456">
        <v>234616.51</v>
      </c>
      <c r="F1060" s="456">
        <v>0</v>
      </c>
      <c r="G1060" s="456">
        <v>172.41</v>
      </c>
      <c r="H1060" s="456">
        <v>0</v>
      </c>
      <c r="I1060" s="456">
        <v>234788.92</v>
      </c>
      <c r="J1060" s="459">
        <v>0</v>
      </c>
    </row>
    <row r="1061" spans="2:10" x14ac:dyDescent="0.25">
      <c r="B1061" s="516" t="s">
        <v>479</v>
      </c>
      <c r="C1061" s="458" t="s">
        <v>1446</v>
      </c>
      <c r="D1061" s="458" t="s">
        <v>1447</v>
      </c>
      <c r="E1061" s="456">
        <v>175446.94</v>
      </c>
      <c r="F1061" s="456">
        <v>0</v>
      </c>
      <c r="G1061" s="456">
        <v>10666.07</v>
      </c>
      <c r="H1061" s="456">
        <v>0</v>
      </c>
      <c r="I1061" s="456">
        <v>186113.01</v>
      </c>
      <c r="J1061" s="459">
        <v>0</v>
      </c>
    </row>
    <row r="1062" spans="2:10" x14ac:dyDescent="0.25">
      <c r="B1062" s="516" t="s">
        <v>479</v>
      </c>
      <c r="C1062" s="458" t="s">
        <v>1448</v>
      </c>
      <c r="D1062" s="458" t="s">
        <v>1449</v>
      </c>
      <c r="E1062" s="456">
        <v>757077.12</v>
      </c>
      <c r="F1062" s="456">
        <v>0</v>
      </c>
      <c r="G1062" s="456">
        <v>54591.58</v>
      </c>
      <c r="H1062" s="456">
        <v>0</v>
      </c>
      <c r="I1062" s="456">
        <v>811668.7</v>
      </c>
      <c r="J1062" s="459">
        <v>0</v>
      </c>
    </row>
    <row r="1063" spans="2:10" x14ac:dyDescent="0.25">
      <c r="B1063" s="516" t="s">
        <v>479</v>
      </c>
      <c r="C1063" s="458" t="s">
        <v>1450</v>
      </c>
      <c r="D1063" s="458" t="s">
        <v>1451</v>
      </c>
      <c r="E1063" s="456">
        <v>626771.13</v>
      </c>
      <c r="F1063" s="456">
        <v>0</v>
      </c>
      <c r="G1063" s="456">
        <v>38656.559999999998</v>
      </c>
      <c r="H1063" s="456">
        <v>0</v>
      </c>
      <c r="I1063" s="456">
        <v>665427.68999999994</v>
      </c>
      <c r="J1063" s="459">
        <v>0</v>
      </c>
    </row>
    <row r="1064" spans="2:10" x14ac:dyDescent="0.25">
      <c r="B1064" s="516" t="s">
        <v>479</v>
      </c>
      <c r="C1064" s="458" t="s">
        <v>1452</v>
      </c>
      <c r="D1064" s="458" t="s">
        <v>1453</v>
      </c>
      <c r="E1064" s="456">
        <v>1791835.56</v>
      </c>
      <c r="F1064" s="456">
        <v>0</v>
      </c>
      <c r="G1064" s="456">
        <v>23277.68</v>
      </c>
      <c r="H1064" s="456">
        <v>0</v>
      </c>
      <c r="I1064" s="456">
        <v>1815113.24</v>
      </c>
      <c r="J1064" s="459">
        <v>0</v>
      </c>
    </row>
    <row r="1065" spans="2:10" x14ac:dyDescent="0.25">
      <c r="B1065" s="516" t="s">
        <v>479</v>
      </c>
      <c r="C1065" s="458" t="s">
        <v>1454</v>
      </c>
      <c r="D1065" s="458" t="s">
        <v>1455</v>
      </c>
      <c r="E1065" s="456">
        <v>2342679.0299999998</v>
      </c>
      <c r="F1065" s="456">
        <v>0</v>
      </c>
      <c r="G1065" s="456">
        <v>175873.39</v>
      </c>
      <c r="H1065" s="456">
        <v>0</v>
      </c>
      <c r="I1065" s="456">
        <v>2518552.42</v>
      </c>
      <c r="J1065" s="459">
        <v>0</v>
      </c>
    </row>
    <row r="1066" spans="2:10" x14ac:dyDescent="0.25">
      <c r="B1066" s="516" t="s">
        <v>479</v>
      </c>
      <c r="C1066" s="458" t="s">
        <v>4217</v>
      </c>
      <c r="D1066" s="458" t="s">
        <v>4206</v>
      </c>
      <c r="E1066" s="456">
        <v>-571.08000000000004</v>
      </c>
      <c r="F1066" s="456">
        <v>0</v>
      </c>
      <c r="G1066" s="456">
        <v>0</v>
      </c>
      <c r="H1066" s="456">
        <v>0</v>
      </c>
      <c r="I1066" s="456">
        <v>-571.08000000000004</v>
      </c>
      <c r="J1066" s="459">
        <v>0</v>
      </c>
    </row>
    <row r="1067" spans="2:10" ht="9.75" customHeight="1" x14ac:dyDescent="0.25">
      <c r="B1067" s="516" t="s">
        <v>479</v>
      </c>
      <c r="C1067" s="458" t="s">
        <v>1456</v>
      </c>
      <c r="D1067" s="458" t="s">
        <v>1421</v>
      </c>
      <c r="E1067" s="456">
        <v>767867.73</v>
      </c>
      <c r="F1067" s="456">
        <v>0</v>
      </c>
      <c r="G1067" s="456">
        <v>232984.55</v>
      </c>
      <c r="H1067" s="456">
        <v>0</v>
      </c>
      <c r="I1067" s="456">
        <v>1000852.28</v>
      </c>
      <c r="J1067" s="459">
        <v>0</v>
      </c>
    </row>
    <row r="1068" spans="2:10" x14ac:dyDescent="0.25">
      <c r="B1068" s="516" t="s">
        <v>479</v>
      </c>
      <c r="C1068" s="458" t="s">
        <v>3212</v>
      </c>
      <c r="D1068" s="458" t="s">
        <v>3213</v>
      </c>
      <c r="E1068" s="456">
        <v>10000</v>
      </c>
      <c r="F1068" s="456">
        <v>0</v>
      </c>
      <c r="G1068" s="456">
        <v>0</v>
      </c>
      <c r="H1068" s="456">
        <v>0</v>
      </c>
      <c r="I1068" s="456">
        <v>10000</v>
      </c>
      <c r="J1068" s="459">
        <v>0</v>
      </c>
    </row>
    <row r="1069" spans="2:10" ht="9.75" customHeight="1" x14ac:dyDescent="0.25">
      <c r="B1069" s="516" t="s">
        <v>479</v>
      </c>
      <c r="C1069" s="458" t="s">
        <v>1457</v>
      </c>
      <c r="D1069" s="458" t="s">
        <v>1458</v>
      </c>
      <c r="E1069" s="456">
        <v>3538779.24</v>
      </c>
      <c r="F1069" s="456">
        <v>0</v>
      </c>
      <c r="G1069" s="456">
        <v>179369.46</v>
      </c>
      <c r="H1069" s="456">
        <v>0</v>
      </c>
      <c r="I1069" s="456">
        <v>3718148.7</v>
      </c>
      <c r="J1069" s="459">
        <v>0</v>
      </c>
    </row>
    <row r="1070" spans="2:10" x14ac:dyDescent="0.25">
      <c r="B1070" s="516" t="s">
        <v>479</v>
      </c>
      <c r="C1070" s="458" t="s">
        <v>1459</v>
      </c>
      <c r="D1070" s="458" t="s">
        <v>1460</v>
      </c>
      <c r="E1070" s="456">
        <v>805688.14</v>
      </c>
      <c r="F1070" s="456">
        <v>0</v>
      </c>
      <c r="G1070" s="456">
        <v>83019.39</v>
      </c>
      <c r="H1070" s="456">
        <v>0</v>
      </c>
      <c r="I1070" s="456">
        <v>888707.53</v>
      </c>
      <c r="J1070" s="459">
        <v>0</v>
      </c>
    </row>
    <row r="1071" spans="2:10" ht="9.75" customHeight="1" x14ac:dyDescent="0.25">
      <c r="B1071" s="516" t="s">
        <v>479</v>
      </c>
      <c r="C1071" s="458" t="s">
        <v>1461</v>
      </c>
      <c r="D1071" s="458" t="s">
        <v>1462</v>
      </c>
      <c r="E1071" s="456">
        <v>230461.55</v>
      </c>
      <c r="F1071" s="456">
        <v>0</v>
      </c>
      <c r="G1071" s="456">
        <v>10106.69</v>
      </c>
      <c r="H1071" s="456">
        <v>0</v>
      </c>
      <c r="I1071" s="456">
        <v>240568.24</v>
      </c>
      <c r="J1071" s="459">
        <v>0</v>
      </c>
    </row>
    <row r="1072" spans="2:10" x14ac:dyDescent="0.25">
      <c r="B1072" s="516" t="s">
        <v>479</v>
      </c>
      <c r="C1072" s="458" t="s">
        <v>3651</v>
      </c>
      <c r="D1072" s="458" t="s">
        <v>3620</v>
      </c>
      <c r="E1072" s="456">
        <v>5301.12</v>
      </c>
      <c r="F1072" s="456">
        <v>0</v>
      </c>
      <c r="G1072" s="456">
        <v>0</v>
      </c>
      <c r="H1072" s="456">
        <v>0</v>
      </c>
      <c r="I1072" s="456">
        <v>5301.12</v>
      </c>
      <c r="J1072" s="459">
        <v>0</v>
      </c>
    </row>
    <row r="1073" spans="2:10" ht="9.75" customHeight="1" x14ac:dyDescent="0.25">
      <c r="B1073" s="516" t="s">
        <v>479</v>
      </c>
      <c r="C1073" s="458" t="s">
        <v>3652</v>
      </c>
      <c r="D1073" s="458" t="s">
        <v>3653</v>
      </c>
      <c r="E1073" s="456">
        <v>52738.21</v>
      </c>
      <c r="F1073" s="456">
        <v>0</v>
      </c>
      <c r="G1073" s="456">
        <v>30466.74</v>
      </c>
      <c r="H1073" s="456">
        <v>0</v>
      </c>
      <c r="I1073" s="456">
        <v>83204.95</v>
      </c>
      <c r="J1073" s="459">
        <v>0</v>
      </c>
    </row>
    <row r="1074" spans="2:10" x14ac:dyDescent="0.25">
      <c r="B1074" s="516" t="s">
        <v>479</v>
      </c>
      <c r="C1074" s="458" t="s">
        <v>3214</v>
      </c>
      <c r="D1074" s="458" t="s">
        <v>3177</v>
      </c>
      <c r="E1074" s="456">
        <v>1665710.93</v>
      </c>
      <c r="F1074" s="456">
        <v>0</v>
      </c>
      <c r="G1074" s="456">
        <v>0</v>
      </c>
      <c r="H1074" s="456">
        <v>0</v>
      </c>
      <c r="I1074" s="456">
        <v>1665710.93</v>
      </c>
      <c r="J1074" s="459">
        <v>0</v>
      </c>
    </row>
    <row r="1075" spans="2:10" x14ac:dyDescent="0.25">
      <c r="B1075" s="516" t="s">
        <v>479</v>
      </c>
      <c r="C1075" s="458" t="s">
        <v>3215</v>
      </c>
      <c r="D1075" s="458" t="s">
        <v>3216</v>
      </c>
      <c r="E1075" s="456">
        <v>4214.6000000000004</v>
      </c>
      <c r="F1075" s="456">
        <v>0</v>
      </c>
      <c r="G1075" s="456">
        <v>0</v>
      </c>
      <c r="H1075" s="456">
        <v>0</v>
      </c>
      <c r="I1075" s="456">
        <v>4214.6000000000004</v>
      </c>
      <c r="J1075" s="459">
        <v>0</v>
      </c>
    </row>
    <row r="1076" spans="2:10" x14ac:dyDescent="0.25">
      <c r="B1076" s="516" t="s">
        <v>479</v>
      </c>
      <c r="C1076" s="458" t="s">
        <v>1463</v>
      </c>
      <c r="D1076" s="458" t="s">
        <v>1464</v>
      </c>
      <c r="E1076" s="456">
        <v>70195337.310000002</v>
      </c>
      <c r="F1076" s="456">
        <v>0</v>
      </c>
      <c r="G1076" s="456">
        <v>4221579.17</v>
      </c>
      <c r="H1076" s="456">
        <v>0</v>
      </c>
      <c r="I1076" s="456">
        <v>74416916.480000004</v>
      </c>
      <c r="J1076" s="459">
        <v>0</v>
      </c>
    </row>
    <row r="1077" spans="2:10" x14ac:dyDescent="0.25">
      <c r="B1077" s="516" t="s">
        <v>479</v>
      </c>
      <c r="C1077" s="458" t="s">
        <v>1465</v>
      </c>
      <c r="D1077" s="458" t="s">
        <v>1466</v>
      </c>
      <c r="E1077" s="456">
        <v>56460526.289999999</v>
      </c>
      <c r="F1077" s="456">
        <v>0</v>
      </c>
      <c r="G1077" s="456">
        <v>1745743.84</v>
      </c>
      <c r="H1077" s="456">
        <v>0</v>
      </c>
      <c r="I1077" s="456">
        <v>58206270.130000003</v>
      </c>
      <c r="J1077" s="459">
        <v>0</v>
      </c>
    </row>
    <row r="1078" spans="2:10" x14ac:dyDescent="0.25">
      <c r="B1078" s="516" t="s">
        <v>479</v>
      </c>
      <c r="C1078" s="458" t="s">
        <v>1467</v>
      </c>
      <c r="D1078" s="458" t="s">
        <v>1468</v>
      </c>
      <c r="E1078" s="456">
        <v>55393149.939999998</v>
      </c>
      <c r="F1078" s="456">
        <v>0</v>
      </c>
      <c r="G1078" s="456">
        <v>1647579.17</v>
      </c>
      <c r="H1078" s="456">
        <v>0</v>
      </c>
      <c r="I1078" s="456">
        <v>57040729.109999999</v>
      </c>
      <c r="J1078" s="459">
        <v>0</v>
      </c>
    </row>
    <row r="1079" spans="2:10" x14ac:dyDescent="0.25">
      <c r="B1079" s="516" t="s">
        <v>479</v>
      </c>
      <c r="C1079" s="458" t="s">
        <v>1469</v>
      </c>
      <c r="D1079" s="458" t="s">
        <v>1470</v>
      </c>
      <c r="E1079" s="456">
        <v>36318.699999999997</v>
      </c>
      <c r="F1079" s="456">
        <v>0</v>
      </c>
      <c r="G1079" s="456">
        <v>4100.2299999999996</v>
      </c>
      <c r="H1079" s="456">
        <v>0</v>
      </c>
      <c r="I1079" s="456">
        <v>40418.93</v>
      </c>
      <c r="J1079" s="459">
        <v>0</v>
      </c>
    </row>
    <row r="1080" spans="2:10" x14ac:dyDescent="0.25">
      <c r="B1080" s="516" t="s">
        <v>479</v>
      </c>
      <c r="C1080" s="458" t="s">
        <v>3217</v>
      </c>
      <c r="D1080" s="458" t="s">
        <v>3218</v>
      </c>
      <c r="E1080" s="456">
        <v>7732</v>
      </c>
      <c r="F1080" s="456">
        <v>0</v>
      </c>
      <c r="G1080" s="456">
        <v>0</v>
      </c>
      <c r="H1080" s="456">
        <v>0</v>
      </c>
      <c r="I1080" s="456">
        <v>7732</v>
      </c>
      <c r="J1080" s="459">
        <v>0</v>
      </c>
    </row>
    <row r="1081" spans="2:10" x14ac:dyDescent="0.25">
      <c r="B1081" s="516" t="s">
        <v>479</v>
      </c>
      <c r="C1081" s="458" t="s">
        <v>1471</v>
      </c>
      <c r="D1081" s="458" t="s">
        <v>1472</v>
      </c>
      <c r="E1081" s="456">
        <v>291611.31</v>
      </c>
      <c r="F1081" s="456">
        <v>0</v>
      </c>
      <c r="G1081" s="456">
        <v>26697.97</v>
      </c>
      <c r="H1081" s="456">
        <v>0</v>
      </c>
      <c r="I1081" s="456">
        <v>318309.28000000003</v>
      </c>
      <c r="J1081" s="459">
        <v>0</v>
      </c>
    </row>
    <row r="1082" spans="2:10" x14ac:dyDescent="0.25">
      <c r="B1082" s="516" t="s">
        <v>479</v>
      </c>
      <c r="C1082" s="458" t="s">
        <v>4043</v>
      </c>
      <c r="D1082" s="458" t="s">
        <v>4044</v>
      </c>
      <c r="E1082" s="456">
        <v>3448.7</v>
      </c>
      <c r="F1082" s="456">
        <v>0</v>
      </c>
      <c r="G1082" s="456">
        <v>0</v>
      </c>
      <c r="H1082" s="456">
        <v>0</v>
      </c>
      <c r="I1082" s="456">
        <v>3448.7</v>
      </c>
      <c r="J1082" s="459">
        <v>0</v>
      </c>
    </row>
    <row r="1083" spans="2:10" x14ac:dyDescent="0.25">
      <c r="B1083" s="516" t="s">
        <v>479</v>
      </c>
      <c r="C1083" s="458" t="s">
        <v>4820</v>
      </c>
      <c r="D1083" s="458" t="s">
        <v>4802</v>
      </c>
      <c r="E1083" s="456">
        <v>12403</v>
      </c>
      <c r="F1083" s="456">
        <v>0</v>
      </c>
      <c r="G1083" s="456">
        <v>0</v>
      </c>
      <c r="H1083" s="456">
        <v>0</v>
      </c>
      <c r="I1083" s="456">
        <v>12403</v>
      </c>
      <c r="J1083" s="459">
        <v>0</v>
      </c>
    </row>
    <row r="1084" spans="2:10" x14ac:dyDescent="0.25">
      <c r="B1084" s="516" t="s">
        <v>479</v>
      </c>
      <c r="C1084" s="458" t="s">
        <v>3654</v>
      </c>
      <c r="D1084" s="458" t="s">
        <v>3622</v>
      </c>
      <c r="E1084" s="456">
        <v>4053.28</v>
      </c>
      <c r="F1084" s="456">
        <v>0</v>
      </c>
      <c r="G1084" s="456">
        <v>340.44</v>
      </c>
      <c r="H1084" s="456">
        <v>0</v>
      </c>
      <c r="I1084" s="456">
        <v>4393.72</v>
      </c>
      <c r="J1084" s="459">
        <v>0</v>
      </c>
    </row>
    <row r="1085" spans="2:10" x14ac:dyDescent="0.25">
      <c r="B1085" s="516" t="s">
        <v>479</v>
      </c>
      <c r="C1085" s="458" t="s">
        <v>1473</v>
      </c>
      <c r="D1085" s="458" t="s">
        <v>1474</v>
      </c>
      <c r="E1085" s="456">
        <v>711809.36</v>
      </c>
      <c r="F1085" s="456">
        <v>0</v>
      </c>
      <c r="G1085" s="456">
        <v>67026.03</v>
      </c>
      <c r="H1085" s="456">
        <v>0</v>
      </c>
      <c r="I1085" s="456">
        <v>778835.39</v>
      </c>
      <c r="J1085" s="459">
        <v>0</v>
      </c>
    </row>
    <row r="1086" spans="2:10" ht="13.5" customHeight="1" x14ac:dyDescent="0.25">
      <c r="B1086" s="516" t="s">
        <v>479</v>
      </c>
      <c r="C1086" s="458" t="s">
        <v>1475</v>
      </c>
      <c r="D1086" s="458" t="s">
        <v>1476</v>
      </c>
      <c r="E1086" s="456">
        <v>4419037.3</v>
      </c>
      <c r="F1086" s="456">
        <v>0</v>
      </c>
      <c r="G1086" s="456">
        <v>562500</v>
      </c>
      <c r="H1086" s="456">
        <v>0</v>
      </c>
      <c r="I1086" s="456">
        <v>4981537.3</v>
      </c>
      <c r="J1086" s="459">
        <v>0</v>
      </c>
    </row>
    <row r="1087" spans="2:10" x14ac:dyDescent="0.25">
      <c r="B1087" s="516" t="s">
        <v>479</v>
      </c>
      <c r="C1087" s="458" t="s">
        <v>1477</v>
      </c>
      <c r="D1087" s="458" t="s">
        <v>1478</v>
      </c>
      <c r="E1087" s="456">
        <v>4150000</v>
      </c>
      <c r="F1087" s="456">
        <v>0</v>
      </c>
      <c r="G1087" s="456">
        <v>545000</v>
      </c>
      <c r="H1087" s="456">
        <v>0</v>
      </c>
      <c r="I1087" s="456">
        <v>4695000</v>
      </c>
      <c r="J1087" s="459">
        <v>0</v>
      </c>
    </row>
    <row r="1088" spans="2:10" x14ac:dyDescent="0.25">
      <c r="B1088" s="516" t="s">
        <v>479</v>
      </c>
      <c r="C1088" s="458" t="s">
        <v>4473</v>
      </c>
      <c r="D1088" s="458" t="s">
        <v>4474</v>
      </c>
      <c r="E1088" s="456">
        <v>27300</v>
      </c>
      <c r="F1088" s="456">
        <v>0</v>
      </c>
      <c r="G1088" s="456">
        <v>0</v>
      </c>
      <c r="H1088" s="456">
        <v>0</v>
      </c>
      <c r="I1088" s="456">
        <v>27300</v>
      </c>
      <c r="J1088" s="459">
        <v>0</v>
      </c>
    </row>
    <row r="1089" spans="2:10" x14ac:dyDescent="0.25">
      <c r="B1089" s="516" t="s">
        <v>479</v>
      </c>
      <c r="C1089" s="458" t="s">
        <v>5009</v>
      </c>
      <c r="D1089" s="458" t="s">
        <v>4803</v>
      </c>
      <c r="E1089" s="456">
        <v>25737.3</v>
      </c>
      <c r="F1089" s="456">
        <v>0</v>
      </c>
      <c r="G1089" s="456">
        <v>17500</v>
      </c>
      <c r="H1089" s="456">
        <v>0</v>
      </c>
      <c r="I1089" s="456">
        <v>43237.3</v>
      </c>
      <c r="J1089" s="459">
        <v>0</v>
      </c>
    </row>
    <row r="1090" spans="2:10" x14ac:dyDescent="0.25">
      <c r="B1090" s="516" t="s">
        <v>479</v>
      </c>
      <c r="C1090" s="458" t="s">
        <v>4475</v>
      </c>
      <c r="D1090" s="458" t="s">
        <v>4476</v>
      </c>
      <c r="E1090" s="456">
        <v>210000</v>
      </c>
      <c r="F1090" s="456">
        <v>0</v>
      </c>
      <c r="G1090" s="456">
        <v>0</v>
      </c>
      <c r="H1090" s="456">
        <v>0</v>
      </c>
      <c r="I1090" s="456">
        <v>210000</v>
      </c>
      <c r="J1090" s="459">
        <v>0</v>
      </c>
    </row>
    <row r="1091" spans="2:10" x14ac:dyDescent="0.25">
      <c r="B1091" s="516" t="s">
        <v>479</v>
      </c>
      <c r="C1091" s="458" t="s">
        <v>5116</v>
      </c>
      <c r="D1091" s="458" t="s">
        <v>5117</v>
      </c>
      <c r="E1091" s="456">
        <v>6000</v>
      </c>
      <c r="F1091" s="456">
        <v>0</v>
      </c>
      <c r="G1091" s="456">
        <v>0</v>
      </c>
      <c r="H1091" s="456">
        <v>0</v>
      </c>
      <c r="I1091" s="456">
        <v>6000</v>
      </c>
      <c r="J1091" s="459">
        <v>0</v>
      </c>
    </row>
    <row r="1092" spans="2:10" x14ac:dyDescent="0.25">
      <c r="B1092" s="516" t="s">
        <v>479</v>
      </c>
      <c r="C1092" s="458" t="s">
        <v>1479</v>
      </c>
      <c r="D1092" s="458" t="s">
        <v>1480</v>
      </c>
      <c r="E1092" s="456">
        <v>1230133.96</v>
      </c>
      <c r="F1092" s="456">
        <v>0</v>
      </c>
      <c r="G1092" s="456">
        <v>430308.28</v>
      </c>
      <c r="H1092" s="456">
        <v>0</v>
      </c>
      <c r="I1092" s="456">
        <v>1660442.24</v>
      </c>
      <c r="J1092" s="459">
        <v>0</v>
      </c>
    </row>
    <row r="1093" spans="2:10" x14ac:dyDescent="0.25">
      <c r="B1093" s="516" t="s">
        <v>479</v>
      </c>
      <c r="C1093" s="458" t="s">
        <v>1481</v>
      </c>
      <c r="D1093" s="458" t="s">
        <v>1482</v>
      </c>
      <c r="E1093" s="456">
        <v>119159.05</v>
      </c>
      <c r="F1093" s="456">
        <v>0</v>
      </c>
      <c r="G1093" s="456">
        <v>308540.69</v>
      </c>
      <c r="H1093" s="456">
        <v>0</v>
      </c>
      <c r="I1093" s="456">
        <v>427699.74</v>
      </c>
      <c r="J1093" s="459">
        <v>0</v>
      </c>
    </row>
    <row r="1094" spans="2:10" x14ac:dyDescent="0.25">
      <c r="B1094" s="516" t="s">
        <v>479</v>
      </c>
      <c r="C1094" s="458" t="s">
        <v>3219</v>
      </c>
      <c r="D1094" s="458" t="s">
        <v>3220</v>
      </c>
      <c r="E1094" s="456">
        <v>22550.98</v>
      </c>
      <c r="F1094" s="456">
        <v>0</v>
      </c>
      <c r="G1094" s="456">
        <v>0</v>
      </c>
      <c r="H1094" s="456">
        <v>0</v>
      </c>
      <c r="I1094" s="456">
        <v>22550.98</v>
      </c>
      <c r="J1094" s="459">
        <v>0</v>
      </c>
    </row>
    <row r="1095" spans="2:10" ht="18" x14ac:dyDescent="0.25">
      <c r="B1095" s="516" t="s">
        <v>479</v>
      </c>
      <c r="C1095" s="458" t="s">
        <v>4821</v>
      </c>
      <c r="D1095" s="458" t="s">
        <v>4822</v>
      </c>
      <c r="E1095" s="456">
        <v>55878.720000000001</v>
      </c>
      <c r="F1095" s="456">
        <v>0</v>
      </c>
      <c r="G1095" s="456">
        <v>2510.69</v>
      </c>
      <c r="H1095" s="456">
        <v>0</v>
      </c>
      <c r="I1095" s="456">
        <v>58389.41</v>
      </c>
      <c r="J1095" s="459">
        <v>0</v>
      </c>
    </row>
    <row r="1096" spans="2:10" x14ac:dyDescent="0.25">
      <c r="B1096" s="516" t="s">
        <v>479</v>
      </c>
      <c r="C1096" s="458" t="s">
        <v>4477</v>
      </c>
      <c r="D1096" s="458" t="s">
        <v>4478</v>
      </c>
      <c r="E1096" s="456">
        <v>132972.37</v>
      </c>
      <c r="F1096" s="456">
        <v>0</v>
      </c>
      <c r="G1096" s="456">
        <v>0</v>
      </c>
      <c r="H1096" s="456">
        <v>0</v>
      </c>
      <c r="I1096" s="456">
        <v>132972.37</v>
      </c>
      <c r="J1096" s="459">
        <v>0</v>
      </c>
    </row>
    <row r="1097" spans="2:10" x14ac:dyDescent="0.25">
      <c r="B1097" s="516" t="s">
        <v>479</v>
      </c>
      <c r="C1097" s="458" t="s">
        <v>1483</v>
      </c>
      <c r="D1097" s="458" t="s">
        <v>1484</v>
      </c>
      <c r="E1097" s="456">
        <v>393909.84</v>
      </c>
      <c r="F1097" s="456">
        <v>0</v>
      </c>
      <c r="G1097" s="456">
        <v>66956.899999999994</v>
      </c>
      <c r="H1097" s="456">
        <v>0</v>
      </c>
      <c r="I1097" s="456">
        <v>460866.74</v>
      </c>
      <c r="J1097" s="459">
        <v>0</v>
      </c>
    </row>
    <row r="1098" spans="2:10" x14ac:dyDescent="0.25">
      <c r="B1098" s="516" t="s">
        <v>479</v>
      </c>
      <c r="C1098" s="458" t="s">
        <v>3221</v>
      </c>
      <c r="D1098" s="458" t="s">
        <v>3222</v>
      </c>
      <c r="E1098" s="456">
        <v>505663</v>
      </c>
      <c r="F1098" s="456">
        <v>0</v>
      </c>
      <c r="G1098" s="456">
        <v>52300</v>
      </c>
      <c r="H1098" s="456">
        <v>0</v>
      </c>
      <c r="I1098" s="456">
        <v>557963</v>
      </c>
      <c r="J1098" s="459">
        <v>0</v>
      </c>
    </row>
    <row r="1099" spans="2:10" x14ac:dyDescent="0.25">
      <c r="B1099" s="516" t="s">
        <v>479</v>
      </c>
      <c r="C1099" s="458" t="s">
        <v>1485</v>
      </c>
      <c r="D1099" s="458" t="s">
        <v>1486</v>
      </c>
      <c r="E1099" s="456">
        <v>1646509.97</v>
      </c>
      <c r="F1099" s="456">
        <v>0</v>
      </c>
      <c r="G1099" s="456">
        <v>104366.8</v>
      </c>
      <c r="H1099" s="456">
        <v>0</v>
      </c>
      <c r="I1099" s="456">
        <v>1750876.77</v>
      </c>
      <c r="J1099" s="459">
        <v>0</v>
      </c>
    </row>
    <row r="1100" spans="2:10" x14ac:dyDescent="0.25">
      <c r="B1100" s="516" t="s">
        <v>479</v>
      </c>
      <c r="C1100" s="458" t="s">
        <v>1487</v>
      </c>
      <c r="D1100" s="458" t="s">
        <v>1049</v>
      </c>
      <c r="E1100" s="456">
        <v>401032.71</v>
      </c>
      <c r="F1100" s="456">
        <v>0</v>
      </c>
      <c r="G1100" s="456">
        <v>39795.910000000003</v>
      </c>
      <c r="H1100" s="456">
        <v>0</v>
      </c>
      <c r="I1100" s="456">
        <v>440828.62</v>
      </c>
      <c r="J1100" s="459">
        <v>0</v>
      </c>
    </row>
    <row r="1101" spans="2:10" x14ac:dyDescent="0.25">
      <c r="B1101" s="516" t="s">
        <v>479</v>
      </c>
      <c r="C1101" s="458" t="s">
        <v>3655</v>
      </c>
      <c r="D1101" s="458" t="s">
        <v>3656</v>
      </c>
      <c r="E1101" s="456">
        <v>440182.15</v>
      </c>
      <c r="F1101" s="456">
        <v>0</v>
      </c>
      <c r="G1101" s="456">
        <v>70.150000000000006</v>
      </c>
      <c r="H1101" s="456">
        <v>0</v>
      </c>
      <c r="I1101" s="456">
        <v>440252.3</v>
      </c>
      <c r="J1101" s="459">
        <v>0</v>
      </c>
    </row>
    <row r="1102" spans="2:10" x14ac:dyDescent="0.25">
      <c r="B1102" s="516" t="s">
        <v>479</v>
      </c>
      <c r="C1102" s="458" t="s">
        <v>3223</v>
      </c>
      <c r="D1102" s="458" t="s">
        <v>3180</v>
      </c>
      <c r="E1102" s="456">
        <v>805295.11</v>
      </c>
      <c r="F1102" s="456">
        <v>0</v>
      </c>
      <c r="G1102" s="456">
        <v>64500.74</v>
      </c>
      <c r="H1102" s="456">
        <v>0</v>
      </c>
      <c r="I1102" s="456">
        <v>869795.85</v>
      </c>
      <c r="J1102" s="459">
        <v>0</v>
      </c>
    </row>
    <row r="1103" spans="2:10" x14ac:dyDescent="0.25">
      <c r="B1103" s="516" t="s">
        <v>479</v>
      </c>
      <c r="C1103" s="458" t="s">
        <v>1488</v>
      </c>
      <c r="D1103" s="458" t="s">
        <v>1489</v>
      </c>
      <c r="E1103" s="456">
        <v>5285245.96</v>
      </c>
      <c r="F1103" s="456">
        <v>0</v>
      </c>
      <c r="G1103" s="456">
        <v>1069557.28</v>
      </c>
      <c r="H1103" s="456">
        <v>0</v>
      </c>
      <c r="I1103" s="456">
        <v>6354803.2400000002</v>
      </c>
      <c r="J1103" s="459">
        <v>0</v>
      </c>
    </row>
    <row r="1104" spans="2:10" x14ac:dyDescent="0.25">
      <c r="B1104" s="516" t="s">
        <v>479</v>
      </c>
      <c r="C1104" s="458" t="s">
        <v>1490</v>
      </c>
      <c r="D1104" s="458" t="s">
        <v>1491</v>
      </c>
      <c r="E1104" s="456">
        <v>364906.76</v>
      </c>
      <c r="F1104" s="456">
        <v>0</v>
      </c>
      <c r="G1104" s="456">
        <v>34266.44</v>
      </c>
      <c r="H1104" s="456">
        <v>0</v>
      </c>
      <c r="I1104" s="456">
        <v>399173.2</v>
      </c>
      <c r="J1104" s="459">
        <v>0</v>
      </c>
    </row>
    <row r="1105" spans="2:10" ht="18" x14ac:dyDescent="0.25">
      <c r="B1105" s="516" t="s">
        <v>479</v>
      </c>
      <c r="C1105" s="458" t="s">
        <v>1492</v>
      </c>
      <c r="D1105" s="458" t="s">
        <v>1493</v>
      </c>
      <c r="E1105" s="456">
        <v>15560.13</v>
      </c>
      <c r="F1105" s="456">
        <v>0</v>
      </c>
      <c r="G1105" s="456">
        <v>2500</v>
      </c>
      <c r="H1105" s="456">
        <v>0</v>
      </c>
      <c r="I1105" s="456">
        <v>18060.13</v>
      </c>
      <c r="J1105" s="459">
        <v>0</v>
      </c>
    </row>
    <row r="1106" spans="2:10" ht="18" x14ac:dyDescent="0.25">
      <c r="B1106" s="516" t="s">
        <v>479</v>
      </c>
      <c r="C1106" s="458" t="s">
        <v>4045</v>
      </c>
      <c r="D1106" s="458" t="s">
        <v>4046</v>
      </c>
      <c r="E1106" s="456">
        <v>41171.519999999997</v>
      </c>
      <c r="F1106" s="456">
        <v>0</v>
      </c>
      <c r="G1106" s="456">
        <v>0</v>
      </c>
      <c r="H1106" s="456">
        <v>0</v>
      </c>
      <c r="I1106" s="456">
        <v>41171.519999999997</v>
      </c>
      <c r="J1106" s="459">
        <v>0</v>
      </c>
    </row>
    <row r="1107" spans="2:10" x14ac:dyDescent="0.25">
      <c r="B1107" s="516" t="s">
        <v>479</v>
      </c>
      <c r="C1107" s="458" t="s">
        <v>1494</v>
      </c>
      <c r="D1107" s="458" t="s">
        <v>1495</v>
      </c>
      <c r="E1107" s="456">
        <v>1218326.5900000001</v>
      </c>
      <c r="F1107" s="456">
        <v>0</v>
      </c>
      <c r="G1107" s="456">
        <v>89424.92</v>
      </c>
      <c r="H1107" s="456">
        <v>0</v>
      </c>
      <c r="I1107" s="456">
        <v>1307751.51</v>
      </c>
      <c r="J1107" s="459">
        <v>0</v>
      </c>
    </row>
    <row r="1108" spans="2:10" x14ac:dyDescent="0.25">
      <c r="B1108" s="516" t="s">
        <v>479</v>
      </c>
      <c r="C1108" s="458" t="s">
        <v>1496</v>
      </c>
      <c r="D1108" s="458" t="s">
        <v>1497</v>
      </c>
      <c r="E1108" s="456">
        <v>2115</v>
      </c>
      <c r="F1108" s="456">
        <v>0</v>
      </c>
      <c r="G1108" s="456">
        <v>3461.02</v>
      </c>
      <c r="H1108" s="456">
        <v>0</v>
      </c>
      <c r="I1108" s="456">
        <v>5576.02</v>
      </c>
      <c r="J1108" s="459">
        <v>0</v>
      </c>
    </row>
    <row r="1109" spans="2:10" x14ac:dyDescent="0.25">
      <c r="B1109" s="516" t="s">
        <v>479</v>
      </c>
      <c r="C1109" s="458" t="s">
        <v>1498</v>
      </c>
      <c r="D1109" s="458" t="s">
        <v>1499</v>
      </c>
      <c r="E1109" s="456">
        <v>1886396.64</v>
      </c>
      <c r="F1109" s="456">
        <v>0</v>
      </c>
      <c r="G1109" s="456">
        <v>-26583.74</v>
      </c>
      <c r="H1109" s="456">
        <v>0</v>
      </c>
      <c r="I1109" s="456">
        <v>1859812.9</v>
      </c>
      <c r="J1109" s="459">
        <v>0</v>
      </c>
    </row>
    <row r="1110" spans="2:10" x14ac:dyDescent="0.25">
      <c r="B1110" s="516" t="s">
        <v>479</v>
      </c>
      <c r="C1110" s="458" t="s">
        <v>1500</v>
      </c>
      <c r="D1110" s="458" t="s">
        <v>1501</v>
      </c>
      <c r="E1110" s="456">
        <v>1670569.32</v>
      </c>
      <c r="F1110" s="456">
        <v>0</v>
      </c>
      <c r="G1110" s="456">
        <v>927387.83</v>
      </c>
      <c r="H1110" s="456">
        <v>0</v>
      </c>
      <c r="I1110" s="456">
        <v>2597957.15</v>
      </c>
      <c r="J1110" s="459">
        <v>0</v>
      </c>
    </row>
    <row r="1111" spans="2:10" ht="18" x14ac:dyDescent="0.25">
      <c r="B1111" s="516" t="s">
        <v>479</v>
      </c>
      <c r="C1111" s="458" t="s">
        <v>4479</v>
      </c>
      <c r="D1111" s="458" t="s">
        <v>4480</v>
      </c>
      <c r="E1111" s="456">
        <v>74200</v>
      </c>
      <c r="F1111" s="456">
        <v>0</v>
      </c>
      <c r="G1111" s="456">
        <v>39100.81</v>
      </c>
      <c r="H1111" s="456">
        <v>0</v>
      </c>
      <c r="I1111" s="456">
        <v>113300.81</v>
      </c>
      <c r="J1111" s="459">
        <v>0</v>
      </c>
    </row>
    <row r="1112" spans="2:10" x14ac:dyDescent="0.25">
      <c r="B1112" s="516" t="s">
        <v>479</v>
      </c>
      <c r="C1112" s="458" t="s">
        <v>1502</v>
      </c>
      <c r="D1112" s="458" t="s">
        <v>1503</v>
      </c>
      <c r="E1112" s="456">
        <v>12000</v>
      </c>
      <c r="F1112" s="456">
        <v>0</v>
      </c>
      <c r="G1112" s="456">
        <v>0</v>
      </c>
      <c r="H1112" s="456">
        <v>0</v>
      </c>
      <c r="I1112" s="456">
        <v>12000</v>
      </c>
      <c r="J1112" s="459">
        <v>0</v>
      </c>
    </row>
    <row r="1113" spans="2:10" x14ac:dyDescent="0.25">
      <c r="B1113" s="516" t="s">
        <v>479</v>
      </c>
      <c r="C1113" s="458" t="s">
        <v>1504</v>
      </c>
      <c r="D1113" s="458" t="s">
        <v>1505</v>
      </c>
      <c r="E1113" s="456">
        <v>307721.61</v>
      </c>
      <c r="F1113" s="456">
        <v>0</v>
      </c>
      <c r="G1113" s="456">
        <v>36000</v>
      </c>
      <c r="H1113" s="456">
        <v>0</v>
      </c>
      <c r="I1113" s="456">
        <v>343721.61</v>
      </c>
      <c r="J1113" s="459">
        <v>0</v>
      </c>
    </row>
    <row r="1114" spans="2:10" ht="18" x14ac:dyDescent="0.25">
      <c r="B1114" s="516" t="s">
        <v>479</v>
      </c>
      <c r="C1114" s="458" t="s">
        <v>1506</v>
      </c>
      <c r="D1114" s="458" t="s">
        <v>1507</v>
      </c>
      <c r="E1114" s="456">
        <v>102105.17</v>
      </c>
      <c r="F1114" s="456">
        <v>0</v>
      </c>
      <c r="G1114" s="456">
        <v>0</v>
      </c>
      <c r="H1114" s="456">
        <v>0</v>
      </c>
      <c r="I1114" s="456">
        <v>102105.17</v>
      </c>
      <c r="J1114" s="459">
        <v>0</v>
      </c>
    </row>
    <row r="1115" spans="2:10" x14ac:dyDescent="0.25">
      <c r="B1115" s="516" t="s">
        <v>479</v>
      </c>
      <c r="C1115" s="458" t="s">
        <v>3657</v>
      </c>
      <c r="D1115" s="458" t="s">
        <v>3658</v>
      </c>
      <c r="E1115" s="456">
        <v>198616.44</v>
      </c>
      <c r="F1115" s="456">
        <v>0</v>
      </c>
      <c r="G1115" s="456">
        <v>33000</v>
      </c>
      <c r="H1115" s="456">
        <v>0</v>
      </c>
      <c r="I1115" s="456">
        <v>231616.44</v>
      </c>
      <c r="J1115" s="459">
        <v>0</v>
      </c>
    </row>
    <row r="1116" spans="2:10" x14ac:dyDescent="0.25">
      <c r="B1116" s="516" t="s">
        <v>479</v>
      </c>
      <c r="C1116" s="458" t="s">
        <v>5118</v>
      </c>
      <c r="D1116" s="458" t="s">
        <v>5119</v>
      </c>
      <c r="E1116" s="456">
        <v>7000</v>
      </c>
      <c r="F1116" s="456">
        <v>0</v>
      </c>
      <c r="G1116" s="456">
        <v>3000</v>
      </c>
      <c r="H1116" s="456">
        <v>0</v>
      </c>
      <c r="I1116" s="456">
        <v>10000</v>
      </c>
      <c r="J1116" s="459">
        <v>0</v>
      </c>
    </row>
    <row r="1117" spans="2:10" x14ac:dyDescent="0.25">
      <c r="B1117" s="516" t="s">
        <v>479</v>
      </c>
      <c r="C1117" s="458" t="s">
        <v>1508</v>
      </c>
      <c r="D1117" s="458" t="s">
        <v>1509</v>
      </c>
      <c r="E1117" s="456">
        <v>265159.82</v>
      </c>
      <c r="F1117" s="456">
        <v>0</v>
      </c>
      <c r="G1117" s="456">
        <v>113267.94</v>
      </c>
      <c r="H1117" s="456">
        <v>0</v>
      </c>
      <c r="I1117" s="456">
        <v>378427.76</v>
      </c>
      <c r="J1117" s="459">
        <v>0</v>
      </c>
    </row>
    <row r="1118" spans="2:10" x14ac:dyDescent="0.25">
      <c r="B1118" s="516" t="s">
        <v>479</v>
      </c>
      <c r="C1118" s="458" t="s">
        <v>1510</v>
      </c>
      <c r="D1118" s="458" t="s">
        <v>1511</v>
      </c>
      <c r="E1118" s="456">
        <v>191457.86</v>
      </c>
      <c r="F1118" s="456">
        <v>0</v>
      </c>
      <c r="G1118" s="456">
        <v>93881.74</v>
      </c>
      <c r="H1118" s="456">
        <v>0</v>
      </c>
      <c r="I1118" s="456">
        <v>285339.59999999998</v>
      </c>
      <c r="J1118" s="459">
        <v>0</v>
      </c>
    </row>
    <row r="1119" spans="2:10" x14ac:dyDescent="0.25">
      <c r="B1119" s="516" t="s">
        <v>479</v>
      </c>
      <c r="C1119" s="458" t="s">
        <v>1512</v>
      </c>
      <c r="D1119" s="458" t="s">
        <v>1513</v>
      </c>
      <c r="E1119" s="456">
        <v>73701.960000000006</v>
      </c>
      <c r="F1119" s="456">
        <v>0</v>
      </c>
      <c r="G1119" s="456">
        <v>19386.2</v>
      </c>
      <c r="H1119" s="456">
        <v>0</v>
      </c>
      <c r="I1119" s="456">
        <v>93088.16</v>
      </c>
      <c r="J1119" s="459">
        <v>0</v>
      </c>
    </row>
    <row r="1120" spans="2:10" x14ac:dyDescent="0.25">
      <c r="B1120" s="516" t="s">
        <v>479</v>
      </c>
      <c r="C1120" s="458" t="s">
        <v>1514</v>
      </c>
      <c r="D1120" s="458" t="s">
        <v>1515</v>
      </c>
      <c r="E1120" s="456">
        <v>172758.03</v>
      </c>
      <c r="F1120" s="456">
        <v>0</v>
      </c>
      <c r="G1120" s="456">
        <v>115682.37</v>
      </c>
      <c r="H1120" s="456">
        <v>0</v>
      </c>
      <c r="I1120" s="456">
        <v>288440.40000000002</v>
      </c>
      <c r="J1120" s="459">
        <v>0</v>
      </c>
    </row>
    <row r="1121" spans="2:10" x14ac:dyDescent="0.25">
      <c r="B1121" s="516" t="s">
        <v>479</v>
      </c>
      <c r="C1121" s="458" t="s">
        <v>3224</v>
      </c>
      <c r="D1121" s="458" t="s">
        <v>3184</v>
      </c>
      <c r="E1121" s="456">
        <v>90733.02</v>
      </c>
      <c r="F1121" s="456">
        <v>0</v>
      </c>
      <c r="G1121" s="456">
        <v>83151.77</v>
      </c>
      <c r="H1121" s="456">
        <v>0</v>
      </c>
      <c r="I1121" s="456">
        <v>173884.79</v>
      </c>
      <c r="J1121" s="459">
        <v>0</v>
      </c>
    </row>
    <row r="1122" spans="2:10" x14ac:dyDescent="0.25">
      <c r="B1122" s="516" t="s">
        <v>479</v>
      </c>
      <c r="C1122" s="458" t="s">
        <v>4823</v>
      </c>
      <c r="D1122" s="458" t="s">
        <v>4824</v>
      </c>
      <c r="E1122" s="456">
        <v>16990.8</v>
      </c>
      <c r="F1122" s="456">
        <v>0</v>
      </c>
      <c r="G1122" s="456">
        <v>0</v>
      </c>
      <c r="H1122" s="456">
        <v>0</v>
      </c>
      <c r="I1122" s="456">
        <v>16990.8</v>
      </c>
      <c r="J1122" s="459">
        <v>0</v>
      </c>
    </row>
    <row r="1123" spans="2:10" x14ac:dyDescent="0.25">
      <c r="B1123" s="516" t="s">
        <v>479</v>
      </c>
      <c r="C1123" s="458" t="s">
        <v>1516</v>
      </c>
      <c r="D1123" s="458" t="s">
        <v>1051</v>
      </c>
      <c r="E1123" s="456">
        <v>65034.21</v>
      </c>
      <c r="F1123" s="456">
        <v>0</v>
      </c>
      <c r="G1123" s="456">
        <v>32530.6</v>
      </c>
      <c r="H1123" s="456">
        <v>0</v>
      </c>
      <c r="I1123" s="456">
        <v>97564.81</v>
      </c>
      <c r="J1123" s="459">
        <v>0</v>
      </c>
    </row>
    <row r="1124" spans="2:10" x14ac:dyDescent="0.25">
      <c r="B1124" s="516" t="s">
        <v>479</v>
      </c>
      <c r="C1124" s="458" t="s">
        <v>1517</v>
      </c>
      <c r="D1124" s="458" t="s">
        <v>1518</v>
      </c>
      <c r="E1124" s="456">
        <v>408244.37</v>
      </c>
      <c r="F1124" s="456">
        <v>0</v>
      </c>
      <c r="G1124" s="456">
        <v>44152.66</v>
      </c>
      <c r="H1124" s="456">
        <v>0</v>
      </c>
      <c r="I1124" s="456">
        <v>452397.03</v>
      </c>
      <c r="J1124" s="459">
        <v>0</v>
      </c>
    </row>
    <row r="1125" spans="2:10" x14ac:dyDescent="0.25">
      <c r="B1125" s="516" t="s">
        <v>479</v>
      </c>
      <c r="C1125" s="458" t="s">
        <v>4481</v>
      </c>
      <c r="D1125" s="458" t="s">
        <v>4463</v>
      </c>
      <c r="E1125" s="456">
        <v>5231</v>
      </c>
      <c r="F1125" s="456">
        <v>0</v>
      </c>
      <c r="G1125" s="456">
        <v>0</v>
      </c>
      <c r="H1125" s="456">
        <v>0</v>
      </c>
      <c r="I1125" s="456">
        <v>5231</v>
      </c>
      <c r="J1125" s="459">
        <v>0</v>
      </c>
    </row>
    <row r="1126" spans="2:10" x14ac:dyDescent="0.25">
      <c r="B1126" s="516" t="s">
        <v>479</v>
      </c>
      <c r="C1126" s="458" t="s">
        <v>1519</v>
      </c>
      <c r="D1126" s="458" t="s">
        <v>1520</v>
      </c>
      <c r="E1126" s="456">
        <v>30408.59</v>
      </c>
      <c r="F1126" s="456">
        <v>0</v>
      </c>
      <c r="G1126" s="456">
        <v>0</v>
      </c>
      <c r="H1126" s="456">
        <v>0</v>
      </c>
      <c r="I1126" s="456">
        <v>30408.59</v>
      </c>
      <c r="J1126" s="459">
        <v>0</v>
      </c>
    </row>
    <row r="1127" spans="2:10" x14ac:dyDescent="0.25">
      <c r="B1127" s="516" t="s">
        <v>479</v>
      </c>
      <c r="C1127" s="458" t="s">
        <v>3659</v>
      </c>
      <c r="D1127" s="458" t="s">
        <v>3626</v>
      </c>
      <c r="E1127" s="456">
        <v>103516.75</v>
      </c>
      <c r="F1127" s="456">
        <v>0</v>
      </c>
      <c r="G1127" s="456">
        <v>8502.3799999999992</v>
      </c>
      <c r="H1127" s="456">
        <v>0</v>
      </c>
      <c r="I1127" s="456">
        <v>112019.13</v>
      </c>
      <c r="J1127" s="459">
        <v>0</v>
      </c>
    </row>
    <row r="1128" spans="2:10" x14ac:dyDescent="0.25">
      <c r="B1128" s="516" t="s">
        <v>479</v>
      </c>
      <c r="C1128" s="458" t="s">
        <v>1521</v>
      </c>
      <c r="D1128" s="458" t="s">
        <v>1522</v>
      </c>
      <c r="E1128" s="456">
        <v>269088.03000000003</v>
      </c>
      <c r="F1128" s="456">
        <v>0</v>
      </c>
      <c r="G1128" s="456">
        <v>35650.28</v>
      </c>
      <c r="H1128" s="456">
        <v>0</v>
      </c>
      <c r="I1128" s="456">
        <v>304738.31</v>
      </c>
      <c r="J1128" s="459">
        <v>0</v>
      </c>
    </row>
    <row r="1129" spans="2:10" x14ac:dyDescent="0.25">
      <c r="B1129" s="516" t="s">
        <v>479</v>
      </c>
      <c r="C1129" s="458" t="s">
        <v>1523</v>
      </c>
      <c r="D1129" s="458" t="s">
        <v>1524</v>
      </c>
      <c r="E1129" s="456">
        <v>12133358.279999999</v>
      </c>
      <c r="F1129" s="456">
        <v>0</v>
      </c>
      <c r="G1129" s="456">
        <v>1158389.78</v>
      </c>
      <c r="H1129" s="456">
        <v>0</v>
      </c>
      <c r="I1129" s="456">
        <v>13291748.060000001</v>
      </c>
      <c r="J1129" s="459">
        <v>0</v>
      </c>
    </row>
    <row r="1130" spans="2:10" x14ac:dyDescent="0.25">
      <c r="B1130" s="516" t="s">
        <v>479</v>
      </c>
      <c r="C1130" s="458" t="s">
        <v>1525</v>
      </c>
      <c r="D1130" s="458" t="s">
        <v>1526</v>
      </c>
      <c r="E1130" s="456">
        <v>12133358.279999999</v>
      </c>
      <c r="F1130" s="456">
        <v>0</v>
      </c>
      <c r="G1130" s="456">
        <v>1158389.78</v>
      </c>
      <c r="H1130" s="456">
        <v>0</v>
      </c>
      <c r="I1130" s="456">
        <v>13291748.060000001</v>
      </c>
      <c r="J1130" s="459">
        <v>0</v>
      </c>
    </row>
    <row r="1131" spans="2:10" x14ac:dyDescent="0.25">
      <c r="B1131" s="516" t="s">
        <v>479</v>
      </c>
      <c r="C1131" s="458" t="s">
        <v>1527</v>
      </c>
      <c r="D1131" s="458" t="s">
        <v>1528</v>
      </c>
      <c r="E1131" s="456">
        <v>12133358.279999999</v>
      </c>
      <c r="F1131" s="456">
        <v>0</v>
      </c>
      <c r="G1131" s="456">
        <v>1158389.78</v>
      </c>
      <c r="H1131" s="456">
        <v>0</v>
      </c>
      <c r="I1131" s="456">
        <v>13291748.060000001</v>
      </c>
      <c r="J1131" s="459">
        <v>0</v>
      </c>
    </row>
    <row r="1132" spans="2:10" x14ac:dyDescent="0.25">
      <c r="B1132" s="516" t="s">
        <v>479</v>
      </c>
      <c r="C1132" s="458" t="s">
        <v>1529</v>
      </c>
      <c r="D1132" s="458" t="s">
        <v>1069</v>
      </c>
      <c r="E1132" s="456">
        <v>8400728.9399999995</v>
      </c>
      <c r="F1132" s="456">
        <v>0</v>
      </c>
      <c r="G1132" s="456">
        <v>804443.84</v>
      </c>
      <c r="H1132" s="456">
        <v>0</v>
      </c>
      <c r="I1132" s="456">
        <v>9205172.7799999993</v>
      </c>
      <c r="J1132" s="459">
        <v>0</v>
      </c>
    </row>
    <row r="1133" spans="2:10" x14ac:dyDescent="0.25">
      <c r="B1133" s="516" t="s">
        <v>479</v>
      </c>
      <c r="C1133" s="458" t="s">
        <v>1530</v>
      </c>
      <c r="D1133" s="458" t="s">
        <v>1071</v>
      </c>
      <c r="E1133" s="456">
        <v>3732629.34</v>
      </c>
      <c r="F1133" s="456">
        <v>0</v>
      </c>
      <c r="G1133" s="456">
        <v>353945.94</v>
      </c>
      <c r="H1133" s="456">
        <v>0</v>
      </c>
      <c r="I1133" s="456">
        <v>4086575.28</v>
      </c>
      <c r="J1133" s="459">
        <v>0</v>
      </c>
    </row>
    <row r="1134" spans="2:10" x14ac:dyDescent="0.25">
      <c r="B1134" s="516" t="s">
        <v>479</v>
      </c>
      <c r="C1134" s="458" t="s">
        <v>1531</v>
      </c>
      <c r="D1134" s="458" t="s">
        <v>1532</v>
      </c>
      <c r="E1134" s="456">
        <v>9486742.8100000005</v>
      </c>
      <c r="F1134" s="456">
        <v>0</v>
      </c>
      <c r="G1134" s="456">
        <v>-6760126.3799999999</v>
      </c>
      <c r="H1134" s="456">
        <v>0</v>
      </c>
      <c r="I1134" s="456">
        <v>2726616.43</v>
      </c>
      <c r="J1134" s="459">
        <v>0</v>
      </c>
    </row>
    <row r="1135" spans="2:10" ht="18" x14ac:dyDescent="0.25">
      <c r="B1135" s="516" t="s">
        <v>479</v>
      </c>
      <c r="C1135" s="458" t="s">
        <v>1533</v>
      </c>
      <c r="D1135" s="458" t="s">
        <v>1534</v>
      </c>
      <c r="E1135" s="456">
        <v>9486742.8100000005</v>
      </c>
      <c r="F1135" s="456">
        <v>0</v>
      </c>
      <c r="G1135" s="456">
        <v>-6760126.3799999999</v>
      </c>
      <c r="H1135" s="456">
        <v>0</v>
      </c>
      <c r="I1135" s="456">
        <v>2726616.43</v>
      </c>
      <c r="J1135" s="459">
        <v>0</v>
      </c>
    </row>
    <row r="1136" spans="2:10" x14ac:dyDescent="0.25">
      <c r="B1136" s="516" t="s">
        <v>479</v>
      </c>
      <c r="C1136" s="458" t="s">
        <v>1535</v>
      </c>
      <c r="D1136" s="458" t="s">
        <v>1536</v>
      </c>
      <c r="E1136" s="456">
        <v>9486742.8100000005</v>
      </c>
      <c r="F1136" s="456">
        <v>0</v>
      </c>
      <c r="G1136" s="456">
        <v>-6760126.3799999999</v>
      </c>
      <c r="H1136" s="456">
        <v>0</v>
      </c>
      <c r="I1136" s="456">
        <v>2726616.43</v>
      </c>
      <c r="J1136" s="459">
        <v>0</v>
      </c>
    </row>
    <row r="1137" spans="2:10" x14ac:dyDescent="0.25">
      <c r="B1137" s="516" t="s">
        <v>479</v>
      </c>
      <c r="C1137" s="458" t="s">
        <v>1537</v>
      </c>
      <c r="D1137" s="458" t="s">
        <v>1538</v>
      </c>
      <c r="E1137" s="456">
        <v>539491.51</v>
      </c>
      <c r="F1137" s="456">
        <v>0</v>
      </c>
      <c r="G1137" s="456">
        <v>-397722.84</v>
      </c>
      <c r="H1137" s="456">
        <v>0</v>
      </c>
      <c r="I1137" s="456">
        <v>141768.67000000001</v>
      </c>
      <c r="J1137" s="459">
        <v>0</v>
      </c>
    </row>
    <row r="1138" spans="2:10" x14ac:dyDescent="0.25">
      <c r="B1138" s="516" t="s">
        <v>479</v>
      </c>
      <c r="C1138" s="458" t="s">
        <v>1539</v>
      </c>
      <c r="D1138" s="458" t="s">
        <v>1540</v>
      </c>
      <c r="E1138" s="456">
        <v>3738430.4</v>
      </c>
      <c r="F1138" s="456">
        <v>0</v>
      </c>
      <c r="G1138" s="456">
        <v>-2763952.93</v>
      </c>
      <c r="H1138" s="456">
        <v>0</v>
      </c>
      <c r="I1138" s="456">
        <v>974477.47</v>
      </c>
      <c r="J1138" s="459">
        <v>0</v>
      </c>
    </row>
    <row r="1139" spans="2:10" x14ac:dyDescent="0.25">
      <c r="B1139" s="516" t="s">
        <v>479</v>
      </c>
      <c r="C1139" s="458" t="s">
        <v>1541</v>
      </c>
      <c r="D1139" s="458" t="s">
        <v>1542</v>
      </c>
      <c r="E1139" s="456">
        <v>43625.91</v>
      </c>
      <c r="F1139" s="456">
        <v>0</v>
      </c>
      <c r="G1139" s="456">
        <v>-31641.43</v>
      </c>
      <c r="H1139" s="456">
        <v>0</v>
      </c>
      <c r="I1139" s="456">
        <v>11984.48</v>
      </c>
      <c r="J1139" s="459">
        <v>0</v>
      </c>
    </row>
    <row r="1140" spans="2:10" x14ac:dyDescent="0.25">
      <c r="B1140" s="516" t="s">
        <v>479</v>
      </c>
      <c r="C1140" s="458" t="s">
        <v>1543</v>
      </c>
      <c r="D1140" s="458" t="s">
        <v>1544</v>
      </c>
      <c r="E1140" s="456">
        <v>2435025</v>
      </c>
      <c r="F1140" s="456">
        <v>0</v>
      </c>
      <c r="G1140" s="456">
        <v>-1633433.91</v>
      </c>
      <c r="H1140" s="456">
        <v>0</v>
      </c>
      <c r="I1140" s="456">
        <v>801591.09</v>
      </c>
      <c r="J1140" s="459">
        <v>0</v>
      </c>
    </row>
    <row r="1141" spans="2:10" x14ac:dyDescent="0.25">
      <c r="B1141" s="516" t="s">
        <v>479</v>
      </c>
      <c r="C1141" s="458" t="s">
        <v>1545</v>
      </c>
      <c r="D1141" s="458" t="s">
        <v>1546</v>
      </c>
      <c r="E1141" s="456">
        <v>1599590.73</v>
      </c>
      <c r="F1141" s="456">
        <v>0</v>
      </c>
      <c r="G1141" s="456">
        <v>-1106247.8899999999</v>
      </c>
      <c r="H1141" s="456">
        <v>0</v>
      </c>
      <c r="I1141" s="456">
        <v>493342.84</v>
      </c>
      <c r="J1141" s="459">
        <v>0</v>
      </c>
    </row>
    <row r="1142" spans="2:10" x14ac:dyDescent="0.25">
      <c r="B1142" s="516" t="s">
        <v>479</v>
      </c>
      <c r="C1142" s="458" t="s">
        <v>1547</v>
      </c>
      <c r="D1142" s="458" t="s">
        <v>1548</v>
      </c>
      <c r="E1142" s="456">
        <v>325829.53999999998</v>
      </c>
      <c r="F1142" s="456">
        <v>0</v>
      </c>
      <c r="G1142" s="456">
        <v>-238961.57</v>
      </c>
      <c r="H1142" s="456">
        <v>0</v>
      </c>
      <c r="I1142" s="456">
        <v>86867.97</v>
      </c>
      <c r="J1142" s="459">
        <v>0</v>
      </c>
    </row>
    <row r="1143" spans="2:10" x14ac:dyDescent="0.25">
      <c r="B1143" s="516" t="s">
        <v>479</v>
      </c>
      <c r="C1143" s="458" t="s">
        <v>1549</v>
      </c>
      <c r="D1143" s="458" t="s">
        <v>1550</v>
      </c>
      <c r="E1143" s="456">
        <v>166180.1</v>
      </c>
      <c r="F1143" s="456">
        <v>0</v>
      </c>
      <c r="G1143" s="456">
        <v>-121910.56</v>
      </c>
      <c r="H1143" s="456">
        <v>0</v>
      </c>
      <c r="I1143" s="456">
        <v>44269.54</v>
      </c>
      <c r="J1143" s="459">
        <v>0</v>
      </c>
    </row>
    <row r="1144" spans="2:10" x14ac:dyDescent="0.25">
      <c r="B1144" s="516" t="s">
        <v>479</v>
      </c>
      <c r="C1144" s="458" t="s">
        <v>1551</v>
      </c>
      <c r="D1144" s="458" t="s">
        <v>1552</v>
      </c>
      <c r="E1144" s="456">
        <v>56465.63</v>
      </c>
      <c r="F1144" s="456">
        <v>0</v>
      </c>
      <c r="G1144" s="456">
        <v>-41408.080000000002</v>
      </c>
      <c r="H1144" s="456">
        <v>0</v>
      </c>
      <c r="I1144" s="456">
        <v>15057.55</v>
      </c>
      <c r="J1144" s="459">
        <v>0</v>
      </c>
    </row>
    <row r="1145" spans="2:10" x14ac:dyDescent="0.25">
      <c r="B1145" s="516" t="s">
        <v>479</v>
      </c>
      <c r="C1145" s="458" t="s">
        <v>1553</v>
      </c>
      <c r="D1145" s="458" t="s">
        <v>1554</v>
      </c>
      <c r="E1145" s="456">
        <v>161683.01999999999</v>
      </c>
      <c r="F1145" s="456">
        <v>0</v>
      </c>
      <c r="G1145" s="456">
        <v>-118707.25</v>
      </c>
      <c r="H1145" s="456">
        <v>0</v>
      </c>
      <c r="I1145" s="456">
        <v>42975.77</v>
      </c>
      <c r="J1145" s="459">
        <v>0</v>
      </c>
    </row>
    <row r="1146" spans="2:10" x14ac:dyDescent="0.25">
      <c r="B1146" s="516" t="s">
        <v>479</v>
      </c>
      <c r="C1146" s="458" t="s">
        <v>1555</v>
      </c>
      <c r="D1146" s="458" t="s">
        <v>1556</v>
      </c>
      <c r="E1146" s="456">
        <v>379555.76</v>
      </c>
      <c r="F1146" s="456">
        <v>0</v>
      </c>
      <c r="G1146" s="456">
        <v>-278022.37</v>
      </c>
      <c r="H1146" s="456">
        <v>0</v>
      </c>
      <c r="I1146" s="456">
        <v>101533.39</v>
      </c>
      <c r="J1146" s="459">
        <v>0</v>
      </c>
    </row>
    <row r="1147" spans="2:10" ht="18" x14ac:dyDescent="0.25">
      <c r="B1147" s="516" t="s">
        <v>479</v>
      </c>
      <c r="C1147" s="458" t="s">
        <v>1557</v>
      </c>
      <c r="D1147" s="458" t="s">
        <v>1558</v>
      </c>
      <c r="E1147" s="456">
        <v>10724.05</v>
      </c>
      <c r="F1147" s="456">
        <v>0</v>
      </c>
      <c r="G1147" s="456">
        <v>-5941.63</v>
      </c>
      <c r="H1147" s="456">
        <v>0</v>
      </c>
      <c r="I1147" s="456">
        <v>4782.42</v>
      </c>
      <c r="J1147" s="459">
        <v>0</v>
      </c>
    </row>
    <row r="1148" spans="2:10" x14ac:dyDescent="0.25">
      <c r="B1148" s="516" t="s">
        <v>479</v>
      </c>
      <c r="C1148" s="458" t="s">
        <v>1559</v>
      </c>
      <c r="D1148" s="458" t="s">
        <v>758</v>
      </c>
      <c r="E1148" s="456">
        <v>30141.16</v>
      </c>
      <c r="F1148" s="456">
        <v>0</v>
      </c>
      <c r="G1148" s="456">
        <v>-22175.919999999998</v>
      </c>
      <c r="H1148" s="456">
        <v>0</v>
      </c>
      <c r="I1148" s="456">
        <v>7965.24</v>
      </c>
      <c r="J1148" s="459">
        <v>0</v>
      </c>
    </row>
    <row r="1149" spans="2:10" x14ac:dyDescent="0.25">
      <c r="B1149" s="516" t="s">
        <v>479</v>
      </c>
      <c r="C1149" s="458" t="s">
        <v>1560</v>
      </c>
      <c r="D1149" s="458" t="s">
        <v>1561</v>
      </c>
      <c r="E1149" s="456">
        <v>0</v>
      </c>
      <c r="F1149" s="456">
        <v>0</v>
      </c>
      <c r="G1149" s="456">
        <v>-3090464.98</v>
      </c>
      <c r="H1149" s="456">
        <v>-3090464.98</v>
      </c>
      <c r="I1149" s="456">
        <v>0</v>
      </c>
      <c r="J1149" s="459">
        <v>0</v>
      </c>
    </row>
    <row r="1150" spans="2:10" x14ac:dyDescent="0.25">
      <c r="B1150" s="516" t="s">
        <v>479</v>
      </c>
      <c r="C1150" s="458" t="s">
        <v>1562</v>
      </c>
      <c r="D1150" s="458" t="s">
        <v>1563</v>
      </c>
      <c r="E1150" s="456">
        <v>0</v>
      </c>
      <c r="F1150" s="456">
        <v>0</v>
      </c>
      <c r="G1150" s="456">
        <v>-3186407.12</v>
      </c>
      <c r="H1150" s="456">
        <v>-3186407.12</v>
      </c>
      <c r="I1150" s="456">
        <v>0</v>
      </c>
      <c r="J1150" s="459">
        <v>0</v>
      </c>
    </row>
    <row r="1151" spans="2:10" x14ac:dyDescent="0.25">
      <c r="B1151" s="516" t="s">
        <v>479</v>
      </c>
      <c r="C1151" s="458" t="s">
        <v>1564</v>
      </c>
      <c r="D1151" s="458" t="s">
        <v>1565</v>
      </c>
      <c r="E1151" s="456">
        <v>0</v>
      </c>
      <c r="F1151" s="456">
        <v>0</v>
      </c>
      <c r="G1151" s="456">
        <v>-3186407.12</v>
      </c>
      <c r="H1151" s="456">
        <v>-3186407.12</v>
      </c>
      <c r="I1151" s="456">
        <v>0</v>
      </c>
      <c r="J1151" s="459">
        <v>0</v>
      </c>
    </row>
    <row r="1152" spans="2:10" ht="18" x14ac:dyDescent="0.25">
      <c r="B1152" s="516" t="s">
        <v>479</v>
      </c>
      <c r="C1152" s="458" t="s">
        <v>1566</v>
      </c>
      <c r="D1152" s="458" t="s">
        <v>1567</v>
      </c>
      <c r="E1152" s="456">
        <v>157272816.96000001</v>
      </c>
      <c r="F1152" s="456">
        <v>0</v>
      </c>
      <c r="G1152" s="456">
        <v>-3186407.12</v>
      </c>
      <c r="H1152" s="456">
        <v>0</v>
      </c>
      <c r="I1152" s="456">
        <v>154086409.84</v>
      </c>
      <c r="J1152" s="459">
        <v>0</v>
      </c>
    </row>
    <row r="1153" spans="2:10" x14ac:dyDescent="0.25">
      <c r="B1153" s="516" t="s">
        <v>479</v>
      </c>
      <c r="C1153" s="458" t="s">
        <v>1568</v>
      </c>
      <c r="D1153" s="458" t="s">
        <v>1569</v>
      </c>
      <c r="E1153" s="456">
        <v>55076079.289999999</v>
      </c>
      <c r="F1153" s="456">
        <v>0</v>
      </c>
      <c r="G1153" s="456">
        <v>-1840337.61</v>
      </c>
      <c r="H1153" s="456">
        <v>0</v>
      </c>
      <c r="I1153" s="456">
        <v>53235741.68</v>
      </c>
      <c r="J1153" s="459">
        <v>0</v>
      </c>
    </row>
    <row r="1154" spans="2:10" x14ac:dyDescent="0.25">
      <c r="B1154" s="516" t="s">
        <v>479</v>
      </c>
      <c r="C1154" s="458" t="s">
        <v>1570</v>
      </c>
      <c r="D1154" s="458" t="s">
        <v>1571</v>
      </c>
      <c r="E1154" s="456">
        <v>18011218.210000001</v>
      </c>
      <c r="F1154" s="456">
        <v>0</v>
      </c>
      <c r="G1154" s="456">
        <v>-475847.24</v>
      </c>
      <c r="H1154" s="456">
        <v>0</v>
      </c>
      <c r="I1154" s="456">
        <v>17535370.969999999</v>
      </c>
      <c r="J1154" s="459">
        <v>0</v>
      </c>
    </row>
    <row r="1155" spans="2:10" x14ac:dyDescent="0.25">
      <c r="B1155" s="516" t="s">
        <v>479</v>
      </c>
      <c r="C1155" s="458" t="s">
        <v>1572</v>
      </c>
      <c r="D1155" s="458" t="s">
        <v>1573</v>
      </c>
      <c r="E1155" s="456">
        <v>2458427.69</v>
      </c>
      <c r="F1155" s="456">
        <v>0</v>
      </c>
      <c r="G1155" s="456">
        <v>-1202033.77</v>
      </c>
      <c r="H1155" s="456">
        <v>0</v>
      </c>
      <c r="I1155" s="456">
        <v>1256393.92</v>
      </c>
      <c r="J1155" s="459">
        <v>0</v>
      </c>
    </row>
    <row r="1156" spans="2:10" x14ac:dyDescent="0.25">
      <c r="B1156" s="516" t="s">
        <v>479</v>
      </c>
      <c r="C1156" s="458" t="s">
        <v>1574</v>
      </c>
      <c r="D1156" s="458" t="s">
        <v>1575</v>
      </c>
      <c r="E1156" s="456">
        <v>31224298.449999999</v>
      </c>
      <c r="F1156" s="456">
        <v>0</v>
      </c>
      <c r="G1156" s="456">
        <v>281294.74</v>
      </c>
      <c r="H1156" s="456">
        <v>0</v>
      </c>
      <c r="I1156" s="456">
        <v>31505593.190000001</v>
      </c>
      <c r="J1156" s="459">
        <v>0</v>
      </c>
    </row>
    <row r="1157" spans="2:10" x14ac:dyDescent="0.25">
      <c r="B1157" s="516" t="s">
        <v>479</v>
      </c>
      <c r="C1157" s="458" t="s">
        <v>1576</v>
      </c>
      <c r="D1157" s="458" t="s">
        <v>1577</v>
      </c>
      <c r="E1157" s="456">
        <v>50502793.32</v>
      </c>
      <c r="F1157" s="456">
        <v>0</v>
      </c>
      <c r="G1157" s="456">
        <v>50516.76</v>
      </c>
      <c r="H1157" s="456">
        <v>0</v>
      </c>
      <c r="I1157" s="456">
        <v>50553310.079999998</v>
      </c>
      <c r="J1157" s="459">
        <v>0</v>
      </c>
    </row>
    <row r="1158" spans="2:10" x14ac:dyDescent="0.25">
      <c r="B1158" s="516" t="s">
        <v>479</v>
      </c>
      <c r="C1158" s="458" t="s">
        <v>1578</v>
      </c>
      <c r="D1158" s="458" t="s">
        <v>1579</v>
      </c>
      <c r="E1158" s="456">
        <v>-157272816.96000001</v>
      </c>
      <c r="F1158" s="456">
        <v>0</v>
      </c>
      <c r="G1158" s="456">
        <v>0</v>
      </c>
      <c r="H1158" s="456">
        <v>-3186407.12</v>
      </c>
      <c r="I1158" s="456">
        <v>-154086409.84</v>
      </c>
      <c r="J1158" s="459">
        <v>0</v>
      </c>
    </row>
    <row r="1159" spans="2:10" x14ac:dyDescent="0.25">
      <c r="B1159" s="516" t="s">
        <v>479</v>
      </c>
      <c r="C1159" s="458" t="s">
        <v>1580</v>
      </c>
      <c r="D1159" s="458" t="s">
        <v>1569</v>
      </c>
      <c r="E1159" s="456">
        <v>-55076079.289999999</v>
      </c>
      <c r="F1159" s="456">
        <v>0</v>
      </c>
      <c r="G1159" s="456">
        <v>0</v>
      </c>
      <c r="H1159" s="456">
        <v>-1840337.61</v>
      </c>
      <c r="I1159" s="456">
        <v>-53235741.68</v>
      </c>
      <c r="J1159" s="459">
        <v>0</v>
      </c>
    </row>
    <row r="1160" spans="2:10" x14ac:dyDescent="0.25">
      <c r="B1160" s="516" t="s">
        <v>479</v>
      </c>
      <c r="C1160" s="458" t="s">
        <v>1581</v>
      </c>
      <c r="D1160" s="458" t="s">
        <v>1571</v>
      </c>
      <c r="E1160" s="456">
        <v>-18011218.210000001</v>
      </c>
      <c r="F1160" s="456">
        <v>0</v>
      </c>
      <c r="G1160" s="456">
        <v>0</v>
      </c>
      <c r="H1160" s="456">
        <v>-475847.24</v>
      </c>
      <c r="I1160" s="456">
        <v>-17535370.969999999</v>
      </c>
      <c r="J1160" s="459">
        <v>0</v>
      </c>
    </row>
    <row r="1161" spans="2:10" x14ac:dyDescent="0.25">
      <c r="B1161" s="516" t="s">
        <v>479</v>
      </c>
      <c r="C1161" s="458" t="s">
        <v>1582</v>
      </c>
      <c r="D1161" s="458" t="s">
        <v>1573</v>
      </c>
      <c r="E1161" s="456">
        <v>-2458427.69</v>
      </c>
      <c r="F1161" s="456">
        <v>0</v>
      </c>
      <c r="G1161" s="456">
        <v>0</v>
      </c>
      <c r="H1161" s="456">
        <v>-1202033.77</v>
      </c>
      <c r="I1161" s="456">
        <v>-1256393.92</v>
      </c>
      <c r="J1161" s="459">
        <v>0</v>
      </c>
    </row>
    <row r="1162" spans="2:10" x14ac:dyDescent="0.25">
      <c r="B1162" s="516" t="s">
        <v>479</v>
      </c>
      <c r="C1162" s="458" t="s">
        <v>1583</v>
      </c>
      <c r="D1162" s="458" t="s">
        <v>1584</v>
      </c>
      <c r="E1162" s="456">
        <v>-31224298.449999999</v>
      </c>
      <c r="F1162" s="456">
        <v>0</v>
      </c>
      <c r="G1162" s="456">
        <v>0</v>
      </c>
      <c r="H1162" s="456">
        <v>281294.74</v>
      </c>
      <c r="I1162" s="456">
        <v>-31505593.190000001</v>
      </c>
      <c r="J1162" s="459">
        <v>0</v>
      </c>
    </row>
    <row r="1163" spans="2:10" x14ac:dyDescent="0.25">
      <c r="B1163" s="516" t="s">
        <v>479</v>
      </c>
      <c r="C1163" s="458" t="s">
        <v>1585</v>
      </c>
      <c r="D1163" s="458" t="s">
        <v>1577</v>
      </c>
      <c r="E1163" s="456">
        <v>-50502793.32</v>
      </c>
      <c r="F1163" s="456">
        <v>0</v>
      </c>
      <c r="G1163" s="456">
        <v>0</v>
      </c>
      <c r="H1163" s="456">
        <v>50516.76</v>
      </c>
      <c r="I1163" s="456">
        <v>-50553310.079999998</v>
      </c>
      <c r="J1163" s="459">
        <v>0</v>
      </c>
    </row>
    <row r="1164" spans="2:10" x14ac:dyDescent="0.25">
      <c r="B1164" s="516" t="s">
        <v>479</v>
      </c>
      <c r="C1164" s="458" t="s">
        <v>1586</v>
      </c>
      <c r="D1164" s="458" t="s">
        <v>1587</v>
      </c>
      <c r="E1164" s="456">
        <v>0</v>
      </c>
      <c r="F1164" s="456">
        <v>0</v>
      </c>
      <c r="G1164" s="456">
        <v>0</v>
      </c>
      <c r="H1164" s="456">
        <v>0</v>
      </c>
      <c r="I1164" s="456">
        <v>0</v>
      </c>
      <c r="J1164" s="459">
        <v>0</v>
      </c>
    </row>
    <row r="1165" spans="2:10" x14ac:dyDescent="0.25">
      <c r="B1165" s="516" t="s">
        <v>479</v>
      </c>
      <c r="C1165" s="458" t="s">
        <v>1588</v>
      </c>
      <c r="D1165" s="458" t="s">
        <v>1589</v>
      </c>
      <c r="E1165" s="456">
        <v>0</v>
      </c>
      <c r="F1165" s="456">
        <v>0</v>
      </c>
      <c r="G1165" s="456">
        <v>0</v>
      </c>
      <c r="H1165" s="456">
        <v>0</v>
      </c>
      <c r="I1165" s="456">
        <v>0</v>
      </c>
      <c r="J1165" s="459">
        <v>0</v>
      </c>
    </row>
    <row r="1166" spans="2:10" x14ac:dyDescent="0.25">
      <c r="B1166" s="516" t="s">
        <v>321</v>
      </c>
      <c r="C1166" s="458" t="s">
        <v>1590</v>
      </c>
      <c r="D1166" s="458" t="s">
        <v>1587</v>
      </c>
      <c r="E1166" s="456">
        <v>0</v>
      </c>
      <c r="F1166" s="456">
        <v>0</v>
      </c>
      <c r="G1166" s="456">
        <v>0</v>
      </c>
      <c r="H1166" s="456">
        <v>0</v>
      </c>
      <c r="I1166" s="456">
        <v>0</v>
      </c>
      <c r="J1166" s="459">
        <v>0</v>
      </c>
    </row>
    <row r="1167" spans="2:10" x14ac:dyDescent="0.25">
      <c r="B1167" s="516" t="s">
        <v>321</v>
      </c>
      <c r="C1167" s="458" t="s">
        <v>1591</v>
      </c>
      <c r="D1167" s="458" t="s">
        <v>1589</v>
      </c>
      <c r="E1167" s="456">
        <v>0</v>
      </c>
      <c r="F1167" s="456">
        <v>0</v>
      </c>
      <c r="G1167" s="456">
        <v>0</v>
      </c>
      <c r="H1167" s="456">
        <v>0</v>
      </c>
      <c r="I1167" s="456">
        <v>0</v>
      </c>
      <c r="J1167" s="459">
        <v>0</v>
      </c>
    </row>
    <row r="1168" spans="2:10" x14ac:dyDescent="0.25">
      <c r="B1168" s="516" t="s">
        <v>479</v>
      </c>
      <c r="C1168" s="458" t="s">
        <v>1592</v>
      </c>
      <c r="D1168" s="458" t="s">
        <v>1593</v>
      </c>
      <c r="E1168" s="456">
        <v>0</v>
      </c>
      <c r="F1168" s="456">
        <v>0</v>
      </c>
      <c r="G1168" s="456">
        <v>95942.14</v>
      </c>
      <c r="H1168" s="456">
        <v>95942.14</v>
      </c>
      <c r="I1168" s="456">
        <v>0</v>
      </c>
      <c r="J1168" s="459">
        <v>0</v>
      </c>
    </row>
    <row r="1169" spans="2:10" x14ac:dyDescent="0.25">
      <c r="B1169" s="516" t="s">
        <v>479</v>
      </c>
      <c r="C1169" s="458" t="s">
        <v>1594</v>
      </c>
      <c r="D1169" s="458" t="s">
        <v>1595</v>
      </c>
      <c r="E1169" s="456">
        <v>626325</v>
      </c>
      <c r="F1169" s="456">
        <v>0</v>
      </c>
      <c r="G1169" s="456">
        <v>95942.14</v>
      </c>
      <c r="H1169" s="456">
        <v>0</v>
      </c>
      <c r="I1169" s="456">
        <v>722267.14</v>
      </c>
      <c r="J1169" s="459">
        <v>0</v>
      </c>
    </row>
    <row r="1170" spans="2:10" ht="18" x14ac:dyDescent="0.25">
      <c r="B1170" s="516" t="s">
        <v>479</v>
      </c>
      <c r="C1170" s="458" t="s">
        <v>1596</v>
      </c>
      <c r="D1170" s="458" t="s">
        <v>1597</v>
      </c>
      <c r="E1170" s="456">
        <v>626325</v>
      </c>
      <c r="F1170" s="456">
        <v>0</v>
      </c>
      <c r="G1170" s="456">
        <v>95942.14</v>
      </c>
      <c r="H1170" s="456">
        <v>0</v>
      </c>
      <c r="I1170" s="456">
        <v>722267.14</v>
      </c>
      <c r="J1170" s="459">
        <v>0</v>
      </c>
    </row>
    <row r="1171" spans="2:10" x14ac:dyDescent="0.25">
      <c r="B1171" s="516" t="s">
        <v>479</v>
      </c>
      <c r="C1171" s="458" t="s">
        <v>1598</v>
      </c>
      <c r="D1171" s="458" t="s">
        <v>1599</v>
      </c>
      <c r="E1171" s="456">
        <v>69986</v>
      </c>
      <c r="F1171" s="456">
        <v>0</v>
      </c>
      <c r="G1171" s="456">
        <v>0</v>
      </c>
      <c r="H1171" s="456">
        <v>0</v>
      </c>
      <c r="I1171" s="456">
        <v>69986</v>
      </c>
      <c r="J1171" s="459">
        <v>0</v>
      </c>
    </row>
    <row r="1172" spans="2:10" x14ac:dyDescent="0.25">
      <c r="B1172" s="516" t="s">
        <v>479</v>
      </c>
      <c r="C1172" s="458" t="s">
        <v>1600</v>
      </c>
      <c r="D1172" s="458" t="s">
        <v>1601</v>
      </c>
      <c r="E1172" s="456">
        <v>93912</v>
      </c>
      <c r="F1172" s="456">
        <v>0</v>
      </c>
      <c r="G1172" s="456">
        <v>0</v>
      </c>
      <c r="H1172" s="456">
        <v>0</v>
      </c>
      <c r="I1172" s="456">
        <v>93912</v>
      </c>
      <c r="J1172" s="459">
        <v>0</v>
      </c>
    </row>
    <row r="1173" spans="2:10" x14ac:dyDescent="0.25">
      <c r="B1173" s="516" t="s">
        <v>479</v>
      </c>
      <c r="C1173" s="458" t="s">
        <v>1602</v>
      </c>
      <c r="D1173" s="458" t="s">
        <v>1603</v>
      </c>
      <c r="E1173" s="456">
        <v>162554</v>
      </c>
      <c r="F1173" s="456">
        <v>0</v>
      </c>
      <c r="G1173" s="456">
        <v>0</v>
      </c>
      <c r="H1173" s="456">
        <v>0</v>
      </c>
      <c r="I1173" s="456">
        <v>162554</v>
      </c>
      <c r="J1173" s="459">
        <v>0</v>
      </c>
    </row>
    <row r="1174" spans="2:10" x14ac:dyDescent="0.25">
      <c r="B1174" s="516" t="s">
        <v>479</v>
      </c>
      <c r="C1174" s="458" t="s">
        <v>1604</v>
      </c>
      <c r="D1174" s="458" t="s">
        <v>1605</v>
      </c>
      <c r="E1174" s="456">
        <v>50295</v>
      </c>
      <c r="F1174" s="456">
        <v>0</v>
      </c>
      <c r="G1174" s="456">
        <v>0</v>
      </c>
      <c r="H1174" s="456">
        <v>0</v>
      </c>
      <c r="I1174" s="456">
        <v>50295</v>
      </c>
      <c r="J1174" s="459">
        <v>0</v>
      </c>
    </row>
    <row r="1175" spans="2:10" x14ac:dyDescent="0.25">
      <c r="B1175" s="516" t="s">
        <v>479</v>
      </c>
      <c r="C1175" s="458" t="s">
        <v>1606</v>
      </c>
      <c r="D1175" s="458" t="s">
        <v>1607</v>
      </c>
      <c r="E1175" s="456">
        <v>96124</v>
      </c>
      <c r="F1175" s="456">
        <v>0</v>
      </c>
      <c r="G1175" s="456">
        <v>0</v>
      </c>
      <c r="H1175" s="456">
        <v>0</v>
      </c>
      <c r="I1175" s="456">
        <v>96124</v>
      </c>
      <c r="J1175" s="459">
        <v>0</v>
      </c>
    </row>
    <row r="1176" spans="2:10" x14ac:dyDescent="0.25">
      <c r="B1176" s="516" t="s">
        <v>479</v>
      </c>
      <c r="C1176" s="458" t="s">
        <v>1608</v>
      </c>
      <c r="D1176" s="458" t="s">
        <v>1609</v>
      </c>
      <c r="E1176" s="456">
        <v>69986</v>
      </c>
      <c r="F1176" s="456">
        <v>0</v>
      </c>
      <c r="G1176" s="456">
        <v>0</v>
      </c>
      <c r="H1176" s="456">
        <v>0</v>
      </c>
      <c r="I1176" s="456">
        <v>69986</v>
      </c>
      <c r="J1176" s="459">
        <v>0</v>
      </c>
    </row>
    <row r="1177" spans="2:10" x14ac:dyDescent="0.25">
      <c r="B1177" s="516" t="s">
        <v>479</v>
      </c>
      <c r="C1177" s="458" t="s">
        <v>1610</v>
      </c>
      <c r="D1177" s="458" t="s">
        <v>1611</v>
      </c>
      <c r="E1177" s="456">
        <v>42966</v>
      </c>
      <c r="F1177" s="456">
        <v>0</v>
      </c>
      <c r="G1177" s="456">
        <v>0</v>
      </c>
      <c r="H1177" s="456">
        <v>0</v>
      </c>
      <c r="I1177" s="456">
        <v>42966</v>
      </c>
      <c r="J1177" s="459">
        <v>0</v>
      </c>
    </row>
    <row r="1178" spans="2:10" x14ac:dyDescent="0.25">
      <c r="B1178" s="516" t="s">
        <v>479</v>
      </c>
      <c r="C1178" s="458" t="s">
        <v>1612</v>
      </c>
      <c r="D1178" s="458" t="s">
        <v>1613</v>
      </c>
      <c r="E1178" s="456">
        <v>40502</v>
      </c>
      <c r="F1178" s="456">
        <v>0</v>
      </c>
      <c r="G1178" s="456">
        <v>0</v>
      </c>
      <c r="H1178" s="456">
        <v>0</v>
      </c>
      <c r="I1178" s="456">
        <v>40502</v>
      </c>
      <c r="J1178" s="459">
        <v>0</v>
      </c>
    </row>
    <row r="1179" spans="2:10" x14ac:dyDescent="0.25">
      <c r="B1179" s="516" t="s">
        <v>479</v>
      </c>
      <c r="C1179" s="458" t="s">
        <v>5394</v>
      </c>
      <c r="D1179" s="458" t="s">
        <v>5395</v>
      </c>
      <c r="E1179" s="456">
        <v>0</v>
      </c>
      <c r="F1179" s="456">
        <v>0</v>
      </c>
      <c r="G1179" s="456">
        <v>47796</v>
      </c>
      <c r="H1179" s="456">
        <v>0</v>
      </c>
      <c r="I1179" s="456">
        <v>47796</v>
      </c>
      <c r="J1179" s="459">
        <v>0</v>
      </c>
    </row>
    <row r="1180" spans="2:10" x14ac:dyDescent="0.25">
      <c r="B1180" s="516" t="s">
        <v>479</v>
      </c>
      <c r="C1180" s="458" t="s">
        <v>5396</v>
      </c>
      <c r="D1180" s="458" t="s">
        <v>5397</v>
      </c>
      <c r="E1180" s="456">
        <v>0</v>
      </c>
      <c r="F1180" s="456">
        <v>0</v>
      </c>
      <c r="G1180" s="456">
        <v>48146.14</v>
      </c>
      <c r="H1180" s="456">
        <v>0</v>
      </c>
      <c r="I1180" s="456">
        <v>48146.14</v>
      </c>
      <c r="J1180" s="459">
        <v>0</v>
      </c>
    </row>
    <row r="1181" spans="2:10" x14ac:dyDescent="0.25">
      <c r="B1181" s="516" t="s">
        <v>321</v>
      </c>
      <c r="C1181" s="458" t="s">
        <v>1614</v>
      </c>
      <c r="D1181" s="458" t="s">
        <v>1615</v>
      </c>
      <c r="E1181" s="456">
        <v>0</v>
      </c>
      <c r="F1181" s="456">
        <v>626325</v>
      </c>
      <c r="G1181" s="456">
        <v>0</v>
      </c>
      <c r="H1181" s="456">
        <v>95942.14</v>
      </c>
      <c r="I1181" s="456">
        <v>0</v>
      </c>
      <c r="J1181" s="459">
        <v>722267.14</v>
      </c>
    </row>
    <row r="1182" spans="2:10" ht="18" x14ac:dyDescent="0.25">
      <c r="B1182" s="516" t="s">
        <v>321</v>
      </c>
      <c r="C1182" s="458" t="s">
        <v>1616</v>
      </c>
      <c r="D1182" s="458" t="s">
        <v>1597</v>
      </c>
      <c r="E1182" s="456">
        <v>0</v>
      </c>
      <c r="F1182" s="456">
        <v>626325</v>
      </c>
      <c r="G1182" s="456">
        <v>0</v>
      </c>
      <c r="H1182" s="456">
        <v>95942.14</v>
      </c>
      <c r="I1182" s="456">
        <v>0</v>
      </c>
      <c r="J1182" s="459">
        <v>722267.14</v>
      </c>
    </row>
    <row r="1183" spans="2:10" x14ac:dyDescent="0.25">
      <c r="B1183" s="516" t="s">
        <v>321</v>
      </c>
      <c r="C1183" s="458" t="s">
        <v>1617</v>
      </c>
      <c r="D1183" s="458" t="s">
        <v>1599</v>
      </c>
      <c r="E1183" s="456">
        <v>0</v>
      </c>
      <c r="F1183" s="456">
        <v>69986</v>
      </c>
      <c r="G1183" s="456">
        <v>0</v>
      </c>
      <c r="H1183" s="456">
        <v>0</v>
      </c>
      <c r="I1183" s="456">
        <v>0</v>
      </c>
      <c r="J1183" s="459">
        <v>69986</v>
      </c>
    </row>
    <row r="1184" spans="2:10" x14ac:dyDescent="0.25">
      <c r="B1184" s="516" t="s">
        <v>321</v>
      </c>
      <c r="C1184" s="458" t="s">
        <v>1618</v>
      </c>
      <c r="D1184" s="458" t="s">
        <v>1601</v>
      </c>
      <c r="E1184" s="456">
        <v>0</v>
      </c>
      <c r="F1184" s="456">
        <v>93912</v>
      </c>
      <c r="G1184" s="456">
        <v>0</v>
      </c>
      <c r="H1184" s="456">
        <v>0</v>
      </c>
      <c r="I1184" s="456">
        <v>0</v>
      </c>
      <c r="J1184" s="459">
        <v>93912</v>
      </c>
    </row>
    <row r="1185" spans="2:10" x14ac:dyDescent="0.25">
      <c r="B1185" s="516" t="s">
        <v>321</v>
      </c>
      <c r="C1185" s="458" t="s">
        <v>1619</v>
      </c>
      <c r="D1185" s="458" t="s">
        <v>1603</v>
      </c>
      <c r="E1185" s="456">
        <v>0</v>
      </c>
      <c r="F1185" s="456">
        <v>162554</v>
      </c>
      <c r="G1185" s="456">
        <v>0</v>
      </c>
      <c r="H1185" s="456">
        <v>0</v>
      </c>
      <c r="I1185" s="456">
        <v>0</v>
      </c>
      <c r="J1185" s="459">
        <v>162554</v>
      </c>
    </row>
    <row r="1186" spans="2:10" x14ac:dyDescent="0.25">
      <c r="B1186" s="516" t="s">
        <v>321</v>
      </c>
      <c r="C1186" s="458" t="s">
        <v>1620</v>
      </c>
      <c r="D1186" s="458" t="s">
        <v>1605</v>
      </c>
      <c r="E1186" s="456">
        <v>0</v>
      </c>
      <c r="F1186" s="456">
        <v>50295</v>
      </c>
      <c r="G1186" s="456">
        <v>0</v>
      </c>
      <c r="H1186" s="456">
        <v>0</v>
      </c>
      <c r="I1186" s="456">
        <v>0</v>
      </c>
      <c r="J1186" s="459">
        <v>50295</v>
      </c>
    </row>
    <row r="1187" spans="2:10" x14ac:dyDescent="0.25">
      <c r="B1187" s="516" t="s">
        <v>321</v>
      </c>
      <c r="C1187" s="458" t="s">
        <v>1621</v>
      </c>
      <c r="D1187" s="458" t="s">
        <v>1607</v>
      </c>
      <c r="E1187" s="456">
        <v>0</v>
      </c>
      <c r="F1187" s="456">
        <v>96124</v>
      </c>
      <c r="G1187" s="456">
        <v>0</v>
      </c>
      <c r="H1187" s="456">
        <v>0</v>
      </c>
      <c r="I1187" s="456">
        <v>0</v>
      </c>
      <c r="J1187" s="459">
        <v>96124</v>
      </c>
    </row>
    <row r="1188" spans="2:10" x14ac:dyDescent="0.25">
      <c r="B1188" s="516" t="s">
        <v>321</v>
      </c>
      <c r="C1188" s="458" t="s">
        <v>1622</v>
      </c>
      <c r="D1188" s="458" t="s">
        <v>1609</v>
      </c>
      <c r="E1188" s="456">
        <v>0</v>
      </c>
      <c r="F1188" s="456">
        <v>69986</v>
      </c>
      <c r="G1188" s="456">
        <v>0</v>
      </c>
      <c r="H1188" s="456">
        <v>0</v>
      </c>
      <c r="I1188" s="456">
        <v>0</v>
      </c>
      <c r="J1188" s="459">
        <v>69986</v>
      </c>
    </row>
    <row r="1189" spans="2:10" x14ac:dyDescent="0.25">
      <c r="B1189" s="516" t="s">
        <v>321</v>
      </c>
      <c r="C1189" s="458" t="s">
        <v>1623</v>
      </c>
      <c r="D1189" s="458" t="s">
        <v>1611</v>
      </c>
      <c r="E1189" s="456">
        <v>0</v>
      </c>
      <c r="F1189" s="456">
        <v>42966</v>
      </c>
      <c r="G1189" s="456">
        <v>0</v>
      </c>
      <c r="H1189" s="456">
        <v>0</v>
      </c>
      <c r="I1189" s="456">
        <v>0</v>
      </c>
      <c r="J1189" s="459">
        <v>42966</v>
      </c>
    </row>
    <row r="1190" spans="2:10" x14ac:dyDescent="0.25">
      <c r="B1190" s="516" t="s">
        <v>321</v>
      </c>
      <c r="C1190" s="458" t="s">
        <v>1624</v>
      </c>
      <c r="D1190" s="458" t="s">
        <v>1613</v>
      </c>
      <c r="E1190" s="456">
        <v>0</v>
      </c>
      <c r="F1190" s="456">
        <v>40502</v>
      </c>
      <c r="G1190" s="456">
        <v>0</v>
      </c>
      <c r="H1190" s="456">
        <v>0</v>
      </c>
      <c r="I1190" s="456">
        <v>0</v>
      </c>
      <c r="J1190" s="459">
        <v>40502</v>
      </c>
    </row>
    <row r="1191" spans="2:10" x14ac:dyDescent="0.25">
      <c r="B1191" s="516" t="s">
        <v>321</v>
      </c>
      <c r="C1191" s="458" t="s">
        <v>5398</v>
      </c>
      <c r="D1191" s="458" t="s">
        <v>5399</v>
      </c>
      <c r="E1191" s="456">
        <v>0</v>
      </c>
      <c r="F1191" s="456">
        <v>0</v>
      </c>
      <c r="G1191" s="456">
        <v>0</v>
      </c>
      <c r="H1191" s="456">
        <v>47796</v>
      </c>
      <c r="I1191" s="456">
        <v>0</v>
      </c>
      <c r="J1191" s="459">
        <v>47796</v>
      </c>
    </row>
    <row r="1192" spans="2:10" x14ac:dyDescent="0.25">
      <c r="B1192" s="516" t="s">
        <v>321</v>
      </c>
      <c r="C1192" s="458" t="s">
        <v>5400</v>
      </c>
      <c r="D1192" s="458" t="s">
        <v>5401</v>
      </c>
      <c r="E1192" s="456">
        <v>0</v>
      </c>
      <c r="F1192" s="456">
        <v>0</v>
      </c>
      <c r="G1192" s="456">
        <v>0</v>
      </c>
      <c r="H1192" s="456">
        <v>48146.14</v>
      </c>
      <c r="I1192" s="456">
        <v>0</v>
      </c>
      <c r="J1192" s="459">
        <v>48146.14</v>
      </c>
    </row>
    <row r="1193" spans="2:10" x14ac:dyDescent="0.25">
      <c r="B1193" s="516" t="s">
        <v>479</v>
      </c>
      <c r="C1193" s="458" t="s">
        <v>1625</v>
      </c>
      <c r="D1193" s="458" t="s">
        <v>1626</v>
      </c>
      <c r="E1193" s="456">
        <v>0</v>
      </c>
      <c r="F1193" s="456">
        <v>0</v>
      </c>
      <c r="G1193" s="456">
        <v>143053117.06999999</v>
      </c>
      <c r="H1193" s="456">
        <v>143053117.06999999</v>
      </c>
      <c r="I1193" s="456">
        <v>0</v>
      </c>
      <c r="J1193" s="459">
        <v>0</v>
      </c>
    </row>
    <row r="1194" spans="2:10" x14ac:dyDescent="0.25">
      <c r="B1194" s="516" t="s">
        <v>479</v>
      </c>
      <c r="C1194" s="458" t="s">
        <v>1627</v>
      </c>
      <c r="D1194" s="458" t="s">
        <v>1628</v>
      </c>
      <c r="E1194" s="456">
        <v>0</v>
      </c>
      <c r="F1194" s="456">
        <v>0</v>
      </c>
      <c r="G1194" s="456">
        <v>57806431.939999998</v>
      </c>
      <c r="H1194" s="456">
        <v>57806431.939999998</v>
      </c>
      <c r="I1194" s="456">
        <v>0</v>
      </c>
      <c r="J1194" s="459">
        <v>0</v>
      </c>
    </row>
    <row r="1195" spans="2:10" x14ac:dyDescent="0.25">
      <c r="B1195" s="516" t="s">
        <v>479</v>
      </c>
      <c r="C1195" s="458" t="s">
        <v>1629</v>
      </c>
      <c r="D1195" s="458" t="s">
        <v>1630</v>
      </c>
      <c r="E1195" s="456">
        <v>176292282</v>
      </c>
      <c r="F1195" s="456">
        <v>0</v>
      </c>
      <c r="G1195" s="456">
        <v>0</v>
      </c>
      <c r="H1195" s="456">
        <v>0</v>
      </c>
      <c r="I1195" s="456">
        <v>176292282</v>
      </c>
      <c r="J1195" s="459">
        <v>0</v>
      </c>
    </row>
    <row r="1196" spans="2:10" x14ac:dyDescent="0.25">
      <c r="B1196" s="516" t="s">
        <v>479</v>
      </c>
      <c r="C1196" s="458" t="s">
        <v>1631</v>
      </c>
      <c r="D1196" s="458" t="s">
        <v>651</v>
      </c>
      <c r="E1196" s="456">
        <v>159914855.08000001</v>
      </c>
      <c r="F1196" s="456">
        <v>0</v>
      </c>
      <c r="G1196" s="456">
        <v>0</v>
      </c>
      <c r="H1196" s="456">
        <v>0</v>
      </c>
      <c r="I1196" s="456">
        <v>159914855.08000001</v>
      </c>
      <c r="J1196" s="459">
        <v>0</v>
      </c>
    </row>
    <row r="1197" spans="2:10" x14ac:dyDescent="0.25">
      <c r="B1197" s="516" t="s">
        <v>479</v>
      </c>
      <c r="C1197" s="458" t="s">
        <v>1632</v>
      </c>
      <c r="D1197" s="458" t="s">
        <v>323</v>
      </c>
      <c r="E1197" s="456">
        <v>159914855.08000001</v>
      </c>
      <c r="F1197" s="456">
        <v>0</v>
      </c>
      <c r="G1197" s="456">
        <v>0</v>
      </c>
      <c r="H1197" s="456">
        <v>0</v>
      </c>
      <c r="I1197" s="456">
        <v>159914855.08000001</v>
      </c>
      <c r="J1197" s="459">
        <v>0</v>
      </c>
    </row>
    <row r="1198" spans="2:10" x14ac:dyDescent="0.25">
      <c r="B1198" s="516" t="s">
        <v>479</v>
      </c>
      <c r="C1198" s="458" t="s">
        <v>1633</v>
      </c>
      <c r="D1198" s="458" t="s">
        <v>325</v>
      </c>
      <c r="E1198" s="456">
        <v>93990165.599999994</v>
      </c>
      <c r="F1198" s="456">
        <v>0</v>
      </c>
      <c r="G1198" s="456">
        <v>0</v>
      </c>
      <c r="H1198" s="456">
        <v>0</v>
      </c>
      <c r="I1198" s="456">
        <v>93990165.599999994</v>
      </c>
      <c r="J1198" s="459">
        <v>0</v>
      </c>
    </row>
    <row r="1199" spans="2:10" x14ac:dyDescent="0.25">
      <c r="B1199" s="516" t="s">
        <v>479</v>
      </c>
      <c r="C1199" s="458" t="s">
        <v>1634</v>
      </c>
      <c r="D1199" s="458" t="s">
        <v>327</v>
      </c>
      <c r="E1199" s="456">
        <v>92424954.599999994</v>
      </c>
      <c r="F1199" s="456">
        <v>0</v>
      </c>
      <c r="G1199" s="456">
        <v>0</v>
      </c>
      <c r="H1199" s="456">
        <v>0</v>
      </c>
      <c r="I1199" s="456">
        <v>92424954.599999994</v>
      </c>
      <c r="J1199" s="459">
        <v>0</v>
      </c>
    </row>
    <row r="1200" spans="2:10" x14ac:dyDescent="0.25">
      <c r="B1200" s="516" t="s">
        <v>479</v>
      </c>
      <c r="C1200" s="458" t="s">
        <v>1635</v>
      </c>
      <c r="D1200" s="458" t="s">
        <v>329</v>
      </c>
      <c r="E1200" s="456">
        <v>69470293.400000006</v>
      </c>
      <c r="F1200" s="456">
        <v>0</v>
      </c>
      <c r="G1200" s="456">
        <v>0</v>
      </c>
      <c r="H1200" s="456">
        <v>0</v>
      </c>
      <c r="I1200" s="456">
        <v>69470293.400000006</v>
      </c>
      <c r="J1200" s="459">
        <v>0</v>
      </c>
    </row>
    <row r="1201" spans="2:10" x14ac:dyDescent="0.25">
      <c r="B1201" s="516" t="s">
        <v>479</v>
      </c>
      <c r="C1201" s="458" t="s">
        <v>1636</v>
      </c>
      <c r="D1201" s="458" t="s">
        <v>331</v>
      </c>
      <c r="E1201" s="456">
        <v>13814532.4</v>
      </c>
      <c r="F1201" s="456">
        <v>0</v>
      </c>
      <c r="G1201" s="456">
        <v>0</v>
      </c>
      <c r="H1201" s="456">
        <v>0</v>
      </c>
      <c r="I1201" s="456">
        <v>13814532.4</v>
      </c>
      <c r="J1201" s="459">
        <v>0</v>
      </c>
    </row>
    <row r="1202" spans="2:10" x14ac:dyDescent="0.25">
      <c r="B1202" s="516" t="s">
        <v>479</v>
      </c>
      <c r="C1202" s="458" t="s">
        <v>1637</v>
      </c>
      <c r="D1202" s="458" t="s">
        <v>333</v>
      </c>
      <c r="E1202" s="456">
        <v>8592042.4000000004</v>
      </c>
      <c r="F1202" s="456">
        <v>0</v>
      </c>
      <c r="G1202" s="456">
        <v>0</v>
      </c>
      <c r="H1202" s="456">
        <v>0</v>
      </c>
      <c r="I1202" s="456">
        <v>8592042.4000000004</v>
      </c>
      <c r="J1202" s="459">
        <v>0</v>
      </c>
    </row>
    <row r="1203" spans="2:10" x14ac:dyDescent="0.25">
      <c r="B1203" s="516" t="s">
        <v>479</v>
      </c>
      <c r="C1203" s="458" t="s">
        <v>1638</v>
      </c>
      <c r="D1203" s="458" t="s">
        <v>335</v>
      </c>
      <c r="E1203" s="456">
        <v>335837.4</v>
      </c>
      <c r="F1203" s="456">
        <v>0</v>
      </c>
      <c r="G1203" s="456">
        <v>0</v>
      </c>
      <c r="H1203" s="456">
        <v>0</v>
      </c>
      <c r="I1203" s="456">
        <v>335837.4</v>
      </c>
      <c r="J1203" s="459">
        <v>0</v>
      </c>
    </row>
    <row r="1204" spans="2:10" x14ac:dyDescent="0.25">
      <c r="B1204" s="516" t="s">
        <v>479</v>
      </c>
      <c r="C1204" s="458" t="s">
        <v>1639</v>
      </c>
      <c r="D1204" s="458" t="s">
        <v>338</v>
      </c>
      <c r="E1204" s="456">
        <v>212249</v>
      </c>
      <c r="F1204" s="456">
        <v>0</v>
      </c>
      <c r="G1204" s="456">
        <v>0</v>
      </c>
      <c r="H1204" s="456">
        <v>0</v>
      </c>
      <c r="I1204" s="456">
        <v>212249</v>
      </c>
      <c r="J1204" s="459">
        <v>0</v>
      </c>
    </row>
    <row r="1205" spans="2:10" x14ac:dyDescent="0.25">
      <c r="B1205" s="516" t="s">
        <v>479</v>
      </c>
      <c r="C1205" s="458" t="s">
        <v>1640</v>
      </c>
      <c r="D1205" s="458" t="s">
        <v>343</v>
      </c>
      <c r="E1205" s="456">
        <v>872979</v>
      </c>
      <c r="F1205" s="456">
        <v>0</v>
      </c>
      <c r="G1205" s="456">
        <v>0</v>
      </c>
      <c r="H1205" s="456">
        <v>0</v>
      </c>
      <c r="I1205" s="456">
        <v>872979</v>
      </c>
      <c r="J1205" s="459">
        <v>0</v>
      </c>
    </row>
    <row r="1206" spans="2:10" x14ac:dyDescent="0.25">
      <c r="B1206" s="516" t="s">
        <v>479</v>
      </c>
      <c r="C1206" s="458" t="s">
        <v>1641</v>
      </c>
      <c r="D1206" s="458" t="s">
        <v>345</v>
      </c>
      <c r="E1206" s="456">
        <v>641114</v>
      </c>
      <c r="F1206" s="456">
        <v>0</v>
      </c>
      <c r="G1206" s="456">
        <v>0</v>
      </c>
      <c r="H1206" s="456">
        <v>0</v>
      </c>
      <c r="I1206" s="456">
        <v>641114</v>
      </c>
      <c r="J1206" s="459">
        <v>0</v>
      </c>
    </row>
    <row r="1207" spans="2:10" x14ac:dyDescent="0.25">
      <c r="B1207" s="516" t="s">
        <v>479</v>
      </c>
      <c r="C1207" s="458" t="s">
        <v>1642</v>
      </c>
      <c r="D1207" s="458" t="s">
        <v>347</v>
      </c>
      <c r="E1207" s="456">
        <v>139541</v>
      </c>
      <c r="F1207" s="456">
        <v>0</v>
      </c>
      <c r="G1207" s="456">
        <v>0</v>
      </c>
      <c r="H1207" s="456">
        <v>0</v>
      </c>
      <c r="I1207" s="456">
        <v>139541</v>
      </c>
      <c r="J1207" s="459">
        <v>0</v>
      </c>
    </row>
    <row r="1208" spans="2:10" x14ac:dyDescent="0.25">
      <c r="B1208" s="516" t="s">
        <v>479</v>
      </c>
      <c r="C1208" s="458" t="s">
        <v>1643</v>
      </c>
      <c r="D1208" s="458" t="s">
        <v>349</v>
      </c>
      <c r="E1208" s="456">
        <v>86788</v>
      </c>
      <c r="F1208" s="456">
        <v>0</v>
      </c>
      <c r="G1208" s="456">
        <v>0</v>
      </c>
      <c r="H1208" s="456">
        <v>0</v>
      </c>
      <c r="I1208" s="456">
        <v>86788</v>
      </c>
      <c r="J1208" s="459">
        <v>0</v>
      </c>
    </row>
    <row r="1209" spans="2:10" x14ac:dyDescent="0.25">
      <c r="B1209" s="516" t="s">
        <v>479</v>
      </c>
      <c r="C1209" s="458" t="s">
        <v>1644</v>
      </c>
      <c r="D1209" s="458" t="s">
        <v>351</v>
      </c>
      <c r="E1209" s="456">
        <v>3392</v>
      </c>
      <c r="F1209" s="456">
        <v>0</v>
      </c>
      <c r="G1209" s="456">
        <v>0</v>
      </c>
      <c r="H1209" s="456">
        <v>0</v>
      </c>
      <c r="I1209" s="456">
        <v>3392</v>
      </c>
      <c r="J1209" s="459">
        <v>0</v>
      </c>
    </row>
    <row r="1210" spans="2:10" x14ac:dyDescent="0.25">
      <c r="B1210" s="516" t="s">
        <v>479</v>
      </c>
      <c r="C1210" s="458" t="s">
        <v>1645</v>
      </c>
      <c r="D1210" s="458" t="s">
        <v>353</v>
      </c>
      <c r="E1210" s="456">
        <v>2144</v>
      </c>
      <c r="F1210" s="456">
        <v>0</v>
      </c>
      <c r="G1210" s="456">
        <v>0</v>
      </c>
      <c r="H1210" s="456">
        <v>0</v>
      </c>
      <c r="I1210" s="456">
        <v>2144</v>
      </c>
      <c r="J1210" s="459">
        <v>0</v>
      </c>
    </row>
    <row r="1211" spans="2:10" x14ac:dyDescent="0.25">
      <c r="B1211" s="516" t="s">
        <v>479</v>
      </c>
      <c r="C1211" s="458" t="s">
        <v>1646</v>
      </c>
      <c r="D1211" s="458" t="s">
        <v>355</v>
      </c>
      <c r="E1211" s="456">
        <v>692232</v>
      </c>
      <c r="F1211" s="456">
        <v>0</v>
      </c>
      <c r="G1211" s="456">
        <v>0</v>
      </c>
      <c r="H1211" s="456">
        <v>0</v>
      </c>
      <c r="I1211" s="456">
        <v>692232</v>
      </c>
      <c r="J1211" s="459">
        <v>0</v>
      </c>
    </row>
    <row r="1212" spans="2:10" x14ac:dyDescent="0.25">
      <c r="B1212" s="516" t="s">
        <v>479</v>
      </c>
      <c r="C1212" s="458" t="s">
        <v>1647</v>
      </c>
      <c r="D1212" s="458" t="s">
        <v>357</v>
      </c>
      <c r="E1212" s="456">
        <v>436560</v>
      </c>
      <c r="F1212" s="456">
        <v>0</v>
      </c>
      <c r="G1212" s="456">
        <v>0</v>
      </c>
      <c r="H1212" s="456">
        <v>0</v>
      </c>
      <c r="I1212" s="456">
        <v>436560</v>
      </c>
      <c r="J1212" s="459">
        <v>0</v>
      </c>
    </row>
    <row r="1213" spans="2:10" x14ac:dyDescent="0.25">
      <c r="B1213" s="516" t="s">
        <v>479</v>
      </c>
      <c r="C1213" s="458" t="s">
        <v>1648</v>
      </c>
      <c r="D1213" s="458" t="s">
        <v>359</v>
      </c>
      <c r="E1213" s="456">
        <v>255672</v>
      </c>
      <c r="F1213" s="456">
        <v>0</v>
      </c>
      <c r="G1213" s="456">
        <v>0</v>
      </c>
      <c r="H1213" s="456">
        <v>0</v>
      </c>
      <c r="I1213" s="456">
        <v>255672</v>
      </c>
      <c r="J1213" s="459">
        <v>0</v>
      </c>
    </row>
    <row r="1214" spans="2:10" x14ac:dyDescent="0.25">
      <c r="B1214" s="516" t="s">
        <v>479</v>
      </c>
      <c r="C1214" s="458" t="s">
        <v>1649</v>
      </c>
      <c r="D1214" s="458" t="s">
        <v>361</v>
      </c>
      <c r="E1214" s="456">
        <v>49138423.479999997</v>
      </c>
      <c r="F1214" s="456">
        <v>0</v>
      </c>
      <c r="G1214" s="456">
        <v>0</v>
      </c>
      <c r="H1214" s="456">
        <v>0</v>
      </c>
      <c r="I1214" s="456">
        <v>49138423.479999997</v>
      </c>
      <c r="J1214" s="459">
        <v>0</v>
      </c>
    </row>
    <row r="1215" spans="2:10" x14ac:dyDescent="0.25">
      <c r="B1215" s="516" t="s">
        <v>479</v>
      </c>
      <c r="C1215" s="458" t="s">
        <v>1650</v>
      </c>
      <c r="D1215" s="458" t="s">
        <v>363</v>
      </c>
      <c r="E1215" s="456">
        <v>48614036</v>
      </c>
      <c r="F1215" s="456">
        <v>0</v>
      </c>
      <c r="G1215" s="456">
        <v>0</v>
      </c>
      <c r="H1215" s="456">
        <v>0</v>
      </c>
      <c r="I1215" s="456">
        <v>48614036</v>
      </c>
      <c r="J1215" s="459">
        <v>0</v>
      </c>
    </row>
    <row r="1216" spans="2:10" x14ac:dyDescent="0.25">
      <c r="B1216" s="516" t="s">
        <v>479</v>
      </c>
      <c r="C1216" s="458" t="s">
        <v>1651</v>
      </c>
      <c r="D1216" s="458" t="s">
        <v>365</v>
      </c>
      <c r="E1216" s="456">
        <v>35702040</v>
      </c>
      <c r="F1216" s="456">
        <v>0</v>
      </c>
      <c r="G1216" s="456">
        <v>0</v>
      </c>
      <c r="H1216" s="456">
        <v>0</v>
      </c>
      <c r="I1216" s="456">
        <v>35702040</v>
      </c>
      <c r="J1216" s="459">
        <v>0</v>
      </c>
    </row>
    <row r="1217" spans="2:10" x14ac:dyDescent="0.25">
      <c r="B1217" s="516" t="s">
        <v>479</v>
      </c>
      <c r="C1217" s="458" t="s">
        <v>1652</v>
      </c>
      <c r="D1217" s="458" t="s">
        <v>367</v>
      </c>
      <c r="E1217" s="456">
        <v>7770674</v>
      </c>
      <c r="F1217" s="456">
        <v>0</v>
      </c>
      <c r="G1217" s="456">
        <v>0</v>
      </c>
      <c r="H1217" s="456">
        <v>0</v>
      </c>
      <c r="I1217" s="456">
        <v>7770674</v>
      </c>
      <c r="J1217" s="459">
        <v>0</v>
      </c>
    </row>
    <row r="1218" spans="2:10" x14ac:dyDescent="0.25">
      <c r="B1218" s="516" t="s">
        <v>479</v>
      </c>
      <c r="C1218" s="458" t="s">
        <v>1653</v>
      </c>
      <c r="D1218" s="458" t="s">
        <v>369</v>
      </c>
      <c r="E1218" s="456">
        <v>4833024</v>
      </c>
      <c r="F1218" s="456">
        <v>0</v>
      </c>
      <c r="G1218" s="456">
        <v>0</v>
      </c>
      <c r="H1218" s="456">
        <v>0</v>
      </c>
      <c r="I1218" s="456">
        <v>4833024</v>
      </c>
      <c r="J1218" s="459">
        <v>0</v>
      </c>
    </row>
    <row r="1219" spans="2:10" x14ac:dyDescent="0.25">
      <c r="B1219" s="516" t="s">
        <v>479</v>
      </c>
      <c r="C1219" s="458" t="s">
        <v>1654</v>
      </c>
      <c r="D1219" s="458" t="s">
        <v>371</v>
      </c>
      <c r="E1219" s="456">
        <v>188908</v>
      </c>
      <c r="F1219" s="456">
        <v>0</v>
      </c>
      <c r="G1219" s="456">
        <v>0</v>
      </c>
      <c r="H1219" s="456">
        <v>0</v>
      </c>
      <c r="I1219" s="456">
        <v>188908</v>
      </c>
      <c r="J1219" s="459">
        <v>0</v>
      </c>
    </row>
    <row r="1220" spans="2:10" x14ac:dyDescent="0.25">
      <c r="B1220" s="516" t="s">
        <v>479</v>
      </c>
      <c r="C1220" s="458" t="s">
        <v>1655</v>
      </c>
      <c r="D1220" s="458" t="s">
        <v>373</v>
      </c>
      <c r="E1220" s="456">
        <v>119390</v>
      </c>
      <c r="F1220" s="456">
        <v>0</v>
      </c>
      <c r="G1220" s="456">
        <v>0</v>
      </c>
      <c r="H1220" s="456">
        <v>0</v>
      </c>
      <c r="I1220" s="456">
        <v>119390</v>
      </c>
      <c r="J1220" s="459">
        <v>0</v>
      </c>
    </row>
    <row r="1221" spans="2:10" x14ac:dyDescent="0.25">
      <c r="B1221" s="516" t="s">
        <v>479</v>
      </c>
      <c r="C1221" s="458" t="s">
        <v>1656</v>
      </c>
      <c r="D1221" s="458" t="s">
        <v>375</v>
      </c>
      <c r="E1221" s="456">
        <v>491051</v>
      </c>
      <c r="F1221" s="456">
        <v>0</v>
      </c>
      <c r="G1221" s="456">
        <v>0</v>
      </c>
      <c r="H1221" s="456">
        <v>0</v>
      </c>
      <c r="I1221" s="456">
        <v>491051</v>
      </c>
      <c r="J1221" s="459">
        <v>0</v>
      </c>
    </row>
    <row r="1222" spans="2:10" x14ac:dyDescent="0.25">
      <c r="B1222" s="516" t="s">
        <v>479</v>
      </c>
      <c r="C1222" s="458" t="s">
        <v>1657</v>
      </c>
      <c r="D1222" s="458" t="s">
        <v>377</v>
      </c>
      <c r="E1222" s="456">
        <v>360627</v>
      </c>
      <c r="F1222" s="456">
        <v>0</v>
      </c>
      <c r="G1222" s="456">
        <v>0</v>
      </c>
      <c r="H1222" s="456">
        <v>0</v>
      </c>
      <c r="I1222" s="456">
        <v>360627</v>
      </c>
      <c r="J1222" s="459">
        <v>0</v>
      </c>
    </row>
    <row r="1223" spans="2:10" x14ac:dyDescent="0.25">
      <c r="B1223" s="516" t="s">
        <v>479</v>
      </c>
      <c r="C1223" s="458" t="s">
        <v>1658</v>
      </c>
      <c r="D1223" s="458" t="s">
        <v>379</v>
      </c>
      <c r="E1223" s="456">
        <v>78492</v>
      </c>
      <c r="F1223" s="456">
        <v>0</v>
      </c>
      <c r="G1223" s="456">
        <v>0</v>
      </c>
      <c r="H1223" s="456">
        <v>0</v>
      </c>
      <c r="I1223" s="456">
        <v>78492</v>
      </c>
      <c r="J1223" s="459">
        <v>0</v>
      </c>
    </row>
    <row r="1224" spans="2:10" x14ac:dyDescent="0.25">
      <c r="B1224" s="516" t="s">
        <v>479</v>
      </c>
      <c r="C1224" s="458" t="s">
        <v>1659</v>
      </c>
      <c r="D1224" s="458" t="s">
        <v>381</v>
      </c>
      <c r="E1224" s="456">
        <v>48818</v>
      </c>
      <c r="F1224" s="456">
        <v>0</v>
      </c>
      <c r="G1224" s="456">
        <v>0</v>
      </c>
      <c r="H1224" s="456">
        <v>0</v>
      </c>
      <c r="I1224" s="456">
        <v>48818</v>
      </c>
      <c r="J1224" s="459">
        <v>0</v>
      </c>
    </row>
    <row r="1225" spans="2:10" x14ac:dyDescent="0.25">
      <c r="B1225" s="516" t="s">
        <v>479</v>
      </c>
      <c r="C1225" s="458" t="s">
        <v>1660</v>
      </c>
      <c r="D1225" s="458" t="s">
        <v>351</v>
      </c>
      <c r="E1225" s="456">
        <v>1908</v>
      </c>
      <c r="F1225" s="456">
        <v>0</v>
      </c>
      <c r="G1225" s="456">
        <v>0</v>
      </c>
      <c r="H1225" s="456">
        <v>0</v>
      </c>
      <c r="I1225" s="456">
        <v>1908</v>
      </c>
      <c r="J1225" s="459">
        <v>0</v>
      </c>
    </row>
    <row r="1226" spans="2:10" x14ac:dyDescent="0.25">
      <c r="B1226" s="516" t="s">
        <v>479</v>
      </c>
      <c r="C1226" s="458" t="s">
        <v>1661</v>
      </c>
      <c r="D1226" s="458" t="s">
        <v>384</v>
      </c>
      <c r="E1226" s="456">
        <v>1206</v>
      </c>
      <c r="F1226" s="456">
        <v>0</v>
      </c>
      <c r="G1226" s="456">
        <v>0</v>
      </c>
      <c r="H1226" s="456">
        <v>0</v>
      </c>
      <c r="I1226" s="456">
        <v>1206</v>
      </c>
      <c r="J1226" s="459">
        <v>0</v>
      </c>
    </row>
    <row r="1227" spans="2:10" x14ac:dyDescent="0.25">
      <c r="B1227" s="516" t="s">
        <v>479</v>
      </c>
      <c r="C1227" s="458" t="s">
        <v>1662</v>
      </c>
      <c r="D1227" s="458" t="s">
        <v>386</v>
      </c>
      <c r="E1227" s="456">
        <v>6190.48</v>
      </c>
      <c r="F1227" s="456">
        <v>0</v>
      </c>
      <c r="G1227" s="456">
        <v>0</v>
      </c>
      <c r="H1227" s="456">
        <v>0</v>
      </c>
      <c r="I1227" s="456">
        <v>6190.48</v>
      </c>
      <c r="J1227" s="459">
        <v>0</v>
      </c>
    </row>
    <row r="1228" spans="2:10" x14ac:dyDescent="0.25">
      <c r="B1228" s="516" t="s">
        <v>479</v>
      </c>
      <c r="C1228" s="458" t="s">
        <v>1663</v>
      </c>
      <c r="D1228" s="458" t="s">
        <v>388</v>
      </c>
      <c r="E1228" s="456">
        <v>5268.9</v>
      </c>
      <c r="F1228" s="456">
        <v>0</v>
      </c>
      <c r="G1228" s="456">
        <v>0</v>
      </c>
      <c r="H1228" s="456">
        <v>0</v>
      </c>
      <c r="I1228" s="456">
        <v>5268.9</v>
      </c>
      <c r="J1228" s="459">
        <v>0</v>
      </c>
    </row>
    <row r="1229" spans="2:10" x14ac:dyDescent="0.25">
      <c r="B1229" s="516" t="s">
        <v>479</v>
      </c>
      <c r="C1229" s="458" t="s">
        <v>1664</v>
      </c>
      <c r="D1229" s="458" t="s">
        <v>390</v>
      </c>
      <c r="E1229" s="456">
        <v>921.58</v>
      </c>
      <c r="F1229" s="456">
        <v>0</v>
      </c>
      <c r="G1229" s="456">
        <v>0</v>
      </c>
      <c r="H1229" s="456">
        <v>0</v>
      </c>
      <c r="I1229" s="456">
        <v>921.58</v>
      </c>
      <c r="J1229" s="459">
        <v>0</v>
      </c>
    </row>
    <row r="1230" spans="2:10" x14ac:dyDescent="0.25">
      <c r="B1230" s="516" t="s">
        <v>479</v>
      </c>
      <c r="C1230" s="458" t="s">
        <v>1665</v>
      </c>
      <c r="D1230" s="458" t="s">
        <v>392</v>
      </c>
      <c r="E1230" s="456">
        <v>22342</v>
      </c>
      <c r="F1230" s="456">
        <v>0</v>
      </c>
      <c r="G1230" s="456">
        <v>0</v>
      </c>
      <c r="H1230" s="456">
        <v>0</v>
      </c>
      <c r="I1230" s="456">
        <v>22342</v>
      </c>
      <c r="J1230" s="459">
        <v>0</v>
      </c>
    </row>
    <row r="1231" spans="2:10" x14ac:dyDescent="0.25">
      <c r="B1231" s="516" t="s">
        <v>479</v>
      </c>
      <c r="C1231" s="458" t="s">
        <v>1666</v>
      </c>
      <c r="D1231" s="458" t="s">
        <v>394</v>
      </c>
      <c r="E1231" s="456">
        <v>22342</v>
      </c>
      <c r="F1231" s="456">
        <v>0</v>
      </c>
      <c r="G1231" s="456">
        <v>0</v>
      </c>
      <c r="H1231" s="456">
        <v>0</v>
      </c>
      <c r="I1231" s="456">
        <v>22342</v>
      </c>
      <c r="J1231" s="459">
        <v>0</v>
      </c>
    </row>
    <row r="1232" spans="2:10" x14ac:dyDescent="0.25">
      <c r="B1232" s="516" t="s">
        <v>479</v>
      </c>
      <c r="C1232" s="458" t="s">
        <v>1667</v>
      </c>
      <c r="D1232" s="458" t="s">
        <v>396</v>
      </c>
      <c r="E1232" s="456">
        <v>4804</v>
      </c>
      <c r="F1232" s="456">
        <v>0</v>
      </c>
      <c r="G1232" s="456">
        <v>0</v>
      </c>
      <c r="H1232" s="456">
        <v>0</v>
      </c>
      <c r="I1232" s="456">
        <v>4804</v>
      </c>
      <c r="J1232" s="459">
        <v>0</v>
      </c>
    </row>
    <row r="1233" spans="2:10" x14ac:dyDescent="0.25">
      <c r="B1233" s="516" t="s">
        <v>479</v>
      </c>
      <c r="C1233" s="458" t="s">
        <v>1668</v>
      </c>
      <c r="D1233" s="458" t="s">
        <v>398</v>
      </c>
      <c r="E1233" s="456">
        <v>4804</v>
      </c>
      <c r="F1233" s="456">
        <v>0</v>
      </c>
      <c r="G1233" s="456">
        <v>0</v>
      </c>
      <c r="H1233" s="456">
        <v>0</v>
      </c>
      <c r="I1233" s="456">
        <v>4804</v>
      </c>
      <c r="J1233" s="459">
        <v>0</v>
      </c>
    </row>
    <row r="1234" spans="2:10" x14ac:dyDescent="0.25">
      <c r="B1234" s="516" t="s">
        <v>479</v>
      </c>
      <c r="C1234" s="458" t="s">
        <v>1669</v>
      </c>
      <c r="D1234" s="458" t="s">
        <v>340</v>
      </c>
      <c r="E1234" s="456">
        <v>12327814</v>
      </c>
      <c r="F1234" s="456">
        <v>0</v>
      </c>
      <c r="G1234" s="456">
        <v>0</v>
      </c>
      <c r="H1234" s="456">
        <v>0</v>
      </c>
      <c r="I1234" s="456">
        <v>12327814</v>
      </c>
      <c r="J1234" s="459">
        <v>0</v>
      </c>
    </row>
    <row r="1235" spans="2:10" x14ac:dyDescent="0.25">
      <c r="B1235" s="516" t="s">
        <v>479</v>
      </c>
      <c r="C1235" s="458" t="s">
        <v>1670</v>
      </c>
      <c r="D1235" s="458" t="s">
        <v>401</v>
      </c>
      <c r="E1235" s="456">
        <v>10500236</v>
      </c>
      <c r="F1235" s="456">
        <v>0</v>
      </c>
      <c r="G1235" s="456">
        <v>0</v>
      </c>
      <c r="H1235" s="456">
        <v>0</v>
      </c>
      <c r="I1235" s="456">
        <v>10500236</v>
      </c>
      <c r="J1235" s="459">
        <v>0</v>
      </c>
    </row>
    <row r="1236" spans="2:10" x14ac:dyDescent="0.25">
      <c r="B1236" s="516" t="s">
        <v>479</v>
      </c>
      <c r="C1236" s="458" t="s">
        <v>1671</v>
      </c>
      <c r="D1236" s="458" t="s">
        <v>403</v>
      </c>
      <c r="E1236" s="456">
        <v>1570649</v>
      </c>
      <c r="F1236" s="456">
        <v>0</v>
      </c>
      <c r="G1236" s="456">
        <v>0</v>
      </c>
      <c r="H1236" s="456">
        <v>0</v>
      </c>
      <c r="I1236" s="456">
        <v>1570649</v>
      </c>
      <c r="J1236" s="459">
        <v>0</v>
      </c>
    </row>
    <row r="1237" spans="2:10" x14ac:dyDescent="0.25">
      <c r="B1237" s="516" t="s">
        <v>479</v>
      </c>
      <c r="C1237" s="458" t="s">
        <v>1672</v>
      </c>
      <c r="D1237" s="458" t="s">
        <v>405</v>
      </c>
      <c r="E1237" s="456">
        <v>8929587</v>
      </c>
      <c r="F1237" s="456">
        <v>0</v>
      </c>
      <c r="G1237" s="456">
        <v>0</v>
      </c>
      <c r="H1237" s="456">
        <v>0</v>
      </c>
      <c r="I1237" s="456">
        <v>8929587</v>
      </c>
      <c r="J1237" s="459">
        <v>0</v>
      </c>
    </row>
    <row r="1238" spans="2:10" x14ac:dyDescent="0.25">
      <c r="B1238" s="516" t="s">
        <v>479</v>
      </c>
      <c r="C1238" s="458" t="s">
        <v>1673</v>
      </c>
      <c r="D1238" s="458" t="s">
        <v>407</v>
      </c>
      <c r="E1238" s="456">
        <v>1626176</v>
      </c>
      <c r="F1238" s="456">
        <v>0</v>
      </c>
      <c r="G1238" s="456">
        <v>0</v>
      </c>
      <c r="H1238" s="456">
        <v>0</v>
      </c>
      <c r="I1238" s="456">
        <v>1626176</v>
      </c>
      <c r="J1238" s="459">
        <v>0</v>
      </c>
    </row>
    <row r="1239" spans="2:10" x14ac:dyDescent="0.25">
      <c r="B1239" s="516" t="s">
        <v>479</v>
      </c>
      <c r="C1239" s="458" t="s">
        <v>1674</v>
      </c>
      <c r="D1239" s="458" t="s">
        <v>409</v>
      </c>
      <c r="E1239" s="456">
        <v>1626176</v>
      </c>
      <c r="F1239" s="456">
        <v>0</v>
      </c>
      <c r="G1239" s="456">
        <v>0</v>
      </c>
      <c r="H1239" s="456">
        <v>0</v>
      </c>
      <c r="I1239" s="456">
        <v>1626176</v>
      </c>
      <c r="J1239" s="459">
        <v>0</v>
      </c>
    </row>
    <row r="1240" spans="2:10" x14ac:dyDescent="0.25">
      <c r="B1240" s="516" t="s">
        <v>479</v>
      </c>
      <c r="C1240" s="458" t="s">
        <v>1675</v>
      </c>
      <c r="D1240" s="458" t="s">
        <v>411</v>
      </c>
      <c r="E1240" s="456">
        <v>201402</v>
      </c>
      <c r="F1240" s="456">
        <v>0</v>
      </c>
      <c r="G1240" s="456">
        <v>0</v>
      </c>
      <c r="H1240" s="456">
        <v>0</v>
      </c>
      <c r="I1240" s="456">
        <v>201402</v>
      </c>
      <c r="J1240" s="459">
        <v>0</v>
      </c>
    </row>
    <row r="1241" spans="2:10" x14ac:dyDescent="0.25">
      <c r="B1241" s="516" t="s">
        <v>479</v>
      </c>
      <c r="C1241" s="458" t="s">
        <v>1676</v>
      </c>
      <c r="D1241" s="458" t="s">
        <v>413</v>
      </c>
      <c r="E1241" s="456">
        <v>201402</v>
      </c>
      <c r="F1241" s="456">
        <v>0</v>
      </c>
      <c r="G1241" s="456">
        <v>0</v>
      </c>
      <c r="H1241" s="456">
        <v>0</v>
      </c>
      <c r="I1241" s="456">
        <v>201402</v>
      </c>
      <c r="J1241" s="459">
        <v>0</v>
      </c>
    </row>
    <row r="1242" spans="2:10" x14ac:dyDescent="0.25">
      <c r="B1242" s="516" t="s">
        <v>479</v>
      </c>
      <c r="C1242" s="458" t="s">
        <v>1677</v>
      </c>
      <c r="D1242" s="458" t="s">
        <v>341</v>
      </c>
      <c r="E1242" s="456">
        <v>4458452</v>
      </c>
      <c r="F1242" s="456">
        <v>0</v>
      </c>
      <c r="G1242" s="456">
        <v>0</v>
      </c>
      <c r="H1242" s="456">
        <v>0</v>
      </c>
      <c r="I1242" s="456">
        <v>4458452</v>
      </c>
      <c r="J1242" s="459">
        <v>0</v>
      </c>
    </row>
    <row r="1243" spans="2:10" x14ac:dyDescent="0.25">
      <c r="B1243" s="516" t="s">
        <v>479</v>
      </c>
      <c r="C1243" s="458" t="s">
        <v>1678</v>
      </c>
      <c r="D1243" s="458" t="s">
        <v>416</v>
      </c>
      <c r="E1243" s="456">
        <v>215970</v>
      </c>
      <c r="F1243" s="456">
        <v>0</v>
      </c>
      <c r="G1243" s="456">
        <v>0</v>
      </c>
      <c r="H1243" s="456">
        <v>0</v>
      </c>
      <c r="I1243" s="456">
        <v>215970</v>
      </c>
      <c r="J1243" s="459">
        <v>0</v>
      </c>
    </row>
    <row r="1244" spans="2:10" x14ac:dyDescent="0.25">
      <c r="B1244" s="516" t="s">
        <v>479</v>
      </c>
      <c r="C1244" s="458" t="s">
        <v>1679</v>
      </c>
      <c r="D1244" s="458" t="s">
        <v>418</v>
      </c>
      <c r="E1244" s="456">
        <v>690000</v>
      </c>
      <c r="F1244" s="456">
        <v>0</v>
      </c>
      <c r="G1244" s="456">
        <v>0</v>
      </c>
      <c r="H1244" s="456">
        <v>0</v>
      </c>
      <c r="I1244" s="456">
        <v>690000</v>
      </c>
      <c r="J1244" s="459">
        <v>0</v>
      </c>
    </row>
    <row r="1245" spans="2:10" x14ac:dyDescent="0.25">
      <c r="B1245" s="516" t="s">
        <v>479</v>
      </c>
      <c r="C1245" s="458" t="s">
        <v>1680</v>
      </c>
      <c r="D1245" s="458" t="s">
        <v>420</v>
      </c>
      <c r="E1245" s="456">
        <v>19901</v>
      </c>
      <c r="F1245" s="456">
        <v>0</v>
      </c>
      <c r="G1245" s="456">
        <v>0</v>
      </c>
      <c r="H1245" s="456">
        <v>0</v>
      </c>
      <c r="I1245" s="456">
        <v>19901</v>
      </c>
      <c r="J1245" s="459">
        <v>0</v>
      </c>
    </row>
    <row r="1246" spans="2:10" x14ac:dyDescent="0.25">
      <c r="B1246" s="516" t="s">
        <v>479</v>
      </c>
      <c r="C1246" s="458" t="s">
        <v>1681</v>
      </c>
      <c r="D1246" s="458" t="s">
        <v>422</v>
      </c>
      <c r="E1246" s="456">
        <v>1460652</v>
      </c>
      <c r="F1246" s="456">
        <v>0</v>
      </c>
      <c r="G1246" s="456">
        <v>0</v>
      </c>
      <c r="H1246" s="456">
        <v>0</v>
      </c>
      <c r="I1246" s="456">
        <v>1460652</v>
      </c>
      <c r="J1246" s="459">
        <v>0</v>
      </c>
    </row>
    <row r="1247" spans="2:10" x14ac:dyDescent="0.25">
      <c r="B1247" s="516" t="s">
        <v>479</v>
      </c>
      <c r="C1247" s="458" t="s">
        <v>1682</v>
      </c>
      <c r="D1247" s="458" t="s">
        <v>424</v>
      </c>
      <c r="E1247" s="456">
        <v>1101755</v>
      </c>
      <c r="F1247" s="456">
        <v>0</v>
      </c>
      <c r="G1247" s="456">
        <v>0</v>
      </c>
      <c r="H1247" s="456">
        <v>0</v>
      </c>
      <c r="I1247" s="456">
        <v>1101755</v>
      </c>
      <c r="J1247" s="459">
        <v>0</v>
      </c>
    </row>
    <row r="1248" spans="2:10" x14ac:dyDescent="0.25">
      <c r="B1248" s="516" t="s">
        <v>479</v>
      </c>
      <c r="C1248" s="458" t="s">
        <v>1683</v>
      </c>
      <c r="D1248" s="458" t="s">
        <v>426</v>
      </c>
      <c r="E1248" s="456">
        <v>967439</v>
      </c>
      <c r="F1248" s="456">
        <v>0</v>
      </c>
      <c r="G1248" s="456">
        <v>0</v>
      </c>
      <c r="H1248" s="456">
        <v>0</v>
      </c>
      <c r="I1248" s="456">
        <v>967439</v>
      </c>
      <c r="J1248" s="459">
        <v>0</v>
      </c>
    </row>
    <row r="1249" spans="2:10" x14ac:dyDescent="0.25">
      <c r="B1249" s="516" t="s">
        <v>479</v>
      </c>
      <c r="C1249" s="458" t="s">
        <v>1684</v>
      </c>
      <c r="D1249" s="458" t="s">
        <v>427</v>
      </c>
      <c r="E1249" s="456">
        <v>2735</v>
      </c>
      <c r="F1249" s="456">
        <v>0</v>
      </c>
      <c r="G1249" s="456">
        <v>0</v>
      </c>
      <c r="H1249" s="456">
        <v>0</v>
      </c>
      <c r="I1249" s="456">
        <v>2735</v>
      </c>
      <c r="J1249" s="459">
        <v>0</v>
      </c>
    </row>
    <row r="1250" spans="2:10" x14ac:dyDescent="0.25">
      <c r="B1250" s="516" t="s">
        <v>479</v>
      </c>
      <c r="C1250" s="458" t="s">
        <v>1685</v>
      </c>
      <c r="D1250" s="458" t="s">
        <v>653</v>
      </c>
      <c r="E1250" s="456">
        <v>522582.84</v>
      </c>
      <c r="F1250" s="456">
        <v>0</v>
      </c>
      <c r="G1250" s="456">
        <v>0</v>
      </c>
      <c r="H1250" s="456">
        <v>0</v>
      </c>
      <c r="I1250" s="456">
        <v>522582.84</v>
      </c>
      <c r="J1250" s="459">
        <v>0</v>
      </c>
    </row>
    <row r="1251" spans="2:10" x14ac:dyDescent="0.25">
      <c r="B1251" s="516" t="s">
        <v>479</v>
      </c>
      <c r="C1251" s="458" t="s">
        <v>1686</v>
      </c>
      <c r="D1251" s="458" t="s">
        <v>431</v>
      </c>
      <c r="E1251" s="456">
        <v>119167.2</v>
      </c>
      <c r="F1251" s="456">
        <v>0</v>
      </c>
      <c r="G1251" s="456">
        <v>0</v>
      </c>
      <c r="H1251" s="456">
        <v>0</v>
      </c>
      <c r="I1251" s="456">
        <v>119167.2</v>
      </c>
      <c r="J1251" s="459">
        <v>0</v>
      </c>
    </row>
    <row r="1252" spans="2:10" x14ac:dyDescent="0.25">
      <c r="B1252" s="516" t="s">
        <v>479</v>
      </c>
      <c r="C1252" s="458" t="s">
        <v>1687</v>
      </c>
      <c r="D1252" s="458" t="s">
        <v>432</v>
      </c>
      <c r="E1252" s="456">
        <v>4562.2</v>
      </c>
      <c r="F1252" s="456">
        <v>0</v>
      </c>
      <c r="G1252" s="456">
        <v>0</v>
      </c>
      <c r="H1252" s="456">
        <v>0</v>
      </c>
      <c r="I1252" s="456">
        <v>4562.2</v>
      </c>
      <c r="J1252" s="459">
        <v>0</v>
      </c>
    </row>
    <row r="1253" spans="2:10" x14ac:dyDescent="0.25">
      <c r="B1253" s="516" t="s">
        <v>479</v>
      </c>
      <c r="C1253" s="458" t="s">
        <v>1688</v>
      </c>
      <c r="D1253" s="458" t="s">
        <v>434</v>
      </c>
      <c r="E1253" s="456">
        <v>11250</v>
      </c>
      <c r="F1253" s="456">
        <v>0</v>
      </c>
      <c r="G1253" s="456">
        <v>0</v>
      </c>
      <c r="H1253" s="456">
        <v>0</v>
      </c>
      <c r="I1253" s="456">
        <v>11250</v>
      </c>
      <c r="J1253" s="459">
        <v>0</v>
      </c>
    </row>
    <row r="1254" spans="2:10" x14ac:dyDescent="0.25">
      <c r="B1254" s="516" t="s">
        <v>479</v>
      </c>
      <c r="C1254" s="458" t="s">
        <v>1689</v>
      </c>
      <c r="D1254" s="458" t="s">
        <v>436</v>
      </c>
      <c r="E1254" s="456">
        <v>16893</v>
      </c>
      <c r="F1254" s="456">
        <v>0</v>
      </c>
      <c r="G1254" s="456">
        <v>0</v>
      </c>
      <c r="H1254" s="456">
        <v>0</v>
      </c>
      <c r="I1254" s="456">
        <v>16893</v>
      </c>
      <c r="J1254" s="459">
        <v>0</v>
      </c>
    </row>
    <row r="1255" spans="2:10" x14ac:dyDescent="0.25">
      <c r="B1255" s="516" t="s">
        <v>479</v>
      </c>
      <c r="C1255" s="458" t="s">
        <v>1690</v>
      </c>
      <c r="D1255" s="458" t="s">
        <v>437</v>
      </c>
      <c r="E1255" s="456">
        <v>1500</v>
      </c>
      <c r="F1255" s="456">
        <v>0</v>
      </c>
      <c r="G1255" s="456">
        <v>0</v>
      </c>
      <c r="H1255" s="456">
        <v>0</v>
      </c>
      <c r="I1255" s="456">
        <v>1500</v>
      </c>
      <c r="J1255" s="459">
        <v>0</v>
      </c>
    </row>
    <row r="1256" spans="2:10" x14ac:dyDescent="0.25">
      <c r="B1256" s="516" t="s">
        <v>479</v>
      </c>
      <c r="C1256" s="458" t="s">
        <v>1691</v>
      </c>
      <c r="D1256" s="458" t="s">
        <v>439</v>
      </c>
      <c r="E1256" s="456">
        <v>1500</v>
      </c>
      <c r="F1256" s="456">
        <v>0</v>
      </c>
      <c r="G1256" s="456">
        <v>0</v>
      </c>
      <c r="H1256" s="456">
        <v>0</v>
      </c>
      <c r="I1256" s="456">
        <v>1500</v>
      </c>
      <c r="J1256" s="459">
        <v>0</v>
      </c>
    </row>
    <row r="1257" spans="2:10" x14ac:dyDescent="0.25">
      <c r="B1257" s="516" t="s">
        <v>479</v>
      </c>
      <c r="C1257" s="458" t="s">
        <v>1692</v>
      </c>
      <c r="D1257" s="458" t="s">
        <v>441</v>
      </c>
      <c r="E1257" s="456">
        <v>65655</v>
      </c>
      <c r="F1257" s="456">
        <v>0</v>
      </c>
      <c r="G1257" s="456">
        <v>0</v>
      </c>
      <c r="H1257" s="456">
        <v>0</v>
      </c>
      <c r="I1257" s="456">
        <v>65655</v>
      </c>
      <c r="J1257" s="459">
        <v>0</v>
      </c>
    </row>
    <row r="1258" spans="2:10" x14ac:dyDescent="0.25">
      <c r="B1258" s="516" t="s">
        <v>479</v>
      </c>
      <c r="C1258" s="458" t="s">
        <v>1693</v>
      </c>
      <c r="D1258" s="458" t="s">
        <v>442</v>
      </c>
      <c r="E1258" s="456">
        <v>3000</v>
      </c>
      <c r="F1258" s="456">
        <v>0</v>
      </c>
      <c r="G1258" s="456">
        <v>0</v>
      </c>
      <c r="H1258" s="456">
        <v>0</v>
      </c>
      <c r="I1258" s="456">
        <v>3000</v>
      </c>
      <c r="J1258" s="459">
        <v>0</v>
      </c>
    </row>
    <row r="1259" spans="2:10" x14ac:dyDescent="0.25">
      <c r="B1259" s="516" t="s">
        <v>479</v>
      </c>
      <c r="C1259" s="458" t="s">
        <v>1694</v>
      </c>
      <c r="D1259" s="458" t="s">
        <v>443</v>
      </c>
      <c r="E1259" s="456">
        <v>14807</v>
      </c>
      <c r="F1259" s="456">
        <v>0</v>
      </c>
      <c r="G1259" s="456">
        <v>0</v>
      </c>
      <c r="H1259" s="456">
        <v>0</v>
      </c>
      <c r="I1259" s="456">
        <v>14807</v>
      </c>
      <c r="J1259" s="459">
        <v>0</v>
      </c>
    </row>
    <row r="1260" spans="2:10" x14ac:dyDescent="0.25">
      <c r="B1260" s="516" t="s">
        <v>479</v>
      </c>
      <c r="C1260" s="458" t="s">
        <v>1695</v>
      </c>
      <c r="D1260" s="458" t="s">
        <v>445</v>
      </c>
      <c r="E1260" s="456">
        <v>352528</v>
      </c>
      <c r="F1260" s="456">
        <v>0</v>
      </c>
      <c r="G1260" s="456">
        <v>0</v>
      </c>
      <c r="H1260" s="456">
        <v>0</v>
      </c>
      <c r="I1260" s="456">
        <v>352528</v>
      </c>
      <c r="J1260" s="459">
        <v>0</v>
      </c>
    </row>
    <row r="1261" spans="2:10" x14ac:dyDescent="0.25">
      <c r="B1261" s="516" t="s">
        <v>479</v>
      </c>
      <c r="C1261" s="458" t="s">
        <v>1696</v>
      </c>
      <c r="D1261" s="458" t="s">
        <v>447</v>
      </c>
      <c r="E1261" s="456">
        <v>318156</v>
      </c>
      <c r="F1261" s="456">
        <v>0</v>
      </c>
      <c r="G1261" s="456">
        <v>0</v>
      </c>
      <c r="H1261" s="456">
        <v>0</v>
      </c>
      <c r="I1261" s="456">
        <v>318156</v>
      </c>
      <c r="J1261" s="459">
        <v>0</v>
      </c>
    </row>
    <row r="1262" spans="2:10" x14ac:dyDescent="0.25">
      <c r="B1262" s="516" t="s">
        <v>479</v>
      </c>
      <c r="C1262" s="458" t="s">
        <v>1697</v>
      </c>
      <c r="D1262" s="458" t="s">
        <v>449</v>
      </c>
      <c r="E1262" s="456">
        <v>28692</v>
      </c>
      <c r="F1262" s="456">
        <v>0</v>
      </c>
      <c r="G1262" s="456">
        <v>0</v>
      </c>
      <c r="H1262" s="456">
        <v>0</v>
      </c>
      <c r="I1262" s="456">
        <v>28692</v>
      </c>
      <c r="J1262" s="459">
        <v>0</v>
      </c>
    </row>
    <row r="1263" spans="2:10" x14ac:dyDescent="0.25">
      <c r="B1263" s="516" t="s">
        <v>479</v>
      </c>
      <c r="C1263" s="458" t="s">
        <v>1698</v>
      </c>
      <c r="D1263" s="458" t="s">
        <v>451</v>
      </c>
      <c r="E1263" s="456">
        <v>4591</v>
      </c>
      <c r="F1263" s="456">
        <v>0</v>
      </c>
      <c r="G1263" s="456">
        <v>0</v>
      </c>
      <c r="H1263" s="456">
        <v>0</v>
      </c>
      <c r="I1263" s="456">
        <v>4591</v>
      </c>
      <c r="J1263" s="459">
        <v>0</v>
      </c>
    </row>
    <row r="1264" spans="2:10" x14ac:dyDescent="0.25">
      <c r="B1264" s="516" t="s">
        <v>479</v>
      </c>
      <c r="C1264" s="458" t="s">
        <v>1699</v>
      </c>
      <c r="D1264" s="458" t="s">
        <v>453</v>
      </c>
      <c r="E1264" s="456">
        <v>211</v>
      </c>
      <c r="F1264" s="456">
        <v>0</v>
      </c>
      <c r="G1264" s="456">
        <v>0</v>
      </c>
      <c r="H1264" s="456">
        <v>0</v>
      </c>
      <c r="I1264" s="456">
        <v>211</v>
      </c>
      <c r="J1264" s="459">
        <v>0</v>
      </c>
    </row>
    <row r="1265" spans="2:10" x14ac:dyDescent="0.25">
      <c r="B1265" s="516" t="s">
        <v>479</v>
      </c>
      <c r="C1265" s="458" t="s">
        <v>1700</v>
      </c>
      <c r="D1265" s="458" t="s">
        <v>454</v>
      </c>
      <c r="E1265" s="456">
        <v>878</v>
      </c>
      <c r="F1265" s="456">
        <v>0</v>
      </c>
      <c r="G1265" s="456">
        <v>0</v>
      </c>
      <c r="H1265" s="456">
        <v>0</v>
      </c>
      <c r="I1265" s="456">
        <v>878</v>
      </c>
      <c r="J1265" s="459">
        <v>0</v>
      </c>
    </row>
    <row r="1266" spans="2:10" x14ac:dyDescent="0.25">
      <c r="B1266" s="516" t="s">
        <v>479</v>
      </c>
      <c r="C1266" s="458" t="s">
        <v>1701</v>
      </c>
      <c r="D1266" s="458" t="s">
        <v>456</v>
      </c>
      <c r="E1266" s="456">
        <v>50887.64</v>
      </c>
      <c r="F1266" s="456">
        <v>0</v>
      </c>
      <c r="G1266" s="456">
        <v>0</v>
      </c>
      <c r="H1266" s="456">
        <v>0</v>
      </c>
      <c r="I1266" s="456">
        <v>50887.64</v>
      </c>
      <c r="J1266" s="459">
        <v>0</v>
      </c>
    </row>
    <row r="1267" spans="2:10" x14ac:dyDescent="0.25">
      <c r="B1267" s="516" t="s">
        <v>479</v>
      </c>
      <c r="C1267" s="458" t="s">
        <v>1702</v>
      </c>
      <c r="D1267" s="458" t="s">
        <v>458</v>
      </c>
      <c r="E1267" s="456">
        <v>48683</v>
      </c>
      <c r="F1267" s="456">
        <v>0</v>
      </c>
      <c r="G1267" s="456">
        <v>0</v>
      </c>
      <c r="H1267" s="456">
        <v>0</v>
      </c>
      <c r="I1267" s="456">
        <v>48683</v>
      </c>
      <c r="J1267" s="459">
        <v>0</v>
      </c>
    </row>
    <row r="1268" spans="2:10" x14ac:dyDescent="0.25">
      <c r="B1268" s="516" t="s">
        <v>479</v>
      </c>
      <c r="C1268" s="458" t="s">
        <v>1703</v>
      </c>
      <c r="D1268" s="458" t="s">
        <v>460</v>
      </c>
      <c r="E1268" s="456">
        <v>2204.64</v>
      </c>
      <c r="F1268" s="456">
        <v>0</v>
      </c>
      <c r="G1268" s="456">
        <v>0</v>
      </c>
      <c r="H1268" s="456">
        <v>0</v>
      </c>
      <c r="I1268" s="456">
        <v>2204.64</v>
      </c>
      <c r="J1268" s="459">
        <v>0</v>
      </c>
    </row>
    <row r="1269" spans="2:10" x14ac:dyDescent="0.25">
      <c r="B1269" s="516" t="s">
        <v>479</v>
      </c>
      <c r="C1269" s="458" t="s">
        <v>1704</v>
      </c>
      <c r="D1269" s="458" t="s">
        <v>655</v>
      </c>
      <c r="E1269" s="456">
        <v>150816.4</v>
      </c>
      <c r="F1269" s="456">
        <v>0</v>
      </c>
      <c r="G1269" s="456">
        <v>0</v>
      </c>
      <c r="H1269" s="456">
        <v>0</v>
      </c>
      <c r="I1269" s="456">
        <v>150816.4</v>
      </c>
      <c r="J1269" s="459">
        <v>0</v>
      </c>
    </row>
    <row r="1270" spans="2:10" x14ac:dyDescent="0.25">
      <c r="B1270" s="516" t="s">
        <v>479</v>
      </c>
      <c r="C1270" s="458" t="s">
        <v>1705</v>
      </c>
      <c r="D1270" s="458" t="s">
        <v>465</v>
      </c>
      <c r="E1270" s="456">
        <v>150816.4</v>
      </c>
      <c r="F1270" s="456">
        <v>0</v>
      </c>
      <c r="G1270" s="456">
        <v>0</v>
      </c>
      <c r="H1270" s="456">
        <v>0</v>
      </c>
      <c r="I1270" s="456">
        <v>150816.4</v>
      </c>
      <c r="J1270" s="459">
        <v>0</v>
      </c>
    </row>
    <row r="1271" spans="2:10" x14ac:dyDescent="0.25">
      <c r="B1271" s="516" t="s">
        <v>479</v>
      </c>
      <c r="C1271" s="458" t="s">
        <v>1706</v>
      </c>
      <c r="D1271" s="458" t="s">
        <v>467</v>
      </c>
      <c r="E1271" s="456">
        <v>150816.4</v>
      </c>
      <c r="F1271" s="456">
        <v>0</v>
      </c>
      <c r="G1271" s="456">
        <v>0</v>
      </c>
      <c r="H1271" s="456">
        <v>0</v>
      </c>
      <c r="I1271" s="456">
        <v>150816.4</v>
      </c>
      <c r="J1271" s="459">
        <v>0</v>
      </c>
    </row>
    <row r="1272" spans="2:10" ht="18" x14ac:dyDescent="0.25">
      <c r="B1272" s="516" t="s">
        <v>479</v>
      </c>
      <c r="C1272" s="458" t="s">
        <v>1707</v>
      </c>
      <c r="D1272" s="458" t="s">
        <v>577</v>
      </c>
      <c r="E1272" s="456">
        <v>6521432.2800000003</v>
      </c>
      <c r="F1272" s="456">
        <v>0</v>
      </c>
      <c r="G1272" s="456">
        <v>0</v>
      </c>
      <c r="H1272" s="456">
        <v>0</v>
      </c>
      <c r="I1272" s="456">
        <v>6521432.2800000003</v>
      </c>
      <c r="J1272" s="459">
        <v>0</v>
      </c>
    </row>
    <row r="1273" spans="2:10" x14ac:dyDescent="0.25">
      <c r="B1273" s="516" t="s">
        <v>479</v>
      </c>
      <c r="C1273" s="458" t="s">
        <v>1708</v>
      </c>
      <c r="D1273" s="458" t="s">
        <v>605</v>
      </c>
      <c r="E1273" s="456">
        <v>2178996.4</v>
      </c>
      <c r="F1273" s="456">
        <v>0</v>
      </c>
      <c r="G1273" s="456">
        <v>0</v>
      </c>
      <c r="H1273" s="456">
        <v>0</v>
      </c>
      <c r="I1273" s="456">
        <v>2178996.4</v>
      </c>
      <c r="J1273" s="459">
        <v>0</v>
      </c>
    </row>
    <row r="1274" spans="2:10" x14ac:dyDescent="0.25">
      <c r="B1274" s="516" t="s">
        <v>479</v>
      </c>
      <c r="C1274" s="458" t="s">
        <v>1709</v>
      </c>
      <c r="D1274" s="458" t="s">
        <v>1309</v>
      </c>
      <c r="E1274" s="456">
        <v>1861078</v>
      </c>
      <c r="F1274" s="456">
        <v>0</v>
      </c>
      <c r="G1274" s="456">
        <v>0</v>
      </c>
      <c r="H1274" s="456">
        <v>0</v>
      </c>
      <c r="I1274" s="456">
        <v>1861078</v>
      </c>
      <c r="J1274" s="459">
        <v>0</v>
      </c>
    </row>
    <row r="1275" spans="2:10" x14ac:dyDescent="0.25">
      <c r="B1275" s="516" t="s">
        <v>479</v>
      </c>
      <c r="C1275" s="458" t="s">
        <v>1710</v>
      </c>
      <c r="D1275" s="458" t="s">
        <v>1311</v>
      </c>
      <c r="E1275" s="456">
        <v>310297.8</v>
      </c>
      <c r="F1275" s="456">
        <v>0</v>
      </c>
      <c r="G1275" s="456">
        <v>0</v>
      </c>
      <c r="H1275" s="456">
        <v>0</v>
      </c>
      <c r="I1275" s="456">
        <v>310297.8</v>
      </c>
      <c r="J1275" s="459">
        <v>0</v>
      </c>
    </row>
    <row r="1276" spans="2:10" x14ac:dyDescent="0.25">
      <c r="B1276" s="516" t="s">
        <v>479</v>
      </c>
      <c r="C1276" s="458" t="s">
        <v>1711</v>
      </c>
      <c r="D1276" s="458" t="s">
        <v>1313</v>
      </c>
      <c r="E1276" s="456">
        <v>7620.6</v>
      </c>
      <c r="F1276" s="456">
        <v>0</v>
      </c>
      <c r="G1276" s="456">
        <v>0</v>
      </c>
      <c r="H1276" s="456">
        <v>0</v>
      </c>
      <c r="I1276" s="456">
        <v>7620.6</v>
      </c>
      <c r="J1276" s="459">
        <v>0</v>
      </c>
    </row>
    <row r="1277" spans="2:10" x14ac:dyDescent="0.25">
      <c r="B1277" s="516" t="s">
        <v>479</v>
      </c>
      <c r="C1277" s="458" t="s">
        <v>1712</v>
      </c>
      <c r="D1277" s="458" t="s">
        <v>1713</v>
      </c>
      <c r="E1277" s="456">
        <v>37389</v>
      </c>
      <c r="F1277" s="456">
        <v>0</v>
      </c>
      <c r="G1277" s="456">
        <v>0</v>
      </c>
      <c r="H1277" s="456">
        <v>0</v>
      </c>
      <c r="I1277" s="456">
        <v>37389</v>
      </c>
      <c r="J1277" s="459">
        <v>0</v>
      </c>
    </row>
    <row r="1278" spans="2:10" x14ac:dyDescent="0.25">
      <c r="B1278" s="516" t="s">
        <v>479</v>
      </c>
      <c r="C1278" s="458" t="s">
        <v>1714</v>
      </c>
      <c r="D1278" s="458" t="s">
        <v>1715</v>
      </c>
      <c r="E1278" s="456">
        <v>37389</v>
      </c>
      <c r="F1278" s="456">
        <v>0</v>
      </c>
      <c r="G1278" s="456">
        <v>0</v>
      </c>
      <c r="H1278" s="456">
        <v>0</v>
      </c>
      <c r="I1278" s="456">
        <v>37389</v>
      </c>
      <c r="J1278" s="459">
        <v>0</v>
      </c>
    </row>
    <row r="1279" spans="2:10" x14ac:dyDescent="0.25">
      <c r="B1279" s="516" t="s">
        <v>479</v>
      </c>
      <c r="C1279" s="458" t="s">
        <v>1716</v>
      </c>
      <c r="D1279" s="458" t="s">
        <v>1315</v>
      </c>
      <c r="E1279" s="456">
        <v>46816.72</v>
      </c>
      <c r="F1279" s="456">
        <v>0</v>
      </c>
      <c r="G1279" s="456">
        <v>0</v>
      </c>
      <c r="H1279" s="456">
        <v>0</v>
      </c>
      <c r="I1279" s="456">
        <v>46816.72</v>
      </c>
      <c r="J1279" s="459">
        <v>0</v>
      </c>
    </row>
    <row r="1280" spans="2:10" x14ac:dyDescent="0.25">
      <c r="B1280" s="516" t="s">
        <v>479</v>
      </c>
      <c r="C1280" s="458" t="s">
        <v>1717</v>
      </c>
      <c r="D1280" s="458" t="s">
        <v>1317</v>
      </c>
      <c r="E1280" s="456">
        <v>8778</v>
      </c>
      <c r="F1280" s="456">
        <v>0</v>
      </c>
      <c r="G1280" s="456">
        <v>0</v>
      </c>
      <c r="H1280" s="456">
        <v>0</v>
      </c>
      <c r="I1280" s="456">
        <v>8778</v>
      </c>
      <c r="J1280" s="459">
        <v>0</v>
      </c>
    </row>
    <row r="1281" spans="2:10" x14ac:dyDescent="0.25">
      <c r="B1281" s="516" t="s">
        <v>479</v>
      </c>
      <c r="C1281" s="458" t="s">
        <v>1718</v>
      </c>
      <c r="D1281" s="458" t="s">
        <v>1319</v>
      </c>
      <c r="E1281" s="456">
        <v>26435</v>
      </c>
      <c r="F1281" s="456">
        <v>0</v>
      </c>
      <c r="G1281" s="456">
        <v>0</v>
      </c>
      <c r="H1281" s="456">
        <v>0</v>
      </c>
      <c r="I1281" s="456">
        <v>26435</v>
      </c>
      <c r="J1281" s="459">
        <v>0</v>
      </c>
    </row>
    <row r="1282" spans="2:10" x14ac:dyDescent="0.25">
      <c r="B1282" s="516" t="s">
        <v>479</v>
      </c>
      <c r="C1282" s="458" t="s">
        <v>1719</v>
      </c>
      <c r="D1282" s="458" t="s">
        <v>1321</v>
      </c>
      <c r="E1282" s="456">
        <v>103.72</v>
      </c>
      <c r="F1282" s="456">
        <v>0</v>
      </c>
      <c r="G1282" s="456">
        <v>0</v>
      </c>
      <c r="H1282" s="456">
        <v>0</v>
      </c>
      <c r="I1282" s="456">
        <v>103.72</v>
      </c>
      <c r="J1282" s="459">
        <v>0</v>
      </c>
    </row>
    <row r="1283" spans="2:10" x14ac:dyDescent="0.25">
      <c r="B1283" s="516" t="s">
        <v>479</v>
      </c>
      <c r="C1283" s="458" t="s">
        <v>1720</v>
      </c>
      <c r="D1283" s="458" t="s">
        <v>1721</v>
      </c>
      <c r="E1283" s="456">
        <v>3741</v>
      </c>
      <c r="F1283" s="456">
        <v>0</v>
      </c>
      <c r="G1283" s="456">
        <v>0</v>
      </c>
      <c r="H1283" s="456">
        <v>0</v>
      </c>
      <c r="I1283" s="456">
        <v>3741</v>
      </c>
      <c r="J1283" s="459">
        <v>0</v>
      </c>
    </row>
    <row r="1284" spans="2:10" x14ac:dyDescent="0.25">
      <c r="B1284" s="516" t="s">
        <v>479</v>
      </c>
      <c r="C1284" s="458" t="s">
        <v>1722</v>
      </c>
      <c r="D1284" s="458" t="s">
        <v>1723</v>
      </c>
      <c r="E1284" s="456">
        <v>7759</v>
      </c>
      <c r="F1284" s="456">
        <v>0</v>
      </c>
      <c r="G1284" s="456">
        <v>0</v>
      </c>
      <c r="H1284" s="456">
        <v>0</v>
      </c>
      <c r="I1284" s="456">
        <v>7759</v>
      </c>
      <c r="J1284" s="459">
        <v>0</v>
      </c>
    </row>
    <row r="1285" spans="2:10" x14ac:dyDescent="0.25">
      <c r="B1285" s="516" t="s">
        <v>479</v>
      </c>
      <c r="C1285" s="458" t="s">
        <v>1724</v>
      </c>
      <c r="D1285" s="458" t="s">
        <v>1323</v>
      </c>
      <c r="E1285" s="456">
        <v>65978</v>
      </c>
      <c r="F1285" s="456">
        <v>0</v>
      </c>
      <c r="G1285" s="456">
        <v>0</v>
      </c>
      <c r="H1285" s="456">
        <v>0</v>
      </c>
      <c r="I1285" s="456">
        <v>65978</v>
      </c>
      <c r="J1285" s="459">
        <v>0</v>
      </c>
    </row>
    <row r="1286" spans="2:10" x14ac:dyDescent="0.25">
      <c r="B1286" s="516" t="s">
        <v>479</v>
      </c>
      <c r="C1286" s="458" t="s">
        <v>1725</v>
      </c>
      <c r="D1286" s="458" t="s">
        <v>1325</v>
      </c>
      <c r="E1286" s="456">
        <v>29198</v>
      </c>
      <c r="F1286" s="456">
        <v>0</v>
      </c>
      <c r="G1286" s="456">
        <v>0</v>
      </c>
      <c r="H1286" s="456">
        <v>0</v>
      </c>
      <c r="I1286" s="456">
        <v>29198</v>
      </c>
      <c r="J1286" s="459">
        <v>0</v>
      </c>
    </row>
    <row r="1287" spans="2:10" x14ac:dyDescent="0.25">
      <c r="B1287" s="516" t="s">
        <v>479</v>
      </c>
      <c r="C1287" s="458" t="s">
        <v>1726</v>
      </c>
      <c r="D1287" s="458" t="s">
        <v>1327</v>
      </c>
      <c r="E1287" s="456">
        <v>36780</v>
      </c>
      <c r="F1287" s="456">
        <v>0</v>
      </c>
      <c r="G1287" s="456">
        <v>0</v>
      </c>
      <c r="H1287" s="456">
        <v>0</v>
      </c>
      <c r="I1287" s="456">
        <v>36780</v>
      </c>
      <c r="J1287" s="459">
        <v>0</v>
      </c>
    </row>
    <row r="1288" spans="2:10" x14ac:dyDescent="0.25">
      <c r="B1288" s="516" t="s">
        <v>479</v>
      </c>
      <c r="C1288" s="458" t="s">
        <v>1727</v>
      </c>
      <c r="D1288" s="458" t="s">
        <v>1329</v>
      </c>
      <c r="E1288" s="456">
        <v>71219</v>
      </c>
      <c r="F1288" s="456">
        <v>0</v>
      </c>
      <c r="G1288" s="456">
        <v>0</v>
      </c>
      <c r="H1288" s="456">
        <v>0</v>
      </c>
      <c r="I1288" s="456">
        <v>71219</v>
      </c>
      <c r="J1288" s="459">
        <v>0</v>
      </c>
    </row>
    <row r="1289" spans="2:10" x14ac:dyDescent="0.25">
      <c r="B1289" s="516" t="s">
        <v>479</v>
      </c>
      <c r="C1289" s="458" t="s">
        <v>1728</v>
      </c>
      <c r="D1289" s="458" t="s">
        <v>1331</v>
      </c>
      <c r="E1289" s="456">
        <v>10842</v>
      </c>
      <c r="F1289" s="456">
        <v>0</v>
      </c>
      <c r="G1289" s="456">
        <v>0</v>
      </c>
      <c r="H1289" s="456">
        <v>0</v>
      </c>
      <c r="I1289" s="456">
        <v>10842</v>
      </c>
      <c r="J1289" s="459">
        <v>0</v>
      </c>
    </row>
    <row r="1290" spans="2:10" x14ac:dyDescent="0.25">
      <c r="B1290" s="516" t="s">
        <v>479</v>
      </c>
      <c r="C1290" s="458" t="s">
        <v>1729</v>
      </c>
      <c r="D1290" s="458" t="s">
        <v>1333</v>
      </c>
      <c r="E1290" s="456">
        <v>9831</v>
      </c>
      <c r="F1290" s="456">
        <v>0</v>
      </c>
      <c r="G1290" s="456">
        <v>0</v>
      </c>
      <c r="H1290" s="456">
        <v>0</v>
      </c>
      <c r="I1290" s="456">
        <v>9831</v>
      </c>
      <c r="J1290" s="459">
        <v>0</v>
      </c>
    </row>
    <row r="1291" spans="2:10" x14ac:dyDescent="0.25">
      <c r="B1291" s="516" t="s">
        <v>479</v>
      </c>
      <c r="C1291" s="458" t="s">
        <v>1730</v>
      </c>
      <c r="D1291" s="458" t="s">
        <v>1731</v>
      </c>
      <c r="E1291" s="456">
        <v>23868</v>
      </c>
      <c r="F1291" s="456">
        <v>0</v>
      </c>
      <c r="G1291" s="456">
        <v>0</v>
      </c>
      <c r="H1291" s="456">
        <v>0</v>
      </c>
      <c r="I1291" s="456">
        <v>23868</v>
      </c>
      <c r="J1291" s="459">
        <v>0</v>
      </c>
    </row>
    <row r="1292" spans="2:10" x14ac:dyDescent="0.25">
      <c r="B1292" s="516" t="s">
        <v>479</v>
      </c>
      <c r="C1292" s="458" t="s">
        <v>1732</v>
      </c>
      <c r="D1292" s="458" t="s">
        <v>1335</v>
      </c>
      <c r="E1292" s="456">
        <v>12638</v>
      </c>
      <c r="F1292" s="456">
        <v>0</v>
      </c>
      <c r="G1292" s="456">
        <v>0</v>
      </c>
      <c r="H1292" s="456">
        <v>0</v>
      </c>
      <c r="I1292" s="456">
        <v>12638</v>
      </c>
      <c r="J1292" s="459">
        <v>0</v>
      </c>
    </row>
    <row r="1293" spans="2:10" x14ac:dyDescent="0.25">
      <c r="B1293" s="516" t="s">
        <v>479</v>
      </c>
      <c r="C1293" s="458" t="s">
        <v>1733</v>
      </c>
      <c r="D1293" s="458" t="s">
        <v>1337</v>
      </c>
      <c r="E1293" s="456">
        <v>14040</v>
      </c>
      <c r="F1293" s="456">
        <v>0</v>
      </c>
      <c r="G1293" s="456">
        <v>0</v>
      </c>
      <c r="H1293" s="456">
        <v>0</v>
      </c>
      <c r="I1293" s="456">
        <v>14040</v>
      </c>
      <c r="J1293" s="459">
        <v>0</v>
      </c>
    </row>
    <row r="1294" spans="2:10" x14ac:dyDescent="0.25">
      <c r="B1294" s="516" t="s">
        <v>479</v>
      </c>
      <c r="C1294" s="458" t="s">
        <v>1734</v>
      </c>
      <c r="D1294" s="458" t="s">
        <v>1339</v>
      </c>
      <c r="E1294" s="456">
        <v>413071</v>
      </c>
      <c r="F1294" s="456">
        <v>0</v>
      </c>
      <c r="G1294" s="456">
        <v>0</v>
      </c>
      <c r="H1294" s="456">
        <v>0</v>
      </c>
      <c r="I1294" s="456">
        <v>413071</v>
      </c>
      <c r="J1294" s="459">
        <v>0</v>
      </c>
    </row>
    <row r="1295" spans="2:10" x14ac:dyDescent="0.25">
      <c r="B1295" s="516" t="s">
        <v>479</v>
      </c>
      <c r="C1295" s="458" t="s">
        <v>1735</v>
      </c>
      <c r="D1295" s="458" t="s">
        <v>1341</v>
      </c>
      <c r="E1295" s="456">
        <v>413071</v>
      </c>
      <c r="F1295" s="456">
        <v>0</v>
      </c>
      <c r="G1295" s="456">
        <v>0</v>
      </c>
      <c r="H1295" s="456">
        <v>0</v>
      </c>
      <c r="I1295" s="456">
        <v>413071</v>
      </c>
      <c r="J1295" s="459">
        <v>0</v>
      </c>
    </row>
    <row r="1296" spans="2:10" x14ac:dyDescent="0.25">
      <c r="B1296" s="516" t="s">
        <v>479</v>
      </c>
      <c r="C1296" s="458" t="s">
        <v>1736</v>
      </c>
      <c r="D1296" s="458" t="s">
        <v>1343</v>
      </c>
      <c r="E1296" s="456">
        <v>3699897.16</v>
      </c>
      <c r="F1296" s="456">
        <v>0</v>
      </c>
      <c r="G1296" s="456">
        <v>0</v>
      </c>
      <c r="H1296" s="456">
        <v>0</v>
      </c>
      <c r="I1296" s="456">
        <v>3699897.16</v>
      </c>
      <c r="J1296" s="459">
        <v>0</v>
      </c>
    </row>
    <row r="1297" spans="2:10" x14ac:dyDescent="0.25">
      <c r="B1297" s="516" t="s">
        <v>479</v>
      </c>
      <c r="C1297" s="458" t="s">
        <v>1737</v>
      </c>
      <c r="D1297" s="458" t="s">
        <v>1345</v>
      </c>
      <c r="E1297" s="456">
        <v>1503867.16</v>
      </c>
      <c r="F1297" s="456">
        <v>0</v>
      </c>
      <c r="G1297" s="456">
        <v>0</v>
      </c>
      <c r="H1297" s="456">
        <v>0</v>
      </c>
      <c r="I1297" s="456">
        <v>1503867.16</v>
      </c>
      <c r="J1297" s="459">
        <v>0</v>
      </c>
    </row>
    <row r="1298" spans="2:10" x14ac:dyDescent="0.25">
      <c r="B1298" s="516" t="s">
        <v>479</v>
      </c>
      <c r="C1298" s="458" t="s">
        <v>1738</v>
      </c>
      <c r="D1298" s="458" t="s">
        <v>1347</v>
      </c>
      <c r="E1298" s="456">
        <v>491061</v>
      </c>
      <c r="F1298" s="456">
        <v>0</v>
      </c>
      <c r="G1298" s="456">
        <v>0</v>
      </c>
      <c r="H1298" s="456">
        <v>0</v>
      </c>
      <c r="I1298" s="456">
        <v>491061</v>
      </c>
      <c r="J1298" s="459">
        <v>0</v>
      </c>
    </row>
    <row r="1299" spans="2:10" x14ac:dyDescent="0.25">
      <c r="B1299" s="516" t="s">
        <v>479</v>
      </c>
      <c r="C1299" s="458" t="s">
        <v>1739</v>
      </c>
      <c r="D1299" s="458" t="s">
        <v>1740</v>
      </c>
      <c r="E1299" s="456">
        <v>279</v>
      </c>
      <c r="F1299" s="456">
        <v>0</v>
      </c>
      <c r="G1299" s="456">
        <v>0</v>
      </c>
      <c r="H1299" s="456">
        <v>0</v>
      </c>
      <c r="I1299" s="456">
        <v>279</v>
      </c>
      <c r="J1299" s="459">
        <v>0</v>
      </c>
    </row>
    <row r="1300" spans="2:10" x14ac:dyDescent="0.25">
      <c r="B1300" s="516" t="s">
        <v>479</v>
      </c>
      <c r="C1300" s="458" t="s">
        <v>1741</v>
      </c>
      <c r="D1300" s="458" t="s">
        <v>1348</v>
      </c>
      <c r="E1300" s="456">
        <v>5925</v>
      </c>
      <c r="F1300" s="456">
        <v>0</v>
      </c>
      <c r="G1300" s="456">
        <v>0</v>
      </c>
      <c r="H1300" s="456">
        <v>0</v>
      </c>
      <c r="I1300" s="456">
        <v>5925</v>
      </c>
      <c r="J1300" s="459">
        <v>0</v>
      </c>
    </row>
    <row r="1301" spans="2:10" x14ac:dyDescent="0.25">
      <c r="B1301" s="516" t="s">
        <v>479</v>
      </c>
      <c r="C1301" s="458" t="s">
        <v>1742</v>
      </c>
      <c r="D1301" s="458" t="s">
        <v>1350</v>
      </c>
      <c r="E1301" s="456">
        <v>44570</v>
      </c>
      <c r="F1301" s="456">
        <v>0</v>
      </c>
      <c r="G1301" s="456">
        <v>0</v>
      </c>
      <c r="H1301" s="456">
        <v>0</v>
      </c>
      <c r="I1301" s="456">
        <v>44570</v>
      </c>
      <c r="J1301" s="459">
        <v>0</v>
      </c>
    </row>
    <row r="1302" spans="2:10" x14ac:dyDescent="0.25">
      <c r="B1302" s="516" t="s">
        <v>479</v>
      </c>
      <c r="C1302" s="458" t="s">
        <v>1743</v>
      </c>
      <c r="D1302" s="458" t="s">
        <v>1352</v>
      </c>
      <c r="E1302" s="456">
        <v>58510</v>
      </c>
      <c r="F1302" s="456">
        <v>0</v>
      </c>
      <c r="G1302" s="456">
        <v>0</v>
      </c>
      <c r="H1302" s="456">
        <v>0</v>
      </c>
      <c r="I1302" s="456">
        <v>58510</v>
      </c>
      <c r="J1302" s="459">
        <v>0</v>
      </c>
    </row>
    <row r="1303" spans="2:10" x14ac:dyDescent="0.25">
      <c r="B1303" s="516" t="s">
        <v>479</v>
      </c>
      <c r="C1303" s="458" t="s">
        <v>1744</v>
      </c>
      <c r="D1303" s="458" t="s">
        <v>1354</v>
      </c>
      <c r="E1303" s="456">
        <v>1595685</v>
      </c>
      <c r="F1303" s="456">
        <v>0</v>
      </c>
      <c r="G1303" s="456">
        <v>0</v>
      </c>
      <c r="H1303" s="456">
        <v>0</v>
      </c>
      <c r="I1303" s="456">
        <v>1595685</v>
      </c>
      <c r="J1303" s="459">
        <v>0</v>
      </c>
    </row>
    <row r="1304" spans="2:10" x14ac:dyDescent="0.25">
      <c r="B1304" s="516" t="s">
        <v>479</v>
      </c>
      <c r="C1304" s="458" t="s">
        <v>1745</v>
      </c>
      <c r="D1304" s="458" t="s">
        <v>1356</v>
      </c>
      <c r="E1304" s="456">
        <v>1595685</v>
      </c>
      <c r="F1304" s="456">
        <v>0</v>
      </c>
      <c r="G1304" s="456">
        <v>0</v>
      </c>
      <c r="H1304" s="456">
        <v>0</v>
      </c>
      <c r="I1304" s="456">
        <v>1595685</v>
      </c>
      <c r="J1304" s="459">
        <v>0</v>
      </c>
    </row>
    <row r="1305" spans="2:10" x14ac:dyDescent="0.25">
      <c r="B1305" s="516" t="s">
        <v>479</v>
      </c>
      <c r="C1305" s="458" t="s">
        <v>1746</v>
      </c>
      <c r="D1305" s="458" t="s">
        <v>1358</v>
      </c>
      <c r="E1305" s="456">
        <v>8065</v>
      </c>
      <c r="F1305" s="456">
        <v>0</v>
      </c>
      <c r="G1305" s="456">
        <v>0</v>
      </c>
      <c r="H1305" s="456">
        <v>0</v>
      </c>
      <c r="I1305" s="456">
        <v>8065</v>
      </c>
      <c r="J1305" s="459">
        <v>0</v>
      </c>
    </row>
    <row r="1306" spans="2:10" x14ac:dyDescent="0.25">
      <c r="B1306" s="516" t="s">
        <v>479</v>
      </c>
      <c r="C1306" s="458" t="s">
        <v>1747</v>
      </c>
      <c r="D1306" s="458" t="s">
        <v>1360</v>
      </c>
      <c r="E1306" s="456">
        <v>8065</v>
      </c>
      <c r="F1306" s="456">
        <v>0</v>
      </c>
      <c r="G1306" s="456">
        <v>0</v>
      </c>
      <c r="H1306" s="456">
        <v>0</v>
      </c>
      <c r="I1306" s="456">
        <v>8065</v>
      </c>
      <c r="J1306" s="459">
        <v>0</v>
      </c>
    </row>
    <row r="1307" spans="2:10" x14ac:dyDescent="0.25">
      <c r="B1307" s="516" t="s">
        <v>479</v>
      </c>
      <c r="C1307" s="458" t="s">
        <v>1748</v>
      </c>
      <c r="D1307" s="458" t="s">
        <v>1749</v>
      </c>
      <c r="E1307" s="456">
        <v>9182595.4000000004</v>
      </c>
      <c r="F1307" s="456">
        <v>0</v>
      </c>
      <c r="G1307" s="456">
        <v>0</v>
      </c>
      <c r="H1307" s="456">
        <v>0</v>
      </c>
      <c r="I1307" s="456">
        <v>9182595.4000000004</v>
      </c>
      <c r="J1307" s="459">
        <v>0</v>
      </c>
    </row>
    <row r="1308" spans="2:10" x14ac:dyDescent="0.25">
      <c r="B1308" s="516" t="s">
        <v>479</v>
      </c>
      <c r="C1308" s="458" t="s">
        <v>1750</v>
      </c>
      <c r="D1308" s="458" t="s">
        <v>1199</v>
      </c>
      <c r="E1308" s="456">
        <v>54000.4</v>
      </c>
      <c r="F1308" s="456">
        <v>0</v>
      </c>
      <c r="G1308" s="456">
        <v>0</v>
      </c>
      <c r="H1308" s="456">
        <v>0</v>
      </c>
      <c r="I1308" s="456">
        <v>54000.4</v>
      </c>
      <c r="J1308" s="459">
        <v>0</v>
      </c>
    </row>
    <row r="1309" spans="2:10" x14ac:dyDescent="0.25">
      <c r="B1309" s="516" t="s">
        <v>479</v>
      </c>
      <c r="C1309" s="458" t="s">
        <v>1751</v>
      </c>
      <c r="D1309" s="458" t="s">
        <v>1752</v>
      </c>
      <c r="E1309" s="456">
        <v>7867095</v>
      </c>
      <c r="F1309" s="456">
        <v>0</v>
      </c>
      <c r="G1309" s="456">
        <v>0</v>
      </c>
      <c r="H1309" s="456">
        <v>0</v>
      </c>
      <c r="I1309" s="456">
        <v>7867095</v>
      </c>
      <c r="J1309" s="459">
        <v>0</v>
      </c>
    </row>
    <row r="1310" spans="2:10" x14ac:dyDescent="0.25">
      <c r="B1310" s="516" t="s">
        <v>479</v>
      </c>
      <c r="C1310" s="458" t="s">
        <v>1753</v>
      </c>
      <c r="D1310" s="458" t="s">
        <v>1754</v>
      </c>
      <c r="E1310" s="456">
        <v>1261500</v>
      </c>
      <c r="F1310" s="456">
        <v>0</v>
      </c>
      <c r="G1310" s="456">
        <v>0</v>
      </c>
      <c r="H1310" s="456">
        <v>0</v>
      </c>
      <c r="I1310" s="456">
        <v>1261500</v>
      </c>
      <c r="J1310" s="459">
        <v>0</v>
      </c>
    </row>
    <row r="1311" spans="2:10" x14ac:dyDescent="0.25">
      <c r="B1311" s="516" t="s">
        <v>321</v>
      </c>
      <c r="C1311" s="458" t="s">
        <v>1755</v>
      </c>
      <c r="D1311" s="458" t="s">
        <v>1756</v>
      </c>
      <c r="E1311" s="456">
        <v>0</v>
      </c>
      <c r="F1311" s="456">
        <v>6739899.8600000003</v>
      </c>
      <c r="G1311" s="456">
        <v>23242634.52</v>
      </c>
      <c r="H1311" s="456">
        <v>16561543.98</v>
      </c>
      <c r="I1311" s="456">
        <v>0</v>
      </c>
      <c r="J1311" s="459">
        <v>58809.32</v>
      </c>
    </row>
    <row r="1312" spans="2:10" x14ac:dyDescent="0.25">
      <c r="B1312" s="516" t="s">
        <v>321</v>
      </c>
      <c r="C1312" s="458" t="s">
        <v>1757</v>
      </c>
      <c r="D1312" s="458" t="s">
        <v>651</v>
      </c>
      <c r="E1312" s="456">
        <v>0</v>
      </c>
      <c r="F1312" s="456">
        <v>4643708.3600000003</v>
      </c>
      <c r="G1312" s="456">
        <v>19662165.379999999</v>
      </c>
      <c r="H1312" s="456">
        <v>15018455.92</v>
      </c>
      <c r="I1312" s="456">
        <v>0</v>
      </c>
      <c r="J1312" s="459">
        <v>-1.1000000000000001</v>
      </c>
    </row>
    <row r="1313" spans="2:10" x14ac:dyDescent="0.25">
      <c r="B1313" s="516" t="s">
        <v>321</v>
      </c>
      <c r="C1313" s="458" t="s">
        <v>1758</v>
      </c>
      <c r="D1313" s="458" t="s">
        <v>323</v>
      </c>
      <c r="E1313" s="456">
        <v>0</v>
      </c>
      <c r="F1313" s="456">
        <v>4643708.3600000003</v>
      </c>
      <c r="G1313" s="456">
        <v>19662165.379999999</v>
      </c>
      <c r="H1313" s="456">
        <v>15018455.92</v>
      </c>
      <c r="I1313" s="456">
        <v>0</v>
      </c>
      <c r="J1313" s="459">
        <v>-1.1000000000000001</v>
      </c>
    </row>
    <row r="1314" spans="2:10" x14ac:dyDescent="0.25">
      <c r="B1314" s="516" t="s">
        <v>321</v>
      </c>
      <c r="C1314" s="458" t="s">
        <v>1759</v>
      </c>
      <c r="D1314" s="458" t="s">
        <v>325</v>
      </c>
      <c r="E1314" s="456">
        <v>0</v>
      </c>
      <c r="F1314" s="456">
        <v>695889.99</v>
      </c>
      <c r="G1314" s="456">
        <v>8998984.7899999991</v>
      </c>
      <c r="H1314" s="456">
        <v>8303094.7000000002</v>
      </c>
      <c r="I1314" s="456">
        <v>0</v>
      </c>
      <c r="J1314" s="459">
        <v>-0.1</v>
      </c>
    </row>
    <row r="1315" spans="2:10" x14ac:dyDescent="0.25">
      <c r="B1315" s="516" t="s">
        <v>321</v>
      </c>
      <c r="C1315" s="458" t="s">
        <v>1760</v>
      </c>
      <c r="D1315" s="458" t="s">
        <v>327</v>
      </c>
      <c r="E1315" s="456">
        <v>0</v>
      </c>
      <c r="F1315" s="456">
        <v>145763.16</v>
      </c>
      <c r="G1315" s="456">
        <v>8369248.2699999996</v>
      </c>
      <c r="H1315" s="456">
        <v>8223485.1100000003</v>
      </c>
      <c r="I1315" s="456">
        <v>0</v>
      </c>
      <c r="J1315" s="459">
        <v>0</v>
      </c>
    </row>
    <row r="1316" spans="2:10" x14ac:dyDescent="0.25">
      <c r="B1316" s="516" t="s">
        <v>321</v>
      </c>
      <c r="C1316" s="458" t="s">
        <v>1761</v>
      </c>
      <c r="D1316" s="458" t="s">
        <v>329</v>
      </c>
      <c r="E1316" s="456">
        <v>0</v>
      </c>
      <c r="F1316" s="456">
        <v>0</v>
      </c>
      <c r="G1316" s="456">
        <v>6037109.4100000001</v>
      </c>
      <c r="H1316" s="456">
        <v>6037109.4100000001</v>
      </c>
      <c r="I1316" s="456">
        <v>0</v>
      </c>
      <c r="J1316" s="459">
        <v>0</v>
      </c>
    </row>
    <row r="1317" spans="2:10" x14ac:dyDescent="0.25">
      <c r="B1317" s="516" t="s">
        <v>321</v>
      </c>
      <c r="C1317" s="458" t="s">
        <v>1762</v>
      </c>
      <c r="D1317" s="458" t="s">
        <v>331</v>
      </c>
      <c r="E1317" s="456">
        <v>0</v>
      </c>
      <c r="F1317" s="456">
        <v>0</v>
      </c>
      <c r="G1317" s="456">
        <v>1849140.78</v>
      </c>
      <c r="H1317" s="456">
        <v>1849140.78</v>
      </c>
      <c r="I1317" s="456">
        <v>0</v>
      </c>
      <c r="J1317" s="459">
        <v>0</v>
      </c>
    </row>
    <row r="1318" spans="2:10" x14ac:dyDescent="0.25">
      <c r="B1318" s="516" t="s">
        <v>321</v>
      </c>
      <c r="C1318" s="458" t="s">
        <v>1763</v>
      </c>
      <c r="D1318" s="458" t="s">
        <v>333</v>
      </c>
      <c r="E1318" s="456">
        <v>0</v>
      </c>
      <c r="F1318" s="456">
        <v>0</v>
      </c>
      <c r="G1318" s="456">
        <v>308972.76</v>
      </c>
      <c r="H1318" s="456">
        <v>308972.76</v>
      </c>
      <c r="I1318" s="456">
        <v>0</v>
      </c>
      <c r="J1318" s="459">
        <v>0</v>
      </c>
    </row>
    <row r="1319" spans="2:10" x14ac:dyDescent="0.25">
      <c r="B1319" s="516" t="s">
        <v>321</v>
      </c>
      <c r="C1319" s="458" t="s">
        <v>1764</v>
      </c>
      <c r="D1319" s="458" t="s">
        <v>335</v>
      </c>
      <c r="E1319" s="456">
        <v>0</v>
      </c>
      <c r="F1319" s="456">
        <v>0</v>
      </c>
      <c r="G1319" s="456">
        <v>28262.16</v>
      </c>
      <c r="H1319" s="456">
        <v>28262.16</v>
      </c>
      <c r="I1319" s="456">
        <v>0</v>
      </c>
      <c r="J1319" s="459">
        <v>0</v>
      </c>
    </row>
    <row r="1320" spans="2:10" x14ac:dyDescent="0.25">
      <c r="B1320" s="516" t="s">
        <v>321</v>
      </c>
      <c r="C1320" s="458" t="s">
        <v>1765</v>
      </c>
      <c r="D1320" s="458" t="s">
        <v>338</v>
      </c>
      <c r="E1320" s="456">
        <v>0</v>
      </c>
      <c r="F1320" s="456">
        <v>145763.16</v>
      </c>
      <c r="G1320" s="456">
        <v>145763.16</v>
      </c>
      <c r="H1320" s="456">
        <v>0</v>
      </c>
      <c r="I1320" s="456">
        <v>0</v>
      </c>
      <c r="J1320" s="459">
        <v>0</v>
      </c>
    </row>
    <row r="1321" spans="2:10" x14ac:dyDescent="0.25">
      <c r="B1321" s="516" t="s">
        <v>321</v>
      </c>
      <c r="C1321" s="458" t="s">
        <v>1766</v>
      </c>
      <c r="D1321" s="458" t="s">
        <v>343</v>
      </c>
      <c r="E1321" s="456">
        <v>0</v>
      </c>
      <c r="F1321" s="456">
        <v>17614.27</v>
      </c>
      <c r="G1321" s="456">
        <v>97223.96</v>
      </c>
      <c r="H1321" s="456">
        <v>79609.59</v>
      </c>
      <c r="I1321" s="456">
        <v>0</v>
      </c>
      <c r="J1321" s="459">
        <v>-0.1</v>
      </c>
    </row>
    <row r="1322" spans="2:10" x14ac:dyDescent="0.25">
      <c r="B1322" s="516" t="s">
        <v>321</v>
      </c>
      <c r="C1322" s="458" t="s">
        <v>1767</v>
      </c>
      <c r="D1322" s="458" t="s">
        <v>345</v>
      </c>
      <c r="E1322" s="456">
        <v>0</v>
      </c>
      <c r="F1322" s="456">
        <v>0</v>
      </c>
      <c r="G1322" s="456">
        <v>60670.43</v>
      </c>
      <c r="H1322" s="456">
        <v>60670.43</v>
      </c>
      <c r="I1322" s="456">
        <v>0</v>
      </c>
      <c r="J1322" s="459">
        <v>0</v>
      </c>
    </row>
    <row r="1323" spans="2:10" x14ac:dyDescent="0.25">
      <c r="B1323" s="516" t="s">
        <v>321</v>
      </c>
      <c r="C1323" s="458" t="s">
        <v>1768</v>
      </c>
      <c r="D1323" s="458" t="s">
        <v>347</v>
      </c>
      <c r="E1323" s="456">
        <v>0</v>
      </c>
      <c r="F1323" s="456">
        <v>0</v>
      </c>
      <c r="G1323" s="456">
        <v>18604.740000000002</v>
      </c>
      <c r="H1323" s="456">
        <v>18604.740000000002</v>
      </c>
      <c r="I1323" s="456">
        <v>0</v>
      </c>
      <c r="J1323" s="459">
        <v>0</v>
      </c>
    </row>
    <row r="1324" spans="2:10" x14ac:dyDescent="0.25">
      <c r="B1324" s="516" t="s">
        <v>321</v>
      </c>
      <c r="C1324" s="458" t="s">
        <v>1769</v>
      </c>
      <c r="D1324" s="458" t="s">
        <v>349</v>
      </c>
      <c r="E1324" s="456">
        <v>0</v>
      </c>
      <c r="F1324" s="456">
        <v>16146.93</v>
      </c>
      <c r="G1324" s="456">
        <v>16225.73</v>
      </c>
      <c r="H1324" s="456">
        <v>78.7</v>
      </c>
      <c r="I1324" s="456">
        <v>0</v>
      </c>
      <c r="J1324" s="459">
        <v>-0.1</v>
      </c>
    </row>
    <row r="1325" spans="2:10" x14ac:dyDescent="0.25">
      <c r="B1325" s="516" t="s">
        <v>321</v>
      </c>
      <c r="C1325" s="458" t="s">
        <v>1770</v>
      </c>
      <c r="D1325" s="458" t="s">
        <v>351</v>
      </c>
      <c r="E1325" s="456">
        <v>0</v>
      </c>
      <c r="F1325" s="456">
        <v>0</v>
      </c>
      <c r="G1325" s="456">
        <v>255.72</v>
      </c>
      <c r="H1325" s="456">
        <v>255.72</v>
      </c>
      <c r="I1325" s="456">
        <v>0</v>
      </c>
      <c r="J1325" s="459">
        <v>0</v>
      </c>
    </row>
    <row r="1326" spans="2:10" x14ac:dyDescent="0.25">
      <c r="B1326" s="516" t="s">
        <v>321</v>
      </c>
      <c r="C1326" s="458" t="s">
        <v>1771</v>
      </c>
      <c r="D1326" s="458" t="s">
        <v>353</v>
      </c>
      <c r="E1326" s="456">
        <v>0</v>
      </c>
      <c r="F1326" s="456">
        <v>1467.34</v>
      </c>
      <c r="G1326" s="456">
        <v>1467.34</v>
      </c>
      <c r="H1326" s="456">
        <v>0</v>
      </c>
      <c r="I1326" s="456">
        <v>0</v>
      </c>
      <c r="J1326" s="459">
        <v>0</v>
      </c>
    </row>
    <row r="1327" spans="2:10" x14ac:dyDescent="0.25">
      <c r="B1327" s="516" t="s">
        <v>321</v>
      </c>
      <c r="C1327" s="458" t="s">
        <v>1772</v>
      </c>
      <c r="D1327" s="458" t="s">
        <v>355</v>
      </c>
      <c r="E1327" s="456">
        <v>0</v>
      </c>
      <c r="F1327" s="456">
        <v>532512.56000000006</v>
      </c>
      <c r="G1327" s="456">
        <v>532512.56000000006</v>
      </c>
      <c r="H1327" s="456">
        <v>0</v>
      </c>
      <c r="I1327" s="456">
        <v>0</v>
      </c>
      <c r="J1327" s="459">
        <v>0</v>
      </c>
    </row>
    <row r="1328" spans="2:10" x14ac:dyDescent="0.25">
      <c r="B1328" s="516" t="s">
        <v>321</v>
      </c>
      <c r="C1328" s="458" t="s">
        <v>1773</v>
      </c>
      <c r="D1328" s="458" t="s">
        <v>357</v>
      </c>
      <c r="E1328" s="456">
        <v>0</v>
      </c>
      <c r="F1328" s="456">
        <v>301183.56</v>
      </c>
      <c r="G1328" s="456">
        <v>301183.56</v>
      </c>
      <c r="H1328" s="456">
        <v>0</v>
      </c>
      <c r="I1328" s="456">
        <v>0</v>
      </c>
      <c r="J1328" s="459">
        <v>0</v>
      </c>
    </row>
    <row r="1329" spans="2:10" x14ac:dyDescent="0.25">
      <c r="B1329" s="516" t="s">
        <v>321</v>
      </c>
      <c r="C1329" s="458" t="s">
        <v>1774</v>
      </c>
      <c r="D1329" s="458" t="s">
        <v>359</v>
      </c>
      <c r="E1329" s="456">
        <v>0</v>
      </c>
      <c r="F1329" s="456">
        <v>231329</v>
      </c>
      <c r="G1329" s="456">
        <v>231329</v>
      </c>
      <c r="H1329" s="456">
        <v>0</v>
      </c>
      <c r="I1329" s="456">
        <v>0</v>
      </c>
      <c r="J1329" s="459">
        <v>0</v>
      </c>
    </row>
    <row r="1330" spans="2:10" x14ac:dyDescent="0.25">
      <c r="B1330" s="516" t="s">
        <v>321</v>
      </c>
      <c r="C1330" s="458" t="s">
        <v>1775</v>
      </c>
      <c r="D1330" s="458" t="s">
        <v>361</v>
      </c>
      <c r="E1330" s="456">
        <v>0</v>
      </c>
      <c r="F1330" s="456">
        <v>2831375.31</v>
      </c>
      <c r="G1330" s="456">
        <v>8419870.4900000002</v>
      </c>
      <c r="H1330" s="456">
        <v>5588494.1799999997</v>
      </c>
      <c r="I1330" s="456">
        <v>0</v>
      </c>
      <c r="J1330" s="459">
        <v>-1</v>
      </c>
    </row>
    <row r="1331" spans="2:10" x14ac:dyDescent="0.25">
      <c r="B1331" s="516" t="s">
        <v>321</v>
      </c>
      <c r="C1331" s="458" t="s">
        <v>1776</v>
      </c>
      <c r="D1331" s="458" t="s">
        <v>363</v>
      </c>
      <c r="E1331" s="456">
        <v>0</v>
      </c>
      <c r="F1331" s="456">
        <v>2680622.91</v>
      </c>
      <c r="G1331" s="456">
        <v>8250358.9299999997</v>
      </c>
      <c r="H1331" s="456">
        <v>5569736.0199999996</v>
      </c>
      <c r="I1331" s="456">
        <v>0</v>
      </c>
      <c r="J1331" s="459">
        <v>0</v>
      </c>
    </row>
    <row r="1332" spans="2:10" x14ac:dyDescent="0.25">
      <c r="B1332" s="516" t="s">
        <v>321</v>
      </c>
      <c r="C1332" s="458" t="s">
        <v>1777</v>
      </c>
      <c r="D1332" s="458" t="s">
        <v>365</v>
      </c>
      <c r="E1332" s="456">
        <v>0</v>
      </c>
      <c r="F1332" s="456">
        <v>0</v>
      </c>
      <c r="G1332" s="456">
        <v>4528333.74</v>
      </c>
      <c r="H1332" s="456">
        <v>4528333.74</v>
      </c>
      <c r="I1332" s="456">
        <v>0</v>
      </c>
      <c r="J1332" s="459">
        <v>0</v>
      </c>
    </row>
    <row r="1333" spans="2:10" x14ac:dyDescent="0.25">
      <c r="B1333" s="516" t="s">
        <v>321</v>
      </c>
      <c r="C1333" s="458" t="s">
        <v>1778</v>
      </c>
      <c r="D1333" s="458" t="s">
        <v>367</v>
      </c>
      <c r="E1333" s="456">
        <v>0</v>
      </c>
      <c r="F1333" s="456">
        <v>0</v>
      </c>
      <c r="G1333" s="456">
        <v>1041402.28</v>
      </c>
      <c r="H1333" s="456">
        <v>1041402.28</v>
      </c>
      <c r="I1333" s="456">
        <v>0</v>
      </c>
      <c r="J1333" s="459">
        <v>0</v>
      </c>
    </row>
    <row r="1334" spans="2:10" x14ac:dyDescent="0.25">
      <c r="B1334" s="516" t="s">
        <v>321</v>
      </c>
      <c r="C1334" s="458" t="s">
        <v>1779</v>
      </c>
      <c r="D1334" s="458" t="s">
        <v>369</v>
      </c>
      <c r="E1334" s="456">
        <v>0</v>
      </c>
      <c r="F1334" s="456">
        <v>2531552.77</v>
      </c>
      <c r="G1334" s="456">
        <v>2531552.77</v>
      </c>
      <c r="H1334" s="456">
        <v>0</v>
      </c>
      <c r="I1334" s="456">
        <v>0</v>
      </c>
      <c r="J1334" s="459">
        <v>0</v>
      </c>
    </row>
    <row r="1335" spans="2:10" x14ac:dyDescent="0.25">
      <c r="B1335" s="516" t="s">
        <v>321</v>
      </c>
      <c r="C1335" s="458" t="s">
        <v>1780</v>
      </c>
      <c r="D1335" s="458" t="s">
        <v>371</v>
      </c>
      <c r="E1335" s="456">
        <v>0</v>
      </c>
      <c r="F1335" s="456">
        <v>111158.06</v>
      </c>
      <c r="G1335" s="456">
        <v>111158.06</v>
      </c>
      <c r="H1335" s="456">
        <v>0</v>
      </c>
      <c r="I1335" s="456">
        <v>0</v>
      </c>
      <c r="J1335" s="459">
        <v>0</v>
      </c>
    </row>
    <row r="1336" spans="2:10" x14ac:dyDescent="0.25">
      <c r="B1336" s="516" t="s">
        <v>321</v>
      </c>
      <c r="C1336" s="458" t="s">
        <v>1781</v>
      </c>
      <c r="D1336" s="458" t="s">
        <v>373</v>
      </c>
      <c r="E1336" s="456">
        <v>0</v>
      </c>
      <c r="F1336" s="456">
        <v>37912.080000000002</v>
      </c>
      <c r="G1336" s="456">
        <v>37912.080000000002</v>
      </c>
      <c r="H1336" s="456">
        <v>0</v>
      </c>
      <c r="I1336" s="456">
        <v>0</v>
      </c>
      <c r="J1336" s="459">
        <v>0</v>
      </c>
    </row>
    <row r="1337" spans="2:10" x14ac:dyDescent="0.25">
      <c r="B1337" s="516" t="s">
        <v>321</v>
      </c>
      <c r="C1337" s="458" t="s">
        <v>1782</v>
      </c>
      <c r="D1337" s="458" t="s">
        <v>375</v>
      </c>
      <c r="E1337" s="456">
        <v>0</v>
      </c>
      <c r="F1337" s="456">
        <v>136956.64000000001</v>
      </c>
      <c r="G1337" s="456">
        <v>148620.34</v>
      </c>
      <c r="H1337" s="456">
        <v>11663.7</v>
      </c>
      <c r="I1337" s="456">
        <v>0</v>
      </c>
      <c r="J1337" s="459">
        <v>0</v>
      </c>
    </row>
    <row r="1338" spans="2:10" x14ac:dyDescent="0.25">
      <c r="B1338" s="516" t="s">
        <v>321</v>
      </c>
      <c r="C1338" s="458" t="s">
        <v>1783</v>
      </c>
      <c r="D1338" s="458" t="s">
        <v>377</v>
      </c>
      <c r="E1338" s="456">
        <v>0</v>
      </c>
      <c r="F1338" s="456">
        <v>95756.64</v>
      </c>
      <c r="G1338" s="456">
        <v>95756.64</v>
      </c>
      <c r="H1338" s="456">
        <v>0</v>
      </c>
      <c r="I1338" s="456">
        <v>0</v>
      </c>
      <c r="J1338" s="459">
        <v>0</v>
      </c>
    </row>
    <row r="1339" spans="2:10" x14ac:dyDescent="0.25">
      <c r="B1339" s="516" t="s">
        <v>321</v>
      </c>
      <c r="C1339" s="458" t="s">
        <v>1784</v>
      </c>
      <c r="D1339" s="458" t="s">
        <v>379</v>
      </c>
      <c r="E1339" s="456">
        <v>0</v>
      </c>
      <c r="F1339" s="456">
        <v>0</v>
      </c>
      <c r="G1339" s="456">
        <v>11663.7</v>
      </c>
      <c r="H1339" s="456">
        <v>11663.7</v>
      </c>
      <c r="I1339" s="456">
        <v>0</v>
      </c>
      <c r="J1339" s="459">
        <v>0</v>
      </c>
    </row>
    <row r="1340" spans="2:10" x14ac:dyDescent="0.25">
      <c r="B1340" s="516" t="s">
        <v>321</v>
      </c>
      <c r="C1340" s="458" t="s">
        <v>1785</v>
      </c>
      <c r="D1340" s="458" t="s">
        <v>381</v>
      </c>
      <c r="E1340" s="456">
        <v>0</v>
      </c>
      <c r="F1340" s="456">
        <v>39703.65</v>
      </c>
      <c r="G1340" s="456">
        <v>39703.65</v>
      </c>
      <c r="H1340" s="456">
        <v>0</v>
      </c>
      <c r="I1340" s="456">
        <v>0</v>
      </c>
      <c r="J1340" s="459">
        <v>0</v>
      </c>
    </row>
    <row r="1341" spans="2:10" x14ac:dyDescent="0.25">
      <c r="B1341" s="516" t="s">
        <v>321</v>
      </c>
      <c r="C1341" s="458" t="s">
        <v>1786</v>
      </c>
      <c r="D1341" s="458" t="s">
        <v>351</v>
      </c>
      <c r="E1341" s="456">
        <v>0</v>
      </c>
      <c r="F1341" s="456">
        <v>1060.79</v>
      </c>
      <c r="G1341" s="456">
        <v>1060.79</v>
      </c>
      <c r="H1341" s="456">
        <v>0</v>
      </c>
      <c r="I1341" s="456">
        <v>0</v>
      </c>
      <c r="J1341" s="459">
        <v>0</v>
      </c>
    </row>
    <row r="1342" spans="2:10" x14ac:dyDescent="0.25">
      <c r="B1342" s="516" t="s">
        <v>321</v>
      </c>
      <c r="C1342" s="458" t="s">
        <v>1787</v>
      </c>
      <c r="D1342" s="458" t="s">
        <v>384</v>
      </c>
      <c r="E1342" s="456">
        <v>0</v>
      </c>
      <c r="F1342" s="456">
        <v>435.56</v>
      </c>
      <c r="G1342" s="456">
        <v>435.56</v>
      </c>
      <c r="H1342" s="456">
        <v>0</v>
      </c>
      <c r="I1342" s="456">
        <v>0</v>
      </c>
      <c r="J1342" s="459">
        <v>0</v>
      </c>
    </row>
    <row r="1343" spans="2:10" x14ac:dyDescent="0.25">
      <c r="B1343" s="516" t="s">
        <v>321</v>
      </c>
      <c r="C1343" s="458" t="s">
        <v>1788</v>
      </c>
      <c r="D1343" s="458" t="s">
        <v>386</v>
      </c>
      <c r="E1343" s="456">
        <v>0</v>
      </c>
      <c r="F1343" s="456">
        <v>-1</v>
      </c>
      <c r="G1343" s="456">
        <v>7094.46</v>
      </c>
      <c r="H1343" s="456">
        <v>7094.46</v>
      </c>
      <c r="I1343" s="456">
        <v>0</v>
      </c>
      <c r="J1343" s="459">
        <v>-1</v>
      </c>
    </row>
    <row r="1344" spans="2:10" x14ac:dyDescent="0.25">
      <c r="B1344" s="516" t="s">
        <v>321</v>
      </c>
      <c r="C1344" s="458" t="s">
        <v>1789</v>
      </c>
      <c r="D1344" s="458" t="s">
        <v>388</v>
      </c>
      <c r="E1344" s="456">
        <v>0</v>
      </c>
      <c r="F1344" s="456">
        <v>0</v>
      </c>
      <c r="G1344" s="456">
        <v>7031.66</v>
      </c>
      <c r="H1344" s="456">
        <v>7031.66</v>
      </c>
      <c r="I1344" s="456">
        <v>0</v>
      </c>
      <c r="J1344" s="459">
        <v>0</v>
      </c>
    </row>
    <row r="1345" spans="2:10" x14ac:dyDescent="0.25">
      <c r="B1345" s="516" t="s">
        <v>321</v>
      </c>
      <c r="C1345" s="458" t="s">
        <v>1790</v>
      </c>
      <c r="D1345" s="458" t="s">
        <v>390</v>
      </c>
      <c r="E1345" s="456">
        <v>0</v>
      </c>
      <c r="F1345" s="456">
        <v>0</v>
      </c>
      <c r="G1345" s="456">
        <v>62.8</v>
      </c>
      <c r="H1345" s="456">
        <v>62.8</v>
      </c>
      <c r="I1345" s="456">
        <v>0</v>
      </c>
      <c r="J1345" s="459">
        <v>0</v>
      </c>
    </row>
    <row r="1346" spans="2:10" x14ac:dyDescent="0.25">
      <c r="B1346" s="516" t="s">
        <v>321</v>
      </c>
      <c r="C1346" s="458" t="s">
        <v>3225</v>
      </c>
      <c r="D1346" s="458" t="s">
        <v>3193</v>
      </c>
      <c r="E1346" s="456">
        <v>0</v>
      </c>
      <c r="F1346" s="456">
        <v>-1</v>
      </c>
      <c r="G1346" s="456">
        <v>0</v>
      </c>
      <c r="H1346" s="456">
        <v>0</v>
      </c>
      <c r="I1346" s="456">
        <v>0</v>
      </c>
      <c r="J1346" s="459">
        <v>-1</v>
      </c>
    </row>
    <row r="1347" spans="2:10" x14ac:dyDescent="0.25">
      <c r="B1347" s="516" t="s">
        <v>321</v>
      </c>
      <c r="C1347" s="458" t="s">
        <v>1791</v>
      </c>
      <c r="D1347" s="458" t="s">
        <v>392</v>
      </c>
      <c r="E1347" s="456">
        <v>0</v>
      </c>
      <c r="F1347" s="456">
        <v>9551.34</v>
      </c>
      <c r="G1347" s="456">
        <v>9551.34</v>
      </c>
      <c r="H1347" s="456">
        <v>0</v>
      </c>
      <c r="I1347" s="456">
        <v>0</v>
      </c>
      <c r="J1347" s="459">
        <v>0</v>
      </c>
    </row>
    <row r="1348" spans="2:10" x14ac:dyDescent="0.25">
      <c r="B1348" s="516" t="s">
        <v>321</v>
      </c>
      <c r="C1348" s="458" t="s">
        <v>1792</v>
      </c>
      <c r="D1348" s="458" t="s">
        <v>394</v>
      </c>
      <c r="E1348" s="456">
        <v>0</v>
      </c>
      <c r="F1348" s="456">
        <v>9551.34</v>
      </c>
      <c r="G1348" s="456">
        <v>9551.34</v>
      </c>
      <c r="H1348" s="456">
        <v>0</v>
      </c>
      <c r="I1348" s="456">
        <v>0</v>
      </c>
      <c r="J1348" s="459">
        <v>0</v>
      </c>
    </row>
    <row r="1349" spans="2:10" x14ac:dyDescent="0.25">
      <c r="B1349" s="516" t="s">
        <v>321</v>
      </c>
      <c r="C1349" s="458" t="s">
        <v>1793</v>
      </c>
      <c r="D1349" s="458" t="s">
        <v>396</v>
      </c>
      <c r="E1349" s="456">
        <v>0</v>
      </c>
      <c r="F1349" s="456">
        <v>4245.42</v>
      </c>
      <c r="G1349" s="456">
        <v>4245.42</v>
      </c>
      <c r="H1349" s="456">
        <v>0</v>
      </c>
      <c r="I1349" s="456">
        <v>0</v>
      </c>
      <c r="J1349" s="459">
        <v>0</v>
      </c>
    </row>
    <row r="1350" spans="2:10" x14ac:dyDescent="0.25">
      <c r="B1350" s="516" t="s">
        <v>321</v>
      </c>
      <c r="C1350" s="458" t="s">
        <v>1794</v>
      </c>
      <c r="D1350" s="458" t="s">
        <v>398</v>
      </c>
      <c r="E1350" s="456">
        <v>0</v>
      </c>
      <c r="F1350" s="456">
        <v>4245.42</v>
      </c>
      <c r="G1350" s="456">
        <v>4245.42</v>
      </c>
      <c r="H1350" s="456">
        <v>0</v>
      </c>
      <c r="I1350" s="456">
        <v>0</v>
      </c>
      <c r="J1350" s="459">
        <v>0</v>
      </c>
    </row>
    <row r="1351" spans="2:10" x14ac:dyDescent="0.25">
      <c r="B1351" s="516" t="s">
        <v>321</v>
      </c>
      <c r="C1351" s="458" t="s">
        <v>1795</v>
      </c>
      <c r="D1351" s="458" t="s">
        <v>340</v>
      </c>
      <c r="E1351" s="456">
        <v>0</v>
      </c>
      <c r="F1351" s="456">
        <v>159025.29</v>
      </c>
      <c r="G1351" s="456">
        <v>1127970.6299999999</v>
      </c>
      <c r="H1351" s="456">
        <v>968945.34</v>
      </c>
      <c r="I1351" s="456">
        <v>0</v>
      </c>
      <c r="J1351" s="459">
        <v>0</v>
      </c>
    </row>
    <row r="1352" spans="2:10" x14ac:dyDescent="0.25">
      <c r="B1352" s="516" t="s">
        <v>321</v>
      </c>
      <c r="C1352" s="458" t="s">
        <v>1796</v>
      </c>
      <c r="D1352" s="458" t="s">
        <v>401</v>
      </c>
      <c r="E1352" s="456">
        <v>0</v>
      </c>
      <c r="F1352" s="456">
        <v>52742.93</v>
      </c>
      <c r="G1352" s="456">
        <v>948634.53</v>
      </c>
      <c r="H1352" s="456">
        <v>895891.6</v>
      </c>
      <c r="I1352" s="456">
        <v>0</v>
      </c>
      <c r="J1352" s="459">
        <v>0</v>
      </c>
    </row>
    <row r="1353" spans="2:10" x14ac:dyDescent="0.25">
      <c r="B1353" s="516" t="s">
        <v>321</v>
      </c>
      <c r="C1353" s="458" t="s">
        <v>1797</v>
      </c>
      <c r="D1353" s="458" t="s">
        <v>403</v>
      </c>
      <c r="E1353" s="456">
        <v>0</v>
      </c>
      <c r="F1353" s="456">
        <v>52742.93</v>
      </c>
      <c r="G1353" s="456">
        <v>52742.93</v>
      </c>
      <c r="H1353" s="456">
        <v>0</v>
      </c>
      <c r="I1353" s="456">
        <v>0</v>
      </c>
      <c r="J1353" s="459">
        <v>0</v>
      </c>
    </row>
    <row r="1354" spans="2:10" x14ac:dyDescent="0.25">
      <c r="B1354" s="516" t="s">
        <v>321</v>
      </c>
      <c r="C1354" s="458" t="s">
        <v>1798</v>
      </c>
      <c r="D1354" s="458" t="s">
        <v>405</v>
      </c>
      <c r="E1354" s="456">
        <v>0</v>
      </c>
      <c r="F1354" s="456">
        <v>0</v>
      </c>
      <c r="G1354" s="456">
        <v>895891.6</v>
      </c>
      <c r="H1354" s="456">
        <v>895891.6</v>
      </c>
      <c r="I1354" s="456">
        <v>0</v>
      </c>
      <c r="J1354" s="459">
        <v>0</v>
      </c>
    </row>
    <row r="1355" spans="2:10" x14ac:dyDescent="0.25">
      <c r="B1355" s="516" t="s">
        <v>321</v>
      </c>
      <c r="C1355" s="458" t="s">
        <v>1799</v>
      </c>
      <c r="D1355" s="458" t="s">
        <v>407</v>
      </c>
      <c r="E1355" s="456">
        <v>0</v>
      </c>
      <c r="F1355" s="456">
        <v>44355.040000000001</v>
      </c>
      <c r="G1355" s="456">
        <v>117408.78</v>
      </c>
      <c r="H1355" s="456">
        <v>73053.740000000005</v>
      </c>
      <c r="I1355" s="456">
        <v>0</v>
      </c>
      <c r="J1355" s="459">
        <v>0</v>
      </c>
    </row>
    <row r="1356" spans="2:10" x14ac:dyDescent="0.25">
      <c r="B1356" s="516" t="s">
        <v>321</v>
      </c>
      <c r="C1356" s="458" t="s">
        <v>1800</v>
      </c>
      <c r="D1356" s="458" t="s">
        <v>409</v>
      </c>
      <c r="E1356" s="456">
        <v>0</v>
      </c>
      <c r="F1356" s="456">
        <v>44355.040000000001</v>
      </c>
      <c r="G1356" s="456">
        <v>117408.78</v>
      </c>
      <c r="H1356" s="456">
        <v>73053.740000000005</v>
      </c>
      <c r="I1356" s="456">
        <v>0</v>
      </c>
      <c r="J1356" s="459">
        <v>0</v>
      </c>
    </row>
    <row r="1357" spans="2:10" x14ac:dyDescent="0.25">
      <c r="B1357" s="516" t="s">
        <v>321</v>
      </c>
      <c r="C1357" s="458" t="s">
        <v>1801</v>
      </c>
      <c r="D1357" s="458" t="s">
        <v>411</v>
      </c>
      <c r="E1357" s="456">
        <v>0</v>
      </c>
      <c r="F1357" s="456">
        <v>61927.32</v>
      </c>
      <c r="G1357" s="456">
        <v>61927.32</v>
      </c>
      <c r="H1357" s="456">
        <v>0</v>
      </c>
      <c r="I1357" s="456">
        <v>0</v>
      </c>
      <c r="J1357" s="459">
        <v>0</v>
      </c>
    </row>
    <row r="1358" spans="2:10" x14ac:dyDescent="0.25">
      <c r="B1358" s="516" t="s">
        <v>321</v>
      </c>
      <c r="C1358" s="458" t="s">
        <v>1802</v>
      </c>
      <c r="D1358" s="458" t="s">
        <v>413</v>
      </c>
      <c r="E1358" s="456">
        <v>0</v>
      </c>
      <c r="F1358" s="456">
        <v>61927.32</v>
      </c>
      <c r="G1358" s="456">
        <v>61927.32</v>
      </c>
      <c r="H1358" s="456">
        <v>0</v>
      </c>
      <c r="I1358" s="456">
        <v>0</v>
      </c>
      <c r="J1358" s="459">
        <v>0</v>
      </c>
    </row>
    <row r="1359" spans="2:10" x14ac:dyDescent="0.25">
      <c r="B1359" s="516" t="s">
        <v>321</v>
      </c>
      <c r="C1359" s="458" t="s">
        <v>1803</v>
      </c>
      <c r="D1359" s="458" t="s">
        <v>341</v>
      </c>
      <c r="E1359" s="456">
        <v>0</v>
      </c>
      <c r="F1359" s="456">
        <v>957417.77</v>
      </c>
      <c r="G1359" s="456">
        <v>1115339.47</v>
      </c>
      <c r="H1359" s="456">
        <v>157921.70000000001</v>
      </c>
      <c r="I1359" s="456">
        <v>0</v>
      </c>
      <c r="J1359" s="459">
        <v>0</v>
      </c>
    </row>
    <row r="1360" spans="2:10" x14ac:dyDescent="0.25">
      <c r="B1360" s="516" t="s">
        <v>321</v>
      </c>
      <c r="C1360" s="458" t="s">
        <v>1804</v>
      </c>
      <c r="D1360" s="458" t="s">
        <v>416</v>
      </c>
      <c r="E1360" s="456">
        <v>0</v>
      </c>
      <c r="F1360" s="456">
        <v>0</v>
      </c>
      <c r="G1360" s="456">
        <v>32808</v>
      </c>
      <c r="H1360" s="456">
        <v>32808</v>
      </c>
      <c r="I1360" s="456">
        <v>0</v>
      </c>
      <c r="J1360" s="459">
        <v>0</v>
      </c>
    </row>
    <row r="1361" spans="2:10" x14ac:dyDescent="0.25">
      <c r="B1361" s="516" t="s">
        <v>321</v>
      </c>
      <c r="C1361" s="458" t="s">
        <v>1805</v>
      </c>
      <c r="D1361" s="458" t="s">
        <v>418</v>
      </c>
      <c r="E1361" s="456">
        <v>0</v>
      </c>
      <c r="F1361" s="456">
        <v>562580.36</v>
      </c>
      <c r="G1361" s="456">
        <v>562580.36</v>
      </c>
      <c r="H1361" s="456">
        <v>0</v>
      </c>
      <c r="I1361" s="456">
        <v>0</v>
      </c>
      <c r="J1361" s="459">
        <v>0</v>
      </c>
    </row>
    <row r="1362" spans="2:10" x14ac:dyDescent="0.25">
      <c r="B1362" s="516" t="s">
        <v>321</v>
      </c>
      <c r="C1362" s="458" t="s">
        <v>1806</v>
      </c>
      <c r="D1362" s="458" t="s">
        <v>420</v>
      </c>
      <c r="E1362" s="456">
        <v>0</v>
      </c>
      <c r="F1362" s="456">
        <v>14850.79</v>
      </c>
      <c r="G1362" s="456">
        <v>14850.79</v>
      </c>
      <c r="H1362" s="456">
        <v>0</v>
      </c>
      <c r="I1362" s="456">
        <v>0</v>
      </c>
      <c r="J1362" s="459">
        <v>0</v>
      </c>
    </row>
    <row r="1363" spans="2:10" x14ac:dyDescent="0.25">
      <c r="B1363" s="516" t="s">
        <v>321</v>
      </c>
      <c r="C1363" s="458" t="s">
        <v>1807</v>
      </c>
      <c r="D1363" s="458" t="s">
        <v>422</v>
      </c>
      <c r="E1363" s="456">
        <v>0</v>
      </c>
      <c r="F1363" s="456">
        <v>314458.40999999997</v>
      </c>
      <c r="G1363" s="456">
        <v>314458.40999999997</v>
      </c>
      <c r="H1363" s="456">
        <v>0</v>
      </c>
      <c r="I1363" s="456">
        <v>0</v>
      </c>
      <c r="J1363" s="459">
        <v>0</v>
      </c>
    </row>
    <row r="1364" spans="2:10" x14ac:dyDescent="0.25">
      <c r="B1364" s="516" t="s">
        <v>321</v>
      </c>
      <c r="C1364" s="458" t="s">
        <v>1808</v>
      </c>
      <c r="D1364" s="458" t="s">
        <v>424</v>
      </c>
      <c r="E1364" s="456">
        <v>0</v>
      </c>
      <c r="F1364" s="456">
        <v>65936.23</v>
      </c>
      <c r="G1364" s="456">
        <v>120058.49</v>
      </c>
      <c r="H1364" s="456">
        <v>54122.26</v>
      </c>
      <c r="I1364" s="456">
        <v>0</v>
      </c>
      <c r="J1364" s="459">
        <v>0</v>
      </c>
    </row>
    <row r="1365" spans="2:10" x14ac:dyDescent="0.25">
      <c r="B1365" s="516" t="s">
        <v>321</v>
      </c>
      <c r="C1365" s="458" t="s">
        <v>1809</v>
      </c>
      <c r="D1365" s="458" t="s">
        <v>426</v>
      </c>
      <c r="E1365" s="456">
        <v>0</v>
      </c>
      <c r="F1365" s="456">
        <v>0</v>
      </c>
      <c r="G1365" s="456">
        <v>68585.05</v>
      </c>
      <c r="H1365" s="456">
        <v>68585.05</v>
      </c>
      <c r="I1365" s="456">
        <v>0</v>
      </c>
      <c r="J1365" s="459">
        <v>0</v>
      </c>
    </row>
    <row r="1366" spans="2:10" x14ac:dyDescent="0.25">
      <c r="B1366" s="516" t="s">
        <v>321</v>
      </c>
      <c r="C1366" s="458" t="s">
        <v>1810</v>
      </c>
      <c r="D1366" s="458" t="s">
        <v>427</v>
      </c>
      <c r="E1366" s="456">
        <v>0</v>
      </c>
      <c r="F1366" s="456">
        <v>81.73</v>
      </c>
      <c r="G1366" s="456">
        <v>625.20000000000005</v>
      </c>
      <c r="H1366" s="456">
        <v>543.47</v>
      </c>
      <c r="I1366" s="456">
        <v>0</v>
      </c>
      <c r="J1366" s="459">
        <v>0</v>
      </c>
    </row>
    <row r="1367" spans="2:10" x14ac:dyDescent="0.25">
      <c r="B1367" s="516" t="s">
        <v>321</v>
      </c>
      <c r="C1367" s="458" t="s">
        <v>5120</v>
      </c>
      <c r="D1367" s="458" t="s">
        <v>4818</v>
      </c>
      <c r="E1367" s="456">
        <v>0</v>
      </c>
      <c r="F1367" s="456">
        <v>-489.75</v>
      </c>
      <c r="G1367" s="456">
        <v>1373.17</v>
      </c>
      <c r="H1367" s="456">
        <v>1862.92</v>
      </c>
      <c r="I1367" s="456">
        <v>0</v>
      </c>
      <c r="J1367" s="459">
        <v>0</v>
      </c>
    </row>
    <row r="1368" spans="2:10" x14ac:dyDescent="0.25">
      <c r="B1368" s="516" t="s">
        <v>321</v>
      </c>
      <c r="C1368" s="458" t="s">
        <v>1811</v>
      </c>
      <c r="D1368" s="458" t="s">
        <v>653</v>
      </c>
      <c r="E1368" s="456">
        <v>0</v>
      </c>
      <c r="F1368" s="456">
        <v>107567.23</v>
      </c>
      <c r="G1368" s="456">
        <v>157913.25</v>
      </c>
      <c r="H1368" s="456">
        <v>51150.85</v>
      </c>
      <c r="I1368" s="456">
        <v>0</v>
      </c>
      <c r="J1368" s="459">
        <v>804.83</v>
      </c>
    </row>
    <row r="1369" spans="2:10" x14ac:dyDescent="0.25">
      <c r="B1369" s="516" t="s">
        <v>321</v>
      </c>
      <c r="C1369" s="458" t="s">
        <v>1812</v>
      </c>
      <c r="D1369" s="458" t="s">
        <v>431</v>
      </c>
      <c r="E1369" s="456">
        <v>0</v>
      </c>
      <c r="F1369" s="456">
        <v>21477.5</v>
      </c>
      <c r="G1369" s="456">
        <v>70787.5</v>
      </c>
      <c r="H1369" s="456">
        <v>49310</v>
      </c>
      <c r="I1369" s="456">
        <v>0</v>
      </c>
      <c r="J1369" s="459">
        <v>0</v>
      </c>
    </row>
    <row r="1370" spans="2:10" x14ac:dyDescent="0.25">
      <c r="B1370" s="516" t="s">
        <v>321</v>
      </c>
      <c r="C1370" s="458" t="s">
        <v>1813</v>
      </c>
      <c r="D1370" s="458" t="s">
        <v>432</v>
      </c>
      <c r="E1370" s="456">
        <v>0</v>
      </c>
      <c r="F1370" s="456">
        <v>4076.89</v>
      </c>
      <c r="G1370" s="456">
        <v>4076.89</v>
      </c>
      <c r="H1370" s="456">
        <v>0</v>
      </c>
      <c r="I1370" s="456">
        <v>0</v>
      </c>
      <c r="J1370" s="459">
        <v>0</v>
      </c>
    </row>
    <row r="1371" spans="2:10" x14ac:dyDescent="0.25">
      <c r="B1371" s="516" t="s">
        <v>321</v>
      </c>
      <c r="C1371" s="458" t="s">
        <v>5121</v>
      </c>
      <c r="D1371" s="458" t="s">
        <v>4819</v>
      </c>
      <c r="E1371" s="456">
        <v>0</v>
      </c>
      <c r="F1371" s="456">
        <v>-48110</v>
      </c>
      <c r="G1371" s="456">
        <v>0</v>
      </c>
      <c r="H1371" s="456">
        <v>48110</v>
      </c>
      <c r="I1371" s="456">
        <v>0</v>
      </c>
      <c r="J1371" s="459">
        <v>0</v>
      </c>
    </row>
    <row r="1372" spans="2:10" x14ac:dyDescent="0.25">
      <c r="B1372" s="516" t="s">
        <v>321</v>
      </c>
      <c r="C1372" s="458" t="s">
        <v>1814</v>
      </c>
      <c r="D1372" s="458" t="s">
        <v>434</v>
      </c>
      <c r="E1372" s="456">
        <v>0</v>
      </c>
      <c r="F1372" s="456">
        <v>0</v>
      </c>
      <c r="G1372" s="456">
        <v>1200</v>
      </c>
      <c r="H1372" s="456">
        <v>1200</v>
      </c>
      <c r="I1372" s="456">
        <v>0</v>
      </c>
      <c r="J1372" s="459">
        <v>0</v>
      </c>
    </row>
    <row r="1373" spans="2:10" x14ac:dyDescent="0.25">
      <c r="B1373" s="516" t="s">
        <v>321</v>
      </c>
      <c r="C1373" s="458" t="s">
        <v>1815</v>
      </c>
      <c r="D1373" s="458" t="s">
        <v>436</v>
      </c>
      <c r="E1373" s="456">
        <v>0</v>
      </c>
      <c r="F1373" s="456">
        <v>12705.9</v>
      </c>
      <c r="G1373" s="456">
        <v>12705.9</v>
      </c>
      <c r="H1373" s="456">
        <v>0</v>
      </c>
      <c r="I1373" s="456">
        <v>0</v>
      </c>
      <c r="J1373" s="459">
        <v>0</v>
      </c>
    </row>
    <row r="1374" spans="2:10" x14ac:dyDescent="0.25">
      <c r="B1374" s="516" t="s">
        <v>321</v>
      </c>
      <c r="C1374" s="458" t="s">
        <v>1816</v>
      </c>
      <c r="D1374" s="458" t="s">
        <v>437</v>
      </c>
      <c r="E1374" s="456">
        <v>0</v>
      </c>
      <c r="F1374" s="456">
        <v>775</v>
      </c>
      <c r="G1374" s="456">
        <v>775</v>
      </c>
      <c r="H1374" s="456">
        <v>0</v>
      </c>
      <c r="I1374" s="456">
        <v>0</v>
      </c>
      <c r="J1374" s="459">
        <v>0</v>
      </c>
    </row>
    <row r="1375" spans="2:10" x14ac:dyDescent="0.25">
      <c r="B1375" s="516" t="s">
        <v>321</v>
      </c>
      <c r="C1375" s="458" t="s">
        <v>1817</v>
      </c>
      <c r="D1375" s="458" t="s">
        <v>439</v>
      </c>
      <c r="E1375" s="456">
        <v>0</v>
      </c>
      <c r="F1375" s="456">
        <v>50</v>
      </c>
      <c r="G1375" s="456">
        <v>50</v>
      </c>
      <c r="H1375" s="456">
        <v>0</v>
      </c>
      <c r="I1375" s="456">
        <v>0</v>
      </c>
      <c r="J1375" s="459">
        <v>0</v>
      </c>
    </row>
    <row r="1376" spans="2:10" x14ac:dyDescent="0.25">
      <c r="B1376" s="516" t="s">
        <v>321</v>
      </c>
      <c r="C1376" s="458" t="s">
        <v>1818</v>
      </c>
      <c r="D1376" s="458" t="s">
        <v>441</v>
      </c>
      <c r="E1376" s="456">
        <v>0</v>
      </c>
      <c r="F1376" s="456">
        <v>40221.78</v>
      </c>
      <c r="G1376" s="456">
        <v>40221.78</v>
      </c>
      <c r="H1376" s="456">
        <v>0</v>
      </c>
      <c r="I1376" s="456">
        <v>0</v>
      </c>
      <c r="J1376" s="459">
        <v>0</v>
      </c>
    </row>
    <row r="1377" spans="2:10" x14ac:dyDescent="0.25">
      <c r="B1377" s="516" t="s">
        <v>321</v>
      </c>
      <c r="C1377" s="458" t="s">
        <v>1819</v>
      </c>
      <c r="D1377" s="458" t="s">
        <v>442</v>
      </c>
      <c r="E1377" s="456">
        <v>0</v>
      </c>
      <c r="F1377" s="456">
        <v>1656.57</v>
      </c>
      <c r="G1377" s="456">
        <v>1656.57</v>
      </c>
      <c r="H1377" s="456">
        <v>0</v>
      </c>
      <c r="I1377" s="456">
        <v>0</v>
      </c>
      <c r="J1377" s="459">
        <v>0</v>
      </c>
    </row>
    <row r="1378" spans="2:10" x14ac:dyDescent="0.25">
      <c r="B1378" s="516" t="s">
        <v>321</v>
      </c>
      <c r="C1378" s="458" t="s">
        <v>1820</v>
      </c>
      <c r="D1378" s="458" t="s">
        <v>443</v>
      </c>
      <c r="E1378" s="456">
        <v>0</v>
      </c>
      <c r="F1378" s="456">
        <v>10101.36</v>
      </c>
      <c r="G1378" s="456">
        <v>10101.36</v>
      </c>
      <c r="H1378" s="456">
        <v>0</v>
      </c>
      <c r="I1378" s="456">
        <v>0</v>
      </c>
      <c r="J1378" s="459">
        <v>0</v>
      </c>
    </row>
    <row r="1379" spans="2:10" x14ac:dyDescent="0.25">
      <c r="B1379" s="516" t="s">
        <v>321</v>
      </c>
      <c r="C1379" s="458" t="s">
        <v>1821</v>
      </c>
      <c r="D1379" s="458" t="s">
        <v>445</v>
      </c>
      <c r="E1379" s="456">
        <v>0</v>
      </c>
      <c r="F1379" s="456">
        <v>80466.77</v>
      </c>
      <c r="G1379" s="456">
        <v>79661.94</v>
      </c>
      <c r="H1379" s="456">
        <v>0</v>
      </c>
      <c r="I1379" s="456">
        <v>0</v>
      </c>
      <c r="J1379" s="459">
        <v>804.83</v>
      </c>
    </row>
    <row r="1380" spans="2:10" x14ac:dyDescent="0.25">
      <c r="B1380" s="516" t="s">
        <v>321</v>
      </c>
      <c r="C1380" s="458" t="s">
        <v>1822</v>
      </c>
      <c r="D1380" s="458" t="s">
        <v>447</v>
      </c>
      <c r="E1380" s="456">
        <v>0</v>
      </c>
      <c r="F1380" s="456">
        <v>53359.54</v>
      </c>
      <c r="G1380" s="456">
        <v>53359.54</v>
      </c>
      <c r="H1380" s="456">
        <v>0</v>
      </c>
      <c r="I1380" s="456">
        <v>0</v>
      </c>
      <c r="J1380" s="459">
        <v>0</v>
      </c>
    </row>
    <row r="1381" spans="2:10" x14ac:dyDescent="0.25">
      <c r="B1381" s="516" t="s">
        <v>321</v>
      </c>
      <c r="C1381" s="458" t="s">
        <v>1823</v>
      </c>
      <c r="D1381" s="458" t="s">
        <v>449</v>
      </c>
      <c r="E1381" s="456">
        <v>0</v>
      </c>
      <c r="F1381" s="456">
        <v>23422.54</v>
      </c>
      <c r="G1381" s="456">
        <v>23422.54</v>
      </c>
      <c r="H1381" s="456">
        <v>0</v>
      </c>
      <c r="I1381" s="456">
        <v>0</v>
      </c>
      <c r="J1381" s="459">
        <v>0</v>
      </c>
    </row>
    <row r="1382" spans="2:10" x14ac:dyDescent="0.25">
      <c r="B1382" s="516" t="s">
        <v>321</v>
      </c>
      <c r="C1382" s="458" t="s">
        <v>1824</v>
      </c>
      <c r="D1382" s="458" t="s">
        <v>451</v>
      </c>
      <c r="E1382" s="456">
        <v>0</v>
      </c>
      <c r="F1382" s="456">
        <v>2846.52</v>
      </c>
      <c r="G1382" s="456">
        <v>2846.52</v>
      </c>
      <c r="H1382" s="456">
        <v>0</v>
      </c>
      <c r="I1382" s="456">
        <v>0</v>
      </c>
      <c r="J1382" s="459">
        <v>0</v>
      </c>
    </row>
    <row r="1383" spans="2:10" x14ac:dyDescent="0.25">
      <c r="B1383" s="516" t="s">
        <v>321</v>
      </c>
      <c r="C1383" s="458" t="s">
        <v>1825</v>
      </c>
      <c r="D1383" s="458" t="s">
        <v>453</v>
      </c>
      <c r="E1383" s="456">
        <v>0</v>
      </c>
      <c r="F1383" s="456">
        <v>33.340000000000003</v>
      </c>
      <c r="G1383" s="456">
        <v>33.340000000000003</v>
      </c>
      <c r="H1383" s="456">
        <v>0</v>
      </c>
      <c r="I1383" s="456">
        <v>0</v>
      </c>
      <c r="J1383" s="459">
        <v>0</v>
      </c>
    </row>
    <row r="1384" spans="2:10" x14ac:dyDescent="0.25">
      <c r="B1384" s="516" t="s">
        <v>321</v>
      </c>
      <c r="C1384" s="458" t="s">
        <v>1826</v>
      </c>
      <c r="D1384" s="458" t="s">
        <v>454</v>
      </c>
      <c r="E1384" s="456">
        <v>0</v>
      </c>
      <c r="F1384" s="456">
        <v>804.83</v>
      </c>
      <c r="G1384" s="456">
        <v>0</v>
      </c>
      <c r="H1384" s="456">
        <v>0</v>
      </c>
      <c r="I1384" s="456">
        <v>0</v>
      </c>
      <c r="J1384" s="459">
        <v>804.83</v>
      </c>
    </row>
    <row r="1385" spans="2:10" x14ac:dyDescent="0.25">
      <c r="B1385" s="516" t="s">
        <v>321</v>
      </c>
      <c r="C1385" s="458" t="s">
        <v>1827</v>
      </c>
      <c r="D1385" s="458" t="s">
        <v>456</v>
      </c>
      <c r="E1385" s="456">
        <v>0</v>
      </c>
      <c r="F1385" s="456">
        <v>5622.96</v>
      </c>
      <c r="G1385" s="456">
        <v>7463.81</v>
      </c>
      <c r="H1385" s="456">
        <v>1840.85</v>
      </c>
      <c r="I1385" s="456">
        <v>0</v>
      </c>
      <c r="J1385" s="459">
        <v>0</v>
      </c>
    </row>
    <row r="1386" spans="2:10" x14ac:dyDescent="0.25">
      <c r="B1386" s="516" t="s">
        <v>321</v>
      </c>
      <c r="C1386" s="458" t="s">
        <v>1828</v>
      </c>
      <c r="D1386" s="458" t="s">
        <v>458</v>
      </c>
      <c r="E1386" s="456">
        <v>0</v>
      </c>
      <c r="F1386" s="456">
        <v>5623.81</v>
      </c>
      <c r="G1386" s="456">
        <v>5623.81</v>
      </c>
      <c r="H1386" s="456">
        <v>0</v>
      </c>
      <c r="I1386" s="456">
        <v>0</v>
      </c>
      <c r="J1386" s="459">
        <v>0</v>
      </c>
    </row>
    <row r="1387" spans="2:10" x14ac:dyDescent="0.25">
      <c r="B1387" s="516" t="s">
        <v>321</v>
      </c>
      <c r="C1387" s="458" t="s">
        <v>1829</v>
      </c>
      <c r="D1387" s="458" t="s">
        <v>460</v>
      </c>
      <c r="E1387" s="456">
        <v>0</v>
      </c>
      <c r="F1387" s="456">
        <v>0</v>
      </c>
      <c r="G1387" s="456">
        <v>1840</v>
      </c>
      <c r="H1387" s="456">
        <v>1840</v>
      </c>
      <c r="I1387" s="456">
        <v>0</v>
      </c>
      <c r="J1387" s="459">
        <v>0</v>
      </c>
    </row>
    <row r="1388" spans="2:10" x14ac:dyDescent="0.25">
      <c r="B1388" s="516" t="s">
        <v>321</v>
      </c>
      <c r="C1388" s="458" t="s">
        <v>3660</v>
      </c>
      <c r="D1388" s="458" t="s">
        <v>3536</v>
      </c>
      <c r="E1388" s="456">
        <v>0</v>
      </c>
      <c r="F1388" s="456">
        <v>-0.85</v>
      </c>
      <c r="G1388" s="456">
        <v>0</v>
      </c>
      <c r="H1388" s="456">
        <v>0.85</v>
      </c>
      <c r="I1388" s="456">
        <v>0</v>
      </c>
      <c r="J1388" s="459">
        <v>0</v>
      </c>
    </row>
    <row r="1389" spans="2:10" x14ac:dyDescent="0.25">
      <c r="B1389" s="516" t="s">
        <v>321</v>
      </c>
      <c r="C1389" s="458" t="s">
        <v>1830</v>
      </c>
      <c r="D1389" s="458" t="s">
        <v>655</v>
      </c>
      <c r="E1389" s="456">
        <v>0</v>
      </c>
      <c r="F1389" s="456">
        <v>0</v>
      </c>
      <c r="G1389" s="456">
        <v>194814.14</v>
      </c>
      <c r="H1389" s="456">
        <v>194814.14</v>
      </c>
      <c r="I1389" s="456">
        <v>0</v>
      </c>
      <c r="J1389" s="459">
        <v>0</v>
      </c>
    </row>
    <row r="1390" spans="2:10" x14ac:dyDescent="0.25">
      <c r="B1390" s="516" t="s">
        <v>321</v>
      </c>
      <c r="C1390" s="458" t="s">
        <v>1831</v>
      </c>
      <c r="D1390" s="458" t="s">
        <v>465</v>
      </c>
      <c r="E1390" s="456">
        <v>0</v>
      </c>
      <c r="F1390" s="456">
        <v>0</v>
      </c>
      <c r="G1390" s="456">
        <v>194814.14</v>
      </c>
      <c r="H1390" s="456">
        <v>194814.14</v>
      </c>
      <c r="I1390" s="456">
        <v>0</v>
      </c>
      <c r="J1390" s="459">
        <v>0</v>
      </c>
    </row>
    <row r="1391" spans="2:10" x14ac:dyDescent="0.25">
      <c r="B1391" s="516" t="s">
        <v>321</v>
      </c>
      <c r="C1391" s="458" t="s">
        <v>1832</v>
      </c>
      <c r="D1391" s="458" t="s">
        <v>467</v>
      </c>
      <c r="E1391" s="456">
        <v>0</v>
      </c>
      <c r="F1391" s="456">
        <v>0</v>
      </c>
      <c r="G1391" s="456">
        <v>194814.14</v>
      </c>
      <c r="H1391" s="456">
        <v>194814.14</v>
      </c>
      <c r="I1391" s="456">
        <v>0</v>
      </c>
      <c r="J1391" s="459">
        <v>0</v>
      </c>
    </row>
    <row r="1392" spans="2:10" ht="18" x14ac:dyDescent="0.25">
      <c r="B1392" s="516" t="s">
        <v>321</v>
      </c>
      <c r="C1392" s="458" t="s">
        <v>1833</v>
      </c>
      <c r="D1392" s="458" t="s">
        <v>577</v>
      </c>
      <c r="E1392" s="456">
        <v>0</v>
      </c>
      <c r="F1392" s="456">
        <v>1505924.48</v>
      </c>
      <c r="G1392" s="456">
        <v>1617839.51</v>
      </c>
      <c r="H1392" s="456">
        <v>120420.25</v>
      </c>
      <c r="I1392" s="456">
        <v>0</v>
      </c>
      <c r="J1392" s="459">
        <v>8505.2199999999993</v>
      </c>
    </row>
    <row r="1393" spans="2:10" x14ac:dyDescent="0.25">
      <c r="B1393" s="516" t="s">
        <v>321</v>
      </c>
      <c r="C1393" s="458" t="s">
        <v>1834</v>
      </c>
      <c r="D1393" s="458" t="s">
        <v>605</v>
      </c>
      <c r="E1393" s="456">
        <v>0</v>
      </c>
      <c r="F1393" s="456">
        <v>1077283.3999999999</v>
      </c>
      <c r="G1393" s="456">
        <v>1077283.3999999999</v>
      </c>
      <c r="H1393" s="456">
        <v>0</v>
      </c>
      <c r="I1393" s="456">
        <v>0</v>
      </c>
      <c r="J1393" s="459">
        <v>0</v>
      </c>
    </row>
    <row r="1394" spans="2:10" x14ac:dyDescent="0.25">
      <c r="B1394" s="516" t="s">
        <v>321</v>
      </c>
      <c r="C1394" s="458" t="s">
        <v>1835</v>
      </c>
      <c r="D1394" s="458" t="s">
        <v>1309</v>
      </c>
      <c r="E1394" s="456">
        <v>0</v>
      </c>
      <c r="F1394" s="456">
        <v>1044762.61</v>
      </c>
      <c r="G1394" s="456">
        <v>1044762.61</v>
      </c>
      <c r="H1394" s="456">
        <v>0</v>
      </c>
      <c r="I1394" s="456">
        <v>0</v>
      </c>
      <c r="J1394" s="459">
        <v>0</v>
      </c>
    </row>
    <row r="1395" spans="2:10" x14ac:dyDescent="0.25">
      <c r="B1395" s="516" t="s">
        <v>321</v>
      </c>
      <c r="C1395" s="458" t="s">
        <v>1836</v>
      </c>
      <c r="D1395" s="458" t="s">
        <v>1311</v>
      </c>
      <c r="E1395" s="456">
        <v>0</v>
      </c>
      <c r="F1395" s="456">
        <v>28823.53</v>
      </c>
      <c r="G1395" s="456">
        <v>28823.53</v>
      </c>
      <c r="H1395" s="456">
        <v>0</v>
      </c>
      <c r="I1395" s="456">
        <v>0</v>
      </c>
      <c r="J1395" s="459">
        <v>0</v>
      </c>
    </row>
    <row r="1396" spans="2:10" x14ac:dyDescent="0.25">
      <c r="B1396" s="516" t="s">
        <v>321</v>
      </c>
      <c r="C1396" s="458" t="s">
        <v>1837</v>
      </c>
      <c r="D1396" s="458" t="s">
        <v>1313</v>
      </c>
      <c r="E1396" s="456">
        <v>0</v>
      </c>
      <c r="F1396" s="456">
        <v>3697.26</v>
      </c>
      <c r="G1396" s="456">
        <v>3697.26</v>
      </c>
      <c r="H1396" s="456">
        <v>0</v>
      </c>
      <c r="I1396" s="456">
        <v>0</v>
      </c>
      <c r="J1396" s="459">
        <v>0</v>
      </c>
    </row>
    <row r="1397" spans="2:10" x14ac:dyDescent="0.25">
      <c r="B1397" s="516" t="s">
        <v>321</v>
      </c>
      <c r="C1397" s="458" t="s">
        <v>1838</v>
      </c>
      <c r="D1397" s="458" t="s">
        <v>1713</v>
      </c>
      <c r="E1397" s="456">
        <v>0</v>
      </c>
      <c r="F1397" s="456">
        <v>2383.64</v>
      </c>
      <c r="G1397" s="456">
        <v>9358.58</v>
      </c>
      <c r="H1397" s="456">
        <v>6974.94</v>
      </c>
      <c r="I1397" s="456">
        <v>0</v>
      </c>
      <c r="J1397" s="459">
        <v>0</v>
      </c>
    </row>
    <row r="1398" spans="2:10" x14ac:dyDescent="0.25">
      <c r="B1398" s="516" t="s">
        <v>321</v>
      </c>
      <c r="C1398" s="458" t="s">
        <v>1839</v>
      </c>
      <c r="D1398" s="458" t="s">
        <v>1715</v>
      </c>
      <c r="E1398" s="456">
        <v>0</v>
      </c>
      <c r="F1398" s="456">
        <v>2383.64</v>
      </c>
      <c r="G1398" s="456">
        <v>9358.58</v>
      </c>
      <c r="H1398" s="456">
        <v>6974.94</v>
      </c>
      <c r="I1398" s="456">
        <v>0</v>
      </c>
      <c r="J1398" s="459">
        <v>0</v>
      </c>
    </row>
    <row r="1399" spans="2:10" x14ac:dyDescent="0.25">
      <c r="B1399" s="516" t="s">
        <v>321</v>
      </c>
      <c r="C1399" s="458" t="s">
        <v>1840</v>
      </c>
      <c r="D1399" s="458" t="s">
        <v>1315</v>
      </c>
      <c r="E1399" s="456">
        <v>0</v>
      </c>
      <c r="F1399" s="456">
        <v>27777.33</v>
      </c>
      <c r="G1399" s="456">
        <v>24994.26</v>
      </c>
      <c r="H1399" s="456">
        <v>646.17999999999995</v>
      </c>
      <c r="I1399" s="456">
        <v>0</v>
      </c>
      <c r="J1399" s="459">
        <v>3429.25</v>
      </c>
    </row>
    <row r="1400" spans="2:10" x14ac:dyDescent="0.25">
      <c r="B1400" s="516" t="s">
        <v>321</v>
      </c>
      <c r="C1400" s="458" t="s">
        <v>1841</v>
      </c>
      <c r="D1400" s="458" t="s">
        <v>1317</v>
      </c>
      <c r="E1400" s="456">
        <v>0</v>
      </c>
      <c r="F1400" s="456">
        <v>7588.9</v>
      </c>
      <c r="G1400" s="456">
        <v>7588.9</v>
      </c>
      <c r="H1400" s="456">
        <v>0</v>
      </c>
      <c r="I1400" s="456">
        <v>0</v>
      </c>
      <c r="J1400" s="459">
        <v>0</v>
      </c>
    </row>
    <row r="1401" spans="2:10" x14ac:dyDescent="0.25">
      <c r="B1401" s="516" t="s">
        <v>321</v>
      </c>
      <c r="C1401" s="458" t="s">
        <v>1842</v>
      </c>
      <c r="D1401" s="458" t="s">
        <v>1319</v>
      </c>
      <c r="E1401" s="456">
        <v>0</v>
      </c>
      <c r="F1401" s="456">
        <v>14782.08</v>
      </c>
      <c r="G1401" s="456">
        <v>14782.08</v>
      </c>
      <c r="H1401" s="456">
        <v>0</v>
      </c>
      <c r="I1401" s="456">
        <v>0</v>
      </c>
      <c r="J1401" s="459">
        <v>0</v>
      </c>
    </row>
    <row r="1402" spans="2:10" x14ac:dyDescent="0.25">
      <c r="B1402" s="516" t="s">
        <v>321</v>
      </c>
      <c r="C1402" s="458" t="s">
        <v>1843</v>
      </c>
      <c r="D1402" s="458" t="s">
        <v>1321</v>
      </c>
      <c r="E1402" s="456">
        <v>0</v>
      </c>
      <c r="F1402" s="456">
        <v>37.08</v>
      </c>
      <c r="G1402" s="456">
        <v>37.08</v>
      </c>
      <c r="H1402" s="456">
        <v>0</v>
      </c>
      <c r="I1402" s="456">
        <v>0</v>
      </c>
      <c r="J1402" s="459">
        <v>0</v>
      </c>
    </row>
    <row r="1403" spans="2:10" x14ac:dyDescent="0.25">
      <c r="B1403" s="516" t="s">
        <v>321</v>
      </c>
      <c r="C1403" s="458" t="s">
        <v>1844</v>
      </c>
      <c r="D1403" s="458" t="s">
        <v>1721</v>
      </c>
      <c r="E1403" s="456">
        <v>0</v>
      </c>
      <c r="F1403" s="456">
        <v>3429.25</v>
      </c>
      <c r="G1403" s="456">
        <v>0</v>
      </c>
      <c r="H1403" s="456">
        <v>0</v>
      </c>
      <c r="I1403" s="456">
        <v>0</v>
      </c>
      <c r="J1403" s="459">
        <v>3429.25</v>
      </c>
    </row>
    <row r="1404" spans="2:10" x14ac:dyDescent="0.25">
      <c r="B1404" s="516" t="s">
        <v>321</v>
      </c>
      <c r="C1404" s="458" t="s">
        <v>1845</v>
      </c>
      <c r="D1404" s="458" t="s">
        <v>1723</v>
      </c>
      <c r="E1404" s="456">
        <v>0</v>
      </c>
      <c r="F1404" s="456">
        <v>1940.02</v>
      </c>
      <c r="G1404" s="456">
        <v>2586.1999999999998</v>
      </c>
      <c r="H1404" s="456">
        <v>646.17999999999995</v>
      </c>
      <c r="I1404" s="456">
        <v>0</v>
      </c>
      <c r="J1404" s="459">
        <v>0</v>
      </c>
    </row>
    <row r="1405" spans="2:10" x14ac:dyDescent="0.25">
      <c r="B1405" s="526" t="s">
        <v>321</v>
      </c>
      <c r="C1405" s="512" t="s">
        <v>1846</v>
      </c>
      <c r="D1405" s="512" t="s">
        <v>1323</v>
      </c>
      <c r="E1405" s="511">
        <v>0</v>
      </c>
      <c r="F1405" s="511">
        <v>8531.9500000000007</v>
      </c>
      <c r="G1405" s="511">
        <v>11291.95</v>
      </c>
      <c r="H1405" s="511">
        <v>2760</v>
      </c>
      <c r="I1405" s="511">
        <v>0</v>
      </c>
      <c r="J1405" s="527">
        <v>0</v>
      </c>
    </row>
    <row r="1406" spans="2:10" x14ac:dyDescent="0.25">
      <c r="B1406" s="516" t="s">
        <v>321</v>
      </c>
      <c r="C1406" s="458" t="s">
        <v>1847</v>
      </c>
      <c r="D1406" s="458" t="s">
        <v>1325</v>
      </c>
      <c r="E1406" s="456">
        <v>0</v>
      </c>
      <c r="F1406" s="456">
        <v>8531.9500000000007</v>
      </c>
      <c r="G1406" s="456">
        <v>8531.9500000000007</v>
      </c>
      <c r="H1406" s="456">
        <v>0</v>
      </c>
      <c r="I1406" s="456">
        <v>0</v>
      </c>
      <c r="J1406" s="459">
        <v>0</v>
      </c>
    </row>
    <row r="1407" spans="2:10" x14ac:dyDescent="0.25">
      <c r="B1407" s="516" t="s">
        <v>321</v>
      </c>
      <c r="C1407" s="458" t="s">
        <v>1848</v>
      </c>
      <c r="D1407" s="458" t="s">
        <v>1327</v>
      </c>
      <c r="E1407" s="456">
        <v>0</v>
      </c>
      <c r="F1407" s="456">
        <v>0</v>
      </c>
      <c r="G1407" s="456">
        <v>2760</v>
      </c>
      <c r="H1407" s="456">
        <v>2760</v>
      </c>
      <c r="I1407" s="456">
        <v>0</v>
      </c>
      <c r="J1407" s="459">
        <v>0</v>
      </c>
    </row>
    <row r="1408" spans="2:10" x14ac:dyDescent="0.25">
      <c r="B1408" s="516" t="s">
        <v>321</v>
      </c>
      <c r="C1408" s="458" t="s">
        <v>1849</v>
      </c>
      <c r="D1408" s="458" t="s">
        <v>1329</v>
      </c>
      <c r="E1408" s="456">
        <v>0</v>
      </c>
      <c r="F1408" s="456">
        <v>10697.5</v>
      </c>
      <c r="G1408" s="456">
        <v>12938</v>
      </c>
      <c r="H1408" s="456">
        <v>2240.5</v>
      </c>
      <c r="I1408" s="456">
        <v>0</v>
      </c>
      <c r="J1408" s="459">
        <v>0</v>
      </c>
    </row>
    <row r="1409" spans="2:10" x14ac:dyDescent="0.25">
      <c r="B1409" s="516" t="s">
        <v>321</v>
      </c>
      <c r="C1409" s="458" t="s">
        <v>1850</v>
      </c>
      <c r="D1409" s="458" t="s">
        <v>1331</v>
      </c>
      <c r="E1409" s="456">
        <v>0</v>
      </c>
      <c r="F1409" s="456">
        <v>8018.5</v>
      </c>
      <c r="G1409" s="456">
        <v>8018.5</v>
      </c>
      <c r="H1409" s="456">
        <v>0</v>
      </c>
      <c r="I1409" s="456">
        <v>0</v>
      </c>
      <c r="J1409" s="459">
        <v>0</v>
      </c>
    </row>
    <row r="1410" spans="2:10" x14ac:dyDescent="0.25">
      <c r="B1410" s="516" t="s">
        <v>321</v>
      </c>
      <c r="C1410" s="458" t="s">
        <v>1851</v>
      </c>
      <c r="D1410" s="458" t="s">
        <v>1333</v>
      </c>
      <c r="E1410" s="456">
        <v>0</v>
      </c>
      <c r="F1410" s="456">
        <v>0</v>
      </c>
      <c r="G1410" s="456">
        <v>960.5</v>
      </c>
      <c r="H1410" s="456">
        <v>960.5</v>
      </c>
      <c r="I1410" s="456">
        <v>0</v>
      </c>
      <c r="J1410" s="459">
        <v>0</v>
      </c>
    </row>
    <row r="1411" spans="2:10" x14ac:dyDescent="0.25">
      <c r="B1411" s="516" t="s">
        <v>321</v>
      </c>
      <c r="C1411" s="458" t="s">
        <v>1852</v>
      </c>
      <c r="D1411" s="458" t="s">
        <v>1731</v>
      </c>
      <c r="E1411" s="456">
        <v>0</v>
      </c>
      <c r="F1411" s="456">
        <v>2679</v>
      </c>
      <c r="G1411" s="456">
        <v>2679</v>
      </c>
      <c r="H1411" s="456">
        <v>0</v>
      </c>
      <c r="I1411" s="456">
        <v>0</v>
      </c>
      <c r="J1411" s="459">
        <v>0</v>
      </c>
    </row>
    <row r="1412" spans="2:10" x14ac:dyDescent="0.25">
      <c r="B1412" s="516" t="s">
        <v>321</v>
      </c>
      <c r="C1412" s="458" t="s">
        <v>1853</v>
      </c>
      <c r="D1412" s="458" t="s">
        <v>1335</v>
      </c>
      <c r="E1412" s="456">
        <v>0</v>
      </c>
      <c r="F1412" s="456">
        <v>0</v>
      </c>
      <c r="G1412" s="456">
        <v>1280</v>
      </c>
      <c r="H1412" s="456">
        <v>1280</v>
      </c>
      <c r="I1412" s="456">
        <v>0</v>
      </c>
      <c r="J1412" s="459">
        <v>0</v>
      </c>
    </row>
    <row r="1413" spans="2:10" x14ac:dyDescent="0.25">
      <c r="B1413" s="516" t="s">
        <v>321</v>
      </c>
      <c r="C1413" s="458" t="s">
        <v>1854</v>
      </c>
      <c r="D1413" s="458" t="s">
        <v>1337</v>
      </c>
      <c r="E1413" s="456">
        <v>0</v>
      </c>
      <c r="F1413" s="456">
        <v>0</v>
      </c>
      <c r="G1413" s="456">
        <v>0</v>
      </c>
      <c r="H1413" s="456">
        <v>0</v>
      </c>
      <c r="I1413" s="456">
        <v>0</v>
      </c>
      <c r="J1413" s="459">
        <v>0</v>
      </c>
    </row>
    <row r="1414" spans="2:10" x14ac:dyDescent="0.25">
      <c r="B1414" s="516" t="s">
        <v>321</v>
      </c>
      <c r="C1414" s="458" t="s">
        <v>1855</v>
      </c>
      <c r="D1414" s="458" t="s">
        <v>1339</v>
      </c>
      <c r="E1414" s="456">
        <v>0</v>
      </c>
      <c r="F1414" s="456">
        <v>31661.77</v>
      </c>
      <c r="G1414" s="456">
        <v>31661.77</v>
      </c>
      <c r="H1414" s="456">
        <v>0</v>
      </c>
      <c r="I1414" s="456">
        <v>0</v>
      </c>
      <c r="J1414" s="459">
        <v>0</v>
      </c>
    </row>
    <row r="1415" spans="2:10" x14ac:dyDescent="0.25">
      <c r="B1415" s="516" t="s">
        <v>321</v>
      </c>
      <c r="C1415" s="458" t="s">
        <v>1856</v>
      </c>
      <c r="D1415" s="458" t="s">
        <v>1341</v>
      </c>
      <c r="E1415" s="456">
        <v>0</v>
      </c>
      <c r="F1415" s="456">
        <v>31661.77</v>
      </c>
      <c r="G1415" s="456">
        <v>31661.77</v>
      </c>
      <c r="H1415" s="456">
        <v>0</v>
      </c>
      <c r="I1415" s="456">
        <v>0</v>
      </c>
      <c r="J1415" s="459">
        <v>0</v>
      </c>
    </row>
    <row r="1416" spans="2:10" x14ac:dyDescent="0.25">
      <c r="B1416" s="516" t="s">
        <v>321</v>
      </c>
      <c r="C1416" s="458" t="s">
        <v>1857</v>
      </c>
      <c r="D1416" s="458" t="s">
        <v>1343</v>
      </c>
      <c r="E1416" s="456">
        <v>0</v>
      </c>
      <c r="F1416" s="456">
        <v>347588.89</v>
      </c>
      <c r="G1416" s="456">
        <v>440503.55</v>
      </c>
      <c r="H1416" s="456">
        <v>97990.63</v>
      </c>
      <c r="I1416" s="456">
        <v>0</v>
      </c>
      <c r="J1416" s="459">
        <v>5075.97</v>
      </c>
    </row>
    <row r="1417" spans="2:10" x14ac:dyDescent="0.25">
      <c r="B1417" s="516" t="s">
        <v>321</v>
      </c>
      <c r="C1417" s="458" t="s">
        <v>1858</v>
      </c>
      <c r="D1417" s="458" t="s">
        <v>1345</v>
      </c>
      <c r="E1417" s="456">
        <v>0</v>
      </c>
      <c r="F1417" s="456">
        <v>2831.36</v>
      </c>
      <c r="G1417" s="456">
        <v>100821.99</v>
      </c>
      <c r="H1417" s="456">
        <v>97990.63</v>
      </c>
      <c r="I1417" s="456">
        <v>0</v>
      </c>
      <c r="J1417" s="459">
        <v>0</v>
      </c>
    </row>
    <row r="1418" spans="2:10" x14ac:dyDescent="0.25">
      <c r="B1418" s="516" t="s">
        <v>321</v>
      </c>
      <c r="C1418" s="458" t="s">
        <v>1859</v>
      </c>
      <c r="D1418" s="458" t="s">
        <v>1347</v>
      </c>
      <c r="E1418" s="456">
        <v>0</v>
      </c>
      <c r="F1418" s="456">
        <v>310207.99</v>
      </c>
      <c r="G1418" s="456">
        <v>311057.02</v>
      </c>
      <c r="H1418" s="456">
        <v>0</v>
      </c>
      <c r="I1418" s="456">
        <v>0</v>
      </c>
      <c r="J1418" s="459">
        <v>-849.03</v>
      </c>
    </row>
    <row r="1419" spans="2:10" x14ac:dyDescent="0.25">
      <c r="B1419" s="516" t="s">
        <v>321</v>
      </c>
      <c r="C1419" s="458" t="s">
        <v>1860</v>
      </c>
      <c r="D1419" s="458" t="s">
        <v>1740</v>
      </c>
      <c r="E1419" s="456">
        <v>0</v>
      </c>
      <c r="F1419" s="456">
        <v>0</v>
      </c>
      <c r="G1419" s="456">
        <v>0</v>
      </c>
      <c r="H1419" s="456">
        <v>0</v>
      </c>
      <c r="I1419" s="456">
        <v>0</v>
      </c>
      <c r="J1419" s="459">
        <v>0</v>
      </c>
    </row>
    <row r="1420" spans="2:10" x14ac:dyDescent="0.25">
      <c r="B1420" s="516" t="s">
        <v>321</v>
      </c>
      <c r="C1420" s="458" t="s">
        <v>1861</v>
      </c>
      <c r="D1420" s="458" t="s">
        <v>1348</v>
      </c>
      <c r="E1420" s="456">
        <v>0</v>
      </c>
      <c r="F1420" s="456">
        <v>5925</v>
      </c>
      <c r="G1420" s="456">
        <v>0</v>
      </c>
      <c r="H1420" s="456">
        <v>0</v>
      </c>
      <c r="I1420" s="456">
        <v>0</v>
      </c>
      <c r="J1420" s="459">
        <v>5925</v>
      </c>
    </row>
    <row r="1421" spans="2:10" x14ac:dyDescent="0.25">
      <c r="B1421" s="516" t="s">
        <v>321</v>
      </c>
      <c r="C1421" s="458" t="s">
        <v>1862</v>
      </c>
      <c r="D1421" s="458" t="s">
        <v>1350</v>
      </c>
      <c r="E1421" s="456">
        <v>0</v>
      </c>
      <c r="F1421" s="456">
        <v>23751.46</v>
      </c>
      <c r="G1421" s="456">
        <v>23751.46</v>
      </c>
      <c r="H1421" s="456">
        <v>0</v>
      </c>
      <c r="I1421" s="456">
        <v>0</v>
      </c>
      <c r="J1421" s="459">
        <v>0</v>
      </c>
    </row>
    <row r="1422" spans="2:10" x14ac:dyDescent="0.25">
      <c r="B1422" s="516" t="s">
        <v>321</v>
      </c>
      <c r="C1422" s="458" t="s">
        <v>1863</v>
      </c>
      <c r="D1422" s="458" t="s">
        <v>1352</v>
      </c>
      <c r="E1422" s="456">
        <v>0</v>
      </c>
      <c r="F1422" s="456">
        <v>0</v>
      </c>
      <c r="G1422" s="456">
        <v>0</v>
      </c>
      <c r="H1422" s="456">
        <v>0</v>
      </c>
      <c r="I1422" s="456">
        <v>0</v>
      </c>
      <c r="J1422" s="459">
        <v>0</v>
      </c>
    </row>
    <row r="1423" spans="2:10" x14ac:dyDescent="0.25">
      <c r="B1423" s="516" t="s">
        <v>321</v>
      </c>
      <c r="C1423" s="458" t="s">
        <v>1864</v>
      </c>
      <c r="D1423" s="458" t="s">
        <v>1354</v>
      </c>
      <c r="E1423" s="456">
        <v>0</v>
      </c>
      <c r="F1423" s="456">
        <v>4873.08</v>
      </c>
      <c r="G1423" s="456">
        <v>4873.08</v>
      </c>
      <c r="H1423" s="456">
        <v>0</v>
      </c>
      <c r="I1423" s="456">
        <v>0</v>
      </c>
      <c r="J1423" s="459">
        <v>0</v>
      </c>
    </row>
    <row r="1424" spans="2:10" x14ac:dyDescent="0.25">
      <c r="B1424" s="516" t="s">
        <v>321</v>
      </c>
      <c r="C1424" s="458" t="s">
        <v>1865</v>
      </c>
      <c r="D1424" s="458" t="s">
        <v>1356</v>
      </c>
      <c r="E1424" s="456">
        <v>0</v>
      </c>
      <c r="F1424" s="456">
        <v>450172.08</v>
      </c>
      <c r="G1424" s="456">
        <v>4873.08</v>
      </c>
      <c r="H1424" s="456">
        <v>0</v>
      </c>
      <c r="I1424" s="456">
        <v>0</v>
      </c>
      <c r="J1424" s="459">
        <v>445299</v>
      </c>
    </row>
    <row r="1425" spans="2:10" x14ac:dyDescent="0.25">
      <c r="B1425" s="516" t="s">
        <v>321</v>
      </c>
      <c r="C1425" s="458" t="s">
        <v>4668</v>
      </c>
      <c r="D1425" s="458" t="s">
        <v>4666</v>
      </c>
      <c r="E1425" s="456">
        <v>0</v>
      </c>
      <c r="F1425" s="456">
        <v>-445299</v>
      </c>
      <c r="G1425" s="456">
        <v>0</v>
      </c>
      <c r="H1425" s="456">
        <v>0</v>
      </c>
      <c r="I1425" s="456">
        <v>0</v>
      </c>
      <c r="J1425" s="459">
        <v>-445299</v>
      </c>
    </row>
    <row r="1426" spans="2:10" x14ac:dyDescent="0.25">
      <c r="B1426" s="516" t="s">
        <v>321</v>
      </c>
      <c r="C1426" s="458" t="s">
        <v>1866</v>
      </c>
      <c r="D1426" s="458" t="s">
        <v>1358</v>
      </c>
      <c r="E1426" s="456">
        <v>0</v>
      </c>
      <c r="F1426" s="456">
        <v>0</v>
      </c>
      <c r="G1426" s="456">
        <v>9808</v>
      </c>
      <c r="H1426" s="456">
        <v>9808</v>
      </c>
      <c r="I1426" s="456">
        <v>0</v>
      </c>
      <c r="J1426" s="459">
        <v>0</v>
      </c>
    </row>
    <row r="1427" spans="2:10" x14ac:dyDescent="0.25">
      <c r="B1427" s="516" t="s">
        <v>321</v>
      </c>
      <c r="C1427" s="458" t="s">
        <v>1867</v>
      </c>
      <c r="D1427" s="458" t="s">
        <v>1360</v>
      </c>
      <c r="E1427" s="456">
        <v>0</v>
      </c>
      <c r="F1427" s="456">
        <v>0</v>
      </c>
      <c r="G1427" s="456">
        <v>9808</v>
      </c>
      <c r="H1427" s="456">
        <v>9808</v>
      </c>
      <c r="I1427" s="456">
        <v>0</v>
      </c>
      <c r="J1427" s="459">
        <v>0</v>
      </c>
    </row>
    <row r="1428" spans="2:10" x14ac:dyDescent="0.25">
      <c r="B1428" s="516" t="s">
        <v>321</v>
      </c>
      <c r="C1428" s="458" t="s">
        <v>1868</v>
      </c>
      <c r="D1428" s="458" t="s">
        <v>1749</v>
      </c>
      <c r="E1428" s="456">
        <v>0</v>
      </c>
      <c r="F1428" s="456">
        <v>482699.79</v>
      </c>
      <c r="G1428" s="456">
        <v>1609902.24</v>
      </c>
      <c r="H1428" s="456">
        <v>1176702.82</v>
      </c>
      <c r="I1428" s="456">
        <v>0</v>
      </c>
      <c r="J1428" s="459">
        <v>49500.37</v>
      </c>
    </row>
    <row r="1429" spans="2:10" x14ac:dyDescent="0.25">
      <c r="B1429" s="516" t="s">
        <v>321</v>
      </c>
      <c r="C1429" s="458" t="s">
        <v>1869</v>
      </c>
      <c r="D1429" s="458" t="s">
        <v>1199</v>
      </c>
      <c r="E1429" s="456">
        <v>0</v>
      </c>
      <c r="F1429" s="456">
        <v>49500.37</v>
      </c>
      <c r="G1429" s="456">
        <v>0</v>
      </c>
      <c r="H1429" s="456">
        <v>0</v>
      </c>
      <c r="I1429" s="456">
        <v>0</v>
      </c>
      <c r="J1429" s="459">
        <v>49500.37</v>
      </c>
    </row>
    <row r="1430" spans="2:10" x14ac:dyDescent="0.25">
      <c r="B1430" s="516" t="s">
        <v>321</v>
      </c>
      <c r="C1430" s="458" t="s">
        <v>1870</v>
      </c>
      <c r="D1430" s="458" t="s">
        <v>1752</v>
      </c>
      <c r="E1430" s="456">
        <v>0</v>
      </c>
      <c r="F1430" s="456">
        <v>250589.32</v>
      </c>
      <c r="G1430" s="456">
        <v>1292587</v>
      </c>
      <c r="H1430" s="456">
        <v>1041997.68</v>
      </c>
      <c r="I1430" s="456">
        <v>0</v>
      </c>
      <c r="J1430" s="459">
        <v>0</v>
      </c>
    </row>
    <row r="1431" spans="2:10" x14ac:dyDescent="0.25">
      <c r="B1431" s="516" t="s">
        <v>321</v>
      </c>
      <c r="C1431" s="458" t="s">
        <v>1871</v>
      </c>
      <c r="D1431" s="458" t="s">
        <v>1754</v>
      </c>
      <c r="E1431" s="456">
        <v>0</v>
      </c>
      <c r="F1431" s="456">
        <v>182610.1</v>
      </c>
      <c r="G1431" s="456">
        <v>317315.24</v>
      </c>
      <c r="H1431" s="456">
        <v>134705.14000000001</v>
      </c>
      <c r="I1431" s="456">
        <v>0</v>
      </c>
      <c r="J1431" s="459">
        <v>0</v>
      </c>
    </row>
    <row r="1432" spans="2:10" x14ac:dyDescent="0.25">
      <c r="B1432" s="516" t="s">
        <v>479</v>
      </c>
      <c r="C1432" s="458" t="s">
        <v>3226</v>
      </c>
      <c r="D1432" s="458" t="s">
        <v>3227</v>
      </c>
      <c r="E1432" s="456">
        <v>8780000</v>
      </c>
      <c r="F1432" s="456">
        <v>0</v>
      </c>
      <c r="G1432" s="456">
        <v>16561543.98</v>
      </c>
      <c r="H1432" s="456">
        <v>5240381.08</v>
      </c>
      <c r="I1432" s="456">
        <v>20101162.899999999</v>
      </c>
      <c r="J1432" s="459">
        <v>0</v>
      </c>
    </row>
    <row r="1433" spans="2:10" x14ac:dyDescent="0.25">
      <c r="B1433" s="516" t="s">
        <v>479</v>
      </c>
      <c r="C1433" s="458" t="s">
        <v>3228</v>
      </c>
      <c r="D1433" s="458" t="s">
        <v>651</v>
      </c>
      <c r="E1433" s="456">
        <v>10998416.949999999</v>
      </c>
      <c r="F1433" s="456">
        <v>0</v>
      </c>
      <c r="G1433" s="456">
        <v>15018455.92</v>
      </c>
      <c r="H1433" s="456">
        <v>3714957.07</v>
      </c>
      <c r="I1433" s="456">
        <v>22301915.800000001</v>
      </c>
      <c r="J1433" s="459">
        <v>0</v>
      </c>
    </row>
    <row r="1434" spans="2:10" x14ac:dyDescent="0.25">
      <c r="B1434" s="516" t="s">
        <v>479</v>
      </c>
      <c r="C1434" s="458" t="s">
        <v>3229</v>
      </c>
      <c r="D1434" s="458" t="s">
        <v>323</v>
      </c>
      <c r="E1434" s="456">
        <v>10998416.949999999</v>
      </c>
      <c r="F1434" s="456">
        <v>0</v>
      </c>
      <c r="G1434" s="456">
        <v>15018455.92</v>
      </c>
      <c r="H1434" s="456">
        <v>3714957.07</v>
      </c>
      <c r="I1434" s="456">
        <v>22301915.800000001</v>
      </c>
      <c r="J1434" s="459">
        <v>0</v>
      </c>
    </row>
    <row r="1435" spans="2:10" x14ac:dyDescent="0.25">
      <c r="B1435" s="516" t="s">
        <v>479</v>
      </c>
      <c r="C1435" s="458" t="s">
        <v>4482</v>
      </c>
      <c r="D1435" s="458" t="s">
        <v>325</v>
      </c>
      <c r="E1435" s="456">
        <v>7133435.7000000002</v>
      </c>
      <c r="F1435" s="456">
        <v>0</v>
      </c>
      <c r="G1435" s="456">
        <v>8303094.7000000002</v>
      </c>
      <c r="H1435" s="456">
        <v>686761.31</v>
      </c>
      <c r="I1435" s="456">
        <v>14749769.09</v>
      </c>
      <c r="J1435" s="459">
        <v>0</v>
      </c>
    </row>
    <row r="1436" spans="2:10" x14ac:dyDescent="0.25">
      <c r="B1436" s="516" t="s">
        <v>479</v>
      </c>
      <c r="C1436" s="458" t="s">
        <v>4483</v>
      </c>
      <c r="D1436" s="458" t="s">
        <v>327</v>
      </c>
      <c r="E1436" s="456">
        <v>7040970.2699999996</v>
      </c>
      <c r="F1436" s="456">
        <v>0</v>
      </c>
      <c r="G1436" s="456">
        <v>8223485.1100000003</v>
      </c>
      <c r="H1436" s="456">
        <v>138943.03</v>
      </c>
      <c r="I1436" s="456">
        <v>15125512.35</v>
      </c>
      <c r="J1436" s="459">
        <v>0</v>
      </c>
    </row>
    <row r="1437" spans="2:10" x14ac:dyDescent="0.25">
      <c r="B1437" s="516" t="s">
        <v>479</v>
      </c>
      <c r="C1437" s="458" t="s">
        <v>4825</v>
      </c>
      <c r="D1437" s="458" t="s">
        <v>329</v>
      </c>
      <c r="E1437" s="456">
        <v>-4111149.93</v>
      </c>
      <c r="F1437" s="456">
        <v>0</v>
      </c>
      <c r="G1437" s="456">
        <v>6037109.4100000001</v>
      </c>
      <c r="H1437" s="456">
        <v>0</v>
      </c>
      <c r="I1437" s="456">
        <v>1925959.48</v>
      </c>
      <c r="J1437" s="459">
        <v>0</v>
      </c>
    </row>
    <row r="1438" spans="2:10" x14ac:dyDescent="0.25">
      <c r="B1438" s="516" t="s">
        <v>479</v>
      </c>
      <c r="C1438" s="458" t="s">
        <v>4826</v>
      </c>
      <c r="D1438" s="458" t="s">
        <v>331</v>
      </c>
      <c r="E1438" s="456">
        <v>3716044.84</v>
      </c>
      <c r="F1438" s="456">
        <v>0</v>
      </c>
      <c r="G1438" s="456">
        <v>1849140.78</v>
      </c>
      <c r="H1438" s="456">
        <v>0</v>
      </c>
      <c r="I1438" s="456">
        <v>5565185.6200000001</v>
      </c>
      <c r="J1438" s="459">
        <v>0</v>
      </c>
    </row>
    <row r="1439" spans="2:10" x14ac:dyDescent="0.25">
      <c r="B1439" s="516" t="s">
        <v>479</v>
      </c>
      <c r="C1439" s="458" t="s">
        <v>4484</v>
      </c>
      <c r="D1439" s="458" t="s">
        <v>333</v>
      </c>
      <c r="E1439" s="456">
        <v>7341706.8600000003</v>
      </c>
      <c r="F1439" s="456">
        <v>0</v>
      </c>
      <c r="G1439" s="456">
        <v>308972.76</v>
      </c>
      <c r="H1439" s="456">
        <v>0</v>
      </c>
      <c r="I1439" s="456">
        <v>7650679.6200000001</v>
      </c>
      <c r="J1439" s="459">
        <v>0</v>
      </c>
    </row>
    <row r="1440" spans="2:10" x14ac:dyDescent="0.25">
      <c r="B1440" s="516" t="s">
        <v>479</v>
      </c>
      <c r="C1440" s="458" t="s">
        <v>4827</v>
      </c>
      <c r="D1440" s="458" t="s">
        <v>335</v>
      </c>
      <c r="E1440" s="456">
        <v>112055.92</v>
      </c>
      <c r="F1440" s="456">
        <v>0</v>
      </c>
      <c r="G1440" s="456">
        <v>28262.16</v>
      </c>
      <c r="H1440" s="456">
        <v>0</v>
      </c>
      <c r="I1440" s="456">
        <v>140318.07999999999</v>
      </c>
      <c r="J1440" s="459">
        <v>0</v>
      </c>
    </row>
    <row r="1441" spans="2:10" x14ac:dyDescent="0.25">
      <c r="B1441" s="516" t="s">
        <v>479</v>
      </c>
      <c r="C1441" s="458" t="s">
        <v>5402</v>
      </c>
      <c r="D1441" s="458" t="s">
        <v>338</v>
      </c>
      <c r="E1441" s="456">
        <v>-17687.419999999998</v>
      </c>
      <c r="F1441" s="456">
        <v>0</v>
      </c>
      <c r="G1441" s="456">
        <v>0</v>
      </c>
      <c r="H1441" s="456">
        <v>138943.03</v>
      </c>
      <c r="I1441" s="456">
        <v>-156630.45000000001</v>
      </c>
      <c r="J1441" s="459">
        <v>0</v>
      </c>
    </row>
    <row r="1442" spans="2:10" x14ac:dyDescent="0.25">
      <c r="B1442" s="516" t="s">
        <v>479</v>
      </c>
      <c r="C1442" s="458" t="s">
        <v>4669</v>
      </c>
      <c r="D1442" s="458" t="s">
        <v>343</v>
      </c>
      <c r="E1442" s="456">
        <v>150151.43</v>
      </c>
      <c r="F1442" s="456">
        <v>0</v>
      </c>
      <c r="G1442" s="456">
        <v>79609.59</v>
      </c>
      <c r="H1442" s="456">
        <v>15438.72</v>
      </c>
      <c r="I1442" s="456">
        <v>214322.3</v>
      </c>
      <c r="J1442" s="459">
        <v>0</v>
      </c>
    </row>
    <row r="1443" spans="2:10" ht="9.75" customHeight="1" x14ac:dyDescent="0.25">
      <c r="B1443" s="516" t="s">
        <v>479</v>
      </c>
      <c r="C1443" s="458" t="s">
        <v>5403</v>
      </c>
      <c r="D1443" s="458" t="s">
        <v>345</v>
      </c>
      <c r="E1443" s="456">
        <v>21930.66</v>
      </c>
      <c r="F1443" s="456">
        <v>0</v>
      </c>
      <c r="G1443" s="456">
        <v>60670.43</v>
      </c>
      <c r="H1443" s="456">
        <v>0</v>
      </c>
      <c r="I1443" s="456">
        <v>82601.09</v>
      </c>
      <c r="J1443" s="459">
        <v>0</v>
      </c>
    </row>
    <row r="1444" spans="2:10" x14ac:dyDescent="0.25">
      <c r="B1444" s="516" t="s">
        <v>479</v>
      </c>
      <c r="C1444" s="458" t="s">
        <v>4828</v>
      </c>
      <c r="D1444" s="458" t="s">
        <v>347</v>
      </c>
      <c r="E1444" s="456">
        <v>39024.61</v>
      </c>
      <c r="F1444" s="456">
        <v>0</v>
      </c>
      <c r="G1444" s="456">
        <v>18604.740000000002</v>
      </c>
      <c r="H1444" s="456">
        <v>0</v>
      </c>
      <c r="I1444" s="456">
        <v>57629.35</v>
      </c>
      <c r="J1444" s="459">
        <v>0</v>
      </c>
    </row>
    <row r="1445" spans="2:10" ht="9.75" customHeight="1" x14ac:dyDescent="0.25">
      <c r="B1445" s="516" t="s">
        <v>479</v>
      </c>
      <c r="C1445" s="458" t="s">
        <v>4670</v>
      </c>
      <c r="D1445" s="458" t="s">
        <v>349</v>
      </c>
      <c r="E1445" s="456">
        <v>87814.88</v>
      </c>
      <c r="F1445" s="456">
        <v>0</v>
      </c>
      <c r="G1445" s="456">
        <v>78.7</v>
      </c>
      <c r="H1445" s="456">
        <v>14040.16</v>
      </c>
      <c r="I1445" s="456">
        <v>73853.42</v>
      </c>
      <c r="J1445" s="459">
        <v>0</v>
      </c>
    </row>
    <row r="1446" spans="2:10" x14ac:dyDescent="0.25">
      <c r="B1446" s="516" t="s">
        <v>479</v>
      </c>
      <c r="C1446" s="458" t="s">
        <v>4829</v>
      </c>
      <c r="D1446" s="458" t="s">
        <v>351</v>
      </c>
      <c r="E1446" s="456">
        <v>1559.95</v>
      </c>
      <c r="F1446" s="456">
        <v>0</v>
      </c>
      <c r="G1446" s="456">
        <v>255.72</v>
      </c>
      <c r="H1446" s="456">
        <v>0</v>
      </c>
      <c r="I1446" s="456">
        <v>1815.67</v>
      </c>
      <c r="J1446" s="459">
        <v>0</v>
      </c>
    </row>
    <row r="1447" spans="2:10" ht="9.75" customHeight="1" x14ac:dyDescent="0.25">
      <c r="B1447" s="516" t="s">
        <v>479</v>
      </c>
      <c r="C1447" s="458" t="s">
        <v>5404</v>
      </c>
      <c r="D1447" s="458" t="s">
        <v>353</v>
      </c>
      <c r="E1447" s="456">
        <v>-178.67</v>
      </c>
      <c r="F1447" s="456">
        <v>0</v>
      </c>
      <c r="G1447" s="456">
        <v>0</v>
      </c>
      <c r="H1447" s="456">
        <v>1398.56</v>
      </c>
      <c r="I1447" s="456">
        <v>-1577.23</v>
      </c>
      <c r="J1447" s="459">
        <v>0</v>
      </c>
    </row>
    <row r="1448" spans="2:10" x14ac:dyDescent="0.25">
      <c r="B1448" s="516" t="s">
        <v>479</v>
      </c>
      <c r="C1448" s="458" t="s">
        <v>5405</v>
      </c>
      <c r="D1448" s="458" t="s">
        <v>355</v>
      </c>
      <c r="E1448" s="456">
        <v>-57686</v>
      </c>
      <c r="F1448" s="456">
        <v>0</v>
      </c>
      <c r="G1448" s="456">
        <v>0</v>
      </c>
      <c r="H1448" s="456">
        <v>532379.56000000006</v>
      </c>
      <c r="I1448" s="456">
        <v>-590065.56000000006</v>
      </c>
      <c r="J1448" s="459">
        <v>0</v>
      </c>
    </row>
    <row r="1449" spans="2:10" x14ac:dyDescent="0.25">
      <c r="B1449" s="516" t="s">
        <v>479</v>
      </c>
      <c r="C1449" s="458" t="s">
        <v>5406</v>
      </c>
      <c r="D1449" s="458" t="s">
        <v>357</v>
      </c>
      <c r="E1449" s="456">
        <v>-36380</v>
      </c>
      <c r="F1449" s="456">
        <v>0</v>
      </c>
      <c r="G1449" s="456">
        <v>0</v>
      </c>
      <c r="H1449" s="456">
        <v>301183.56</v>
      </c>
      <c r="I1449" s="456">
        <v>-337563.56</v>
      </c>
      <c r="J1449" s="459">
        <v>0</v>
      </c>
    </row>
    <row r="1450" spans="2:10" x14ac:dyDescent="0.25">
      <c r="B1450" s="516" t="s">
        <v>479</v>
      </c>
      <c r="C1450" s="458" t="s">
        <v>5407</v>
      </c>
      <c r="D1450" s="458" t="s">
        <v>359</v>
      </c>
      <c r="E1450" s="456">
        <v>-21306</v>
      </c>
      <c r="F1450" s="456">
        <v>0</v>
      </c>
      <c r="G1450" s="456">
        <v>0</v>
      </c>
      <c r="H1450" s="456">
        <v>231196</v>
      </c>
      <c r="I1450" s="456">
        <v>-252502</v>
      </c>
      <c r="J1450" s="459">
        <v>0</v>
      </c>
    </row>
    <row r="1451" spans="2:10" x14ac:dyDescent="0.25">
      <c r="B1451" s="516" t="s">
        <v>479</v>
      </c>
      <c r="C1451" s="458" t="s">
        <v>3230</v>
      </c>
      <c r="D1451" s="458" t="s">
        <v>361</v>
      </c>
      <c r="E1451" s="456">
        <v>3002916.17</v>
      </c>
      <c r="F1451" s="456">
        <v>0</v>
      </c>
      <c r="G1451" s="456">
        <v>5588494.1799999997</v>
      </c>
      <c r="H1451" s="456">
        <v>2176877.86</v>
      </c>
      <c r="I1451" s="456">
        <v>6414532.4900000002</v>
      </c>
      <c r="J1451" s="459">
        <v>0</v>
      </c>
    </row>
    <row r="1452" spans="2:10" x14ac:dyDescent="0.25">
      <c r="B1452" s="516" t="s">
        <v>479</v>
      </c>
      <c r="C1452" s="458" t="s">
        <v>4485</v>
      </c>
      <c r="D1452" s="458" t="s">
        <v>363</v>
      </c>
      <c r="E1452" s="456">
        <v>2573165.04</v>
      </c>
      <c r="F1452" s="456">
        <v>0</v>
      </c>
      <c r="G1452" s="456">
        <v>5569736.0199999996</v>
      </c>
      <c r="H1452" s="456">
        <v>2090364.41</v>
      </c>
      <c r="I1452" s="456">
        <v>6052536.6500000004</v>
      </c>
      <c r="J1452" s="459">
        <v>0</v>
      </c>
    </row>
    <row r="1453" spans="2:10" x14ac:dyDescent="0.25">
      <c r="B1453" s="516" t="s">
        <v>479</v>
      </c>
      <c r="C1453" s="458" t="s">
        <v>4830</v>
      </c>
      <c r="D1453" s="458" t="s">
        <v>365</v>
      </c>
      <c r="E1453" s="456">
        <v>3038781.4</v>
      </c>
      <c r="F1453" s="456">
        <v>0</v>
      </c>
      <c r="G1453" s="456">
        <v>4528333.74</v>
      </c>
      <c r="H1453" s="456">
        <v>0</v>
      </c>
      <c r="I1453" s="456">
        <v>7567115.1399999997</v>
      </c>
      <c r="J1453" s="459">
        <v>0</v>
      </c>
    </row>
    <row r="1454" spans="2:10" x14ac:dyDescent="0.25">
      <c r="B1454" s="516" t="s">
        <v>479</v>
      </c>
      <c r="C1454" s="458" t="s">
        <v>4831</v>
      </c>
      <c r="D1454" s="458" t="s">
        <v>367</v>
      </c>
      <c r="E1454" s="456">
        <v>991938.19</v>
      </c>
      <c r="F1454" s="456">
        <v>0</v>
      </c>
      <c r="G1454" s="456">
        <v>1041402.28</v>
      </c>
      <c r="H1454" s="456">
        <v>0</v>
      </c>
      <c r="I1454" s="456">
        <v>2033340.47</v>
      </c>
      <c r="J1454" s="459">
        <v>0</v>
      </c>
    </row>
    <row r="1455" spans="2:10" x14ac:dyDescent="0.25">
      <c r="B1455" s="516" t="s">
        <v>479</v>
      </c>
      <c r="C1455" s="458" t="s">
        <v>4832</v>
      </c>
      <c r="D1455" s="458" t="s">
        <v>369</v>
      </c>
      <c r="E1455" s="456">
        <v>-1634062.68</v>
      </c>
      <c r="F1455" s="456">
        <v>0</v>
      </c>
      <c r="G1455" s="456">
        <v>0</v>
      </c>
      <c r="H1455" s="456">
        <v>1977989.7</v>
      </c>
      <c r="I1455" s="456">
        <v>-3612052.38</v>
      </c>
      <c r="J1455" s="459">
        <v>0</v>
      </c>
    </row>
    <row r="1456" spans="2:10" x14ac:dyDescent="0.25">
      <c r="B1456" s="516" t="s">
        <v>479</v>
      </c>
      <c r="C1456" s="458" t="s">
        <v>4486</v>
      </c>
      <c r="D1456" s="458" t="s">
        <v>371</v>
      </c>
      <c r="E1456" s="456">
        <v>186457.3</v>
      </c>
      <c r="F1456" s="456">
        <v>0</v>
      </c>
      <c r="G1456" s="456">
        <v>0</v>
      </c>
      <c r="H1456" s="456">
        <v>93681.96</v>
      </c>
      <c r="I1456" s="456">
        <v>92775.34</v>
      </c>
      <c r="J1456" s="459">
        <v>0</v>
      </c>
    </row>
    <row r="1457" spans="2:10" x14ac:dyDescent="0.25">
      <c r="B1457" s="516" t="s">
        <v>479</v>
      </c>
      <c r="C1457" s="458" t="s">
        <v>5408</v>
      </c>
      <c r="D1457" s="458" t="s">
        <v>373</v>
      </c>
      <c r="E1457" s="456">
        <v>-9949.17</v>
      </c>
      <c r="F1457" s="456">
        <v>0</v>
      </c>
      <c r="G1457" s="456">
        <v>0</v>
      </c>
      <c r="H1457" s="456">
        <v>18692.75</v>
      </c>
      <c r="I1457" s="456">
        <v>-28641.919999999998</v>
      </c>
      <c r="J1457" s="459">
        <v>0</v>
      </c>
    </row>
    <row r="1458" spans="2:10" x14ac:dyDescent="0.25">
      <c r="B1458" s="516" t="s">
        <v>479</v>
      </c>
      <c r="C1458" s="458" t="s">
        <v>4487</v>
      </c>
      <c r="D1458" s="458" t="s">
        <v>375</v>
      </c>
      <c r="E1458" s="456">
        <v>342346.23999999999</v>
      </c>
      <c r="F1458" s="456">
        <v>0</v>
      </c>
      <c r="G1458" s="456">
        <v>11663.7</v>
      </c>
      <c r="H1458" s="456">
        <v>74452.039999999994</v>
      </c>
      <c r="I1458" s="456">
        <v>279557.90000000002</v>
      </c>
      <c r="J1458" s="459">
        <v>0</v>
      </c>
    </row>
    <row r="1459" spans="2:10" x14ac:dyDescent="0.25">
      <c r="B1459" s="516" t="s">
        <v>479</v>
      </c>
      <c r="C1459" s="458" t="s">
        <v>4671</v>
      </c>
      <c r="D1459" s="458" t="s">
        <v>377</v>
      </c>
      <c r="E1459" s="456">
        <v>306778.94</v>
      </c>
      <c r="F1459" s="456">
        <v>0</v>
      </c>
      <c r="G1459" s="456">
        <v>0</v>
      </c>
      <c r="H1459" s="456">
        <v>38562.92</v>
      </c>
      <c r="I1459" s="456">
        <v>268216.02</v>
      </c>
      <c r="J1459" s="459">
        <v>0</v>
      </c>
    </row>
    <row r="1460" spans="2:10" x14ac:dyDescent="0.25">
      <c r="B1460" s="516" t="s">
        <v>479</v>
      </c>
      <c r="C1460" s="458" t="s">
        <v>4833</v>
      </c>
      <c r="D1460" s="458" t="s">
        <v>379</v>
      </c>
      <c r="E1460" s="456">
        <v>37887.120000000003</v>
      </c>
      <c r="F1460" s="456">
        <v>0</v>
      </c>
      <c r="G1460" s="456">
        <v>11663.7</v>
      </c>
      <c r="H1460" s="456">
        <v>0</v>
      </c>
      <c r="I1460" s="456">
        <v>49550.82</v>
      </c>
      <c r="J1460" s="459">
        <v>0</v>
      </c>
    </row>
    <row r="1461" spans="2:10" x14ac:dyDescent="0.25">
      <c r="B1461" s="516" t="s">
        <v>479</v>
      </c>
      <c r="C1461" s="458" t="s">
        <v>5409</v>
      </c>
      <c r="D1461" s="458" t="s">
        <v>381</v>
      </c>
      <c r="E1461" s="456">
        <v>-4068.17</v>
      </c>
      <c r="F1461" s="456">
        <v>0</v>
      </c>
      <c r="G1461" s="456">
        <v>0</v>
      </c>
      <c r="H1461" s="456">
        <v>34745.93</v>
      </c>
      <c r="I1461" s="456">
        <v>-38814.1</v>
      </c>
      <c r="J1461" s="459">
        <v>0</v>
      </c>
    </row>
    <row r="1462" spans="2:10" x14ac:dyDescent="0.25">
      <c r="B1462" s="516" t="s">
        <v>479</v>
      </c>
      <c r="C1462" s="458" t="s">
        <v>4488</v>
      </c>
      <c r="D1462" s="458" t="s">
        <v>351</v>
      </c>
      <c r="E1462" s="456">
        <v>1848.85</v>
      </c>
      <c r="F1462" s="456">
        <v>0</v>
      </c>
      <c r="G1462" s="456">
        <v>0</v>
      </c>
      <c r="H1462" s="456">
        <v>907.25</v>
      </c>
      <c r="I1462" s="456">
        <v>941.6</v>
      </c>
      <c r="J1462" s="459">
        <v>0</v>
      </c>
    </row>
    <row r="1463" spans="2:10" x14ac:dyDescent="0.25">
      <c r="B1463" s="516" t="s">
        <v>479</v>
      </c>
      <c r="C1463" s="458" t="s">
        <v>5410</v>
      </c>
      <c r="D1463" s="458" t="s">
        <v>384</v>
      </c>
      <c r="E1463" s="456">
        <v>-100.5</v>
      </c>
      <c r="F1463" s="456">
        <v>0</v>
      </c>
      <c r="G1463" s="456">
        <v>0</v>
      </c>
      <c r="H1463" s="456">
        <v>235.94</v>
      </c>
      <c r="I1463" s="456">
        <v>-336.44</v>
      </c>
      <c r="J1463" s="459">
        <v>0</v>
      </c>
    </row>
    <row r="1464" spans="2:10" x14ac:dyDescent="0.25">
      <c r="B1464" s="516" t="s">
        <v>479</v>
      </c>
      <c r="C1464" s="458" t="s">
        <v>3231</v>
      </c>
      <c r="D1464" s="458" t="s">
        <v>386</v>
      </c>
      <c r="E1464" s="456">
        <v>89667.05</v>
      </c>
      <c r="F1464" s="456">
        <v>0</v>
      </c>
      <c r="G1464" s="456">
        <v>7094.46</v>
      </c>
      <c r="H1464" s="456">
        <v>0</v>
      </c>
      <c r="I1464" s="456">
        <v>96761.51</v>
      </c>
      <c r="J1464" s="459">
        <v>0</v>
      </c>
    </row>
    <row r="1465" spans="2:10" x14ac:dyDescent="0.25">
      <c r="B1465" s="516" t="s">
        <v>479</v>
      </c>
      <c r="C1465" s="458" t="s">
        <v>3232</v>
      </c>
      <c r="D1465" s="458" t="s">
        <v>388</v>
      </c>
      <c r="E1465" s="456">
        <v>79761.86</v>
      </c>
      <c r="F1465" s="456">
        <v>0</v>
      </c>
      <c r="G1465" s="456">
        <v>7031.66</v>
      </c>
      <c r="H1465" s="456">
        <v>0</v>
      </c>
      <c r="I1465" s="456">
        <v>86793.52</v>
      </c>
      <c r="J1465" s="459">
        <v>0</v>
      </c>
    </row>
    <row r="1466" spans="2:10" x14ac:dyDescent="0.25">
      <c r="B1466" s="516" t="s">
        <v>479</v>
      </c>
      <c r="C1466" s="458" t="s">
        <v>3233</v>
      </c>
      <c r="D1466" s="458" t="s">
        <v>390</v>
      </c>
      <c r="E1466" s="456">
        <v>9905.19</v>
      </c>
      <c r="F1466" s="456">
        <v>0</v>
      </c>
      <c r="G1466" s="456">
        <v>62.8</v>
      </c>
      <c r="H1466" s="456">
        <v>0</v>
      </c>
      <c r="I1466" s="456">
        <v>9967.99</v>
      </c>
      <c r="J1466" s="459">
        <v>0</v>
      </c>
    </row>
    <row r="1467" spans="2:10" x14ac:dyDescent="0.25">
      <c r="B1467" s="516" t="s">
        <v>479</v>
      </c>
      <c r="C1467" s="458" t="s">
        <v>5411</v>
      </c>
      <c r="D1467" s="458" t="s">
        <v>392</v>
      </c>
      <c r="E1467" s="456">
        <v>-1861.83</v>
      </c>
      <c r="F1467" s="456">
        <v>0</v>
      </c>
      <c r="G1467" s="456">
        <v>0</v>
      </c>
      <c r="H1467" s="456">
        <v>8048.79</v>
      </c>
      <c r="I1467" s="456">
        <v>-9910.6200000000008</v>
      </c>
      <c r="J1467" s="459">
        <v>0</v>
      </c>
    </row>
    <row r="1468" spans="2:10" x14ac:dyDescent="0.25">
      <c r="B1468" s="516" t="s">
        <v>479</v>
      </c>
      <c r="C1468" s="458" t="s">
        <v>5412</v>
      </c>
      <c r="D1468" s="458" t="s">
        <v>394</v>
      </c>
      <c r="E1468" s="456">
        <v>-1861.83</v>
      </c>
      <c r="F1468" s="456">
        <v>0</v>
      </c>
      <c r="G1468" s="456">
        <v>0</v>
      </c>
      <c r="H1468" s="456">
        <v>8048.79</v>
      </c>
      <c r="I1468" s="456">
        <v>-9910.6200000000008</v>
      </c>
      <c r="J1468" s="459">
        <v>0</v>
      </c>
    </row>
    <row r="1469" spans="2:10" x14ac:dyDescent="0.25">
      <c r="B1469" s="516" t="s">
        <v>479</v>
      </c>
      <c r="C1469" s="458" t="s">
        <v>5413</v>
      </c>
      <c r="D1469" s="458" t="s">
        <v>396</v>
      </c>
      <c r="E1469" s="456">
        <v>-400.33</v>
      </c>
      <c r="F1469" s="456">
        <v>0</v>
      </c>
      <c r="G1469" s="456">
        <v>0</v>
      </c>
      <c r="H1469" s="456">
        <v>4012.62</v>
      </c>
      <c r="I1469" s="456">
        <v>-4412.95</v>
      </c>
      <c r="J1469" s="459">
        <v>0</v>
      </c>
    </row>
    <row r="1470" spans="2:10" x14ac:dyDescent="0.25">
      <c r="B1470" s="516" t="s">
        <v>479</v>
      </c>
      <c r="C1470" s="458" t="s">
        <v>5414</v>
      </c>
      <c r="D1470" s="458" t="s">
        <v>398</v>
      </c>
      <c r="E1470" s="456">
        <v>-400.33</v>
      </c>
      <c r="F1470" s="456">
        <v>0</v>
      </c>
      <c r="G1470" s="456">
        <v>0</v>
      </c>
      <c r="H1470" s="456">
        <v>4012.62</v>
      </c>
      <c r="I1470" s="456">
        <v>-4412.95</v>
      </c>
      <c r="J1470" s="459">
        <v>0</v>
      </c>
    </row>
    <row r="1471" spans="2:10" x14ac:dyDescent="0.25">
      <c r="B1471" s="516" t="s">
        <v>479</v>
      </c>
      <c r="C1471" s="458" t="s">
        <v>4672</v>
      </c>
      <c r="D1471" s="458" t="s">
        <v>340</v>
      </c>
      <c r="E1471" s="456">
        <v>1283076.94</v>
      </c>
      <c r="F1471" s="456">
        <v>0</v>
      </c>
      <c r="G1471" s="456">
        <v>968945.34</v>
      </c>
      <c r="H1471" s="456">
        <v>67448.25</v>
      </c>
      <c r="I1471" s="456">
        <v>2184574.0299999998</v>
      </c>
      <c r="J1471" s="459">
        <v>0</v>
      </c>
    </row>
    <row r="1472" spans="2:10" x14ac:dyDescent="0.25">
      <c r="B1472" s="516" t="s">
        <v>479</v>
      </c>
      <c r="C1472" s="458" t="s">
        <v>4673</v>
      </c>
      <c r="D1472" s="458" t="s">
        <v>401</v>
      </c>
      <c r="E1472" s="456">
        <v>1435375.11</v>
      </c>
      <c r="F1472" s="456">
        <v>0</v>
      </c>
      <c r="G1472" s="456">
        <v>895891.6</v>
      </c>
      <c r="H1472" s="456">
        <v>13245.93</v>
      </c>
      <c r="I1472" s="456">
        <v>2318020.7799999998</v>
      </c>
      <c r="J1472" s="459">
        <v>0</v>
      </c>
    </row>
    <row r="1473" spans="2:10" x14ac:dyDescent="0.25">
      <c r="B1473" s="516" t="s">
        <v>479</v>
      </c>
      <c r="C1473" s="458" t="s">
        <v>5122</v>
      </c>
      <c r="D1473" s="458" t="s">
        <v>403</v>
      </c>
      <c r="E1473" s="456">
        <v>-392662.22</v>
      </c>
      <c r="F1473" s="456">
        <v>0</v>
      </c>
      <c r="G1473" s="456">
        <v>0</v>
      </c>
      <c r="H1473" s="456">
        <v>13245.93</v>
      </c>
      <c r="I1473" s="456">
        <v>-405908.15</v>
      </c>
      <c r="J1473" s="459">
        <v>0</v>
      </c>
    </row>
    <row r="1474" spans="2:10" x14ac:dyDescent="0.25">
      <c r="B1474" s="516" t="s">
        <v>479</v>
      </c>
      <c r="C1474" s="458" t="s">
        <v>4674</v>
      </c>
      <c r="D1474" s="458" t="s">
        <v>405</v>
      </c>
      <c r="E1474" s="456">
        <v>1828037.33</v>
      </c>
      <c r="F1474" s="456">
        <v>0</v>
      </c>
      <c r="G1474" s="456">
        <v>895891.6</v>
      </c>
      <c r="H1474" s="456">
        <v>0</v>
      </c>
      <c r="I1474" s="456">
        <v>2723928.93</v>
      </c>
      <c r="J1474" s="459">
        <v>0</v>
      </c>
    </row>
    <row r="1475" spans="2:10" x14ac:dyDescent="0.25">
      <c r="B1475" s="516" t="s">
        <v>479</v>
      </c>
      <c r="C1475" s="458" t="s">
        <v>5415</v>
      </c>
      <c r="D1475" s="458" t="s">
        <v>407</v>
      </c>
      <c r="E1475" s="456">
        <v>-135514.67000000001</v>
      </c>
      <c r="F1475" s="456">
        <v>0</v>
      </c>
      <c r="G1475" s="456">
        <v>73053.740000000005</v>
      </c>
      <c r="H1475" s="456">
        <v>0</v>
      </c>
      <c r="I1475" s="456">
        <v>-62460.93</v>
      </c>
      <c r="J1475" s="459">
        <v>0</v>
      </c>
    </row>
    <row r="1476" spans="2:10" x14ac:dyDescent="0.25">
      <c r="B1476" s="516" t="s">
        <v>479</v>
      </c>
      <c r="C1476" s="458" t="s">
        <v>5416</v>
      </c>
      <c r="D1476" s="458" t="s">
        <v>409</v>
      </c>
      <c r="E1476" s="456">
        <v>-135514.67000000001</v>
      </c>
      <c r="F1476" s="456">
        <v>0</v>
      </c>
      <c r="G1476" s="456">
        <v>73053.740000000005</v>
      </c>
      <c r="H1476" s="456">
        <v>0</v>
      </c>
      <c r="I1476" s="456">
        <v>-62460.93</v>
      </c>
      <c r="J1476" s="459">
        <v>0</v>
      </c>
    </row>
    <row r="1477" spans="2:10" x14ac:dyDescent="0.25">
      <c r="B1477" s="516" t="s">
        <v>479</v>
      </c>
      <c r="C1477" s="458" t="s">
        <v>5417</v>
      </c>
      <c r="D1477" s="458" t="s">
        <v>411</v>
      </c>
      <c r="E1477" s="456">
        <v>-16783.5</v>
      </c>
      <c r="F1477" s="456">
        <v>0</v>
      </c>
      <c r="G1477" s="456">
        <v>0</v>
      </c>
      <c r="H1477" s="456">
        <v>54202.32</v>
      </c>
      <c r="I1477" s="456">
        <v>-70985.820000000007</v>
      </c>
      <c r="J1477" s="459">
        <v>0</v>
      </c>
    </row>
    <row r="1478" spans="2:10" x14ac:dyDescent="0.25">
      <c r="B1478" s="516" t="s">
        <v>479</v>
      </c>
      <c r="C1478" s="458" t="s">
        <v>5418</v>
      </c>
      <c r="D1478" s="458" t="s">
        <v>413</v>
      </c>
      <c r="E1478" s="456">
        <v>-16783.5</v>
      </c>
      <c r="F1478" s="456">
        <v>0</v>
      </c>
      <c r="G1478" s="456">
        <v>0</v>
      </c>
      <c r="H1478" s="456">
        <v>54202.32</v>
      </c>
      <c r="I1478" s="456">
        <v>-70985.820000000007</v>
      </c>
      <c r="J1478" s="459">
        <v>0</v>
      </c>
    </row>
    <row r="1479" spans="2:10" x14ac:dyDescent="0.25">
      <c r="B1479" s="516" t="s">
        <v>479</v>
      </c>
      <c r="C1479" s="458" t="s">
        <v>4218</v>
      </c>
      <c r="D1479" s="458" t="s">
        <v>341</v>
      </c>
      <c r="E1479" s="456">
        <v>-421011.86</v>
      </c>
      <c r="F1479" s="456">
        <v>0</v>
      </c>
      <c r="G1479" s="456">
        <v>157921.70000000001</v>
      </c>
      <c r="H1479" s="456">
        <v>783869.65</v>
      </c>
      <c r="I1479" s="456">
        <v>-1046959.81</v>
      </c>
      <c r="J1479" s="459">
        <v>0</v>
      </c>
    </row>
    <row r="1480" spans="2:10" x14ac:dyDescent="0.25">
      <c r="B1480" s="516" t="s">
        <v>479</v>
      </c>
      <c r="C1480" s="458" t="s">
        <v>4834</v>
      </c>
      <c r="D1480" s="458" t="s">
        <v>416</v>
      </c>
      <c r="E1480" s="456">
        <v>72373.94</v>
      </c>
      <c r="F1480" s="456">
        <v>0</v>
      </c>
      <c r="G1480" s="456">
        <v>32808</v>
      </c>
      <c r="H1480" s="456">
        <v>0</v>
      </c>
      <c r="I1480" s="456">
        <v>105181.94</v>
      </c>
      <c r="J1480" s="459">
        <v>0</v>
      </c>
    </row>
    <row r="1481" spans="2:10" x14ac:dyDescent="0.25">
      <c r="B1481" s="516" t="s">
        <v>479</v>
      </c>
      <c r="C1481" s="458" t="s">
        <v>5419</v>
      </c>
      <c r="D1481" s="458" t="s">
        <v>418</v>
      </c>
      <c r="E1481" s="456">
        <v>-57500</v>
      </c>
      <c r="F1481" s="456">
        <v>0</v>
      </c>
      <c r="G1481" s="456">
        <v>0</v>
      </c>
      <c r="H1481" s="456">
        <v>556518.40000000002</v>
      </c>
      <c r="I1481" s="456">
        <v>-614018.4</v>
      </c>
      <c r="J1481" s="459">
        <v>0</v>
      </c>
    </row>
    <row r="1482" spans="2:10" x14ac:dyDescent="0.25">
      <c r="B1482" s="516" t="s">
        <v>479</v>
      </c>
      <c r="C1482" s="458" t="s">
        <v>5420</v>
      </c>
      <c r="D1482" s="458" t="s">
        <v>420</v>
      </c>
      <c r="E1482" s="456">
        <v>-1658.42</v>
      </c>
      <c r="F1482" s="456">
        <v>0</v>
      </c>
      <c r="G1482" s="456">
        <v>0</v>
      </c>
      <c r="H1482" s="456">
        <v>14247.75</v>
      </c>
      <c r="I1482" s="456">
        <v>-15906.17</v>
      </c>
      <c r="J1482" s="459">
        <v>0</v>
      </c>
    </row>
    <row r="1483" spans="2:10" x14ac:dyDescent="0.25">
      <c r="B1483" s="516" t="s">
        <v>479</v>
      </c>
      <c r="C1483" s="458" t="s">
        <v>4219</v>
      </c>
      <c r="D1483" s="458" t="s">
        <v>422</v>
      </c>
      <c r="E1483" s="456">
        <v>-357993.44</v>
      </c>
      <c r="F1483" s="456">
        <v>0</v>
      </c>
      <c r="G1483" s="456">
        <v>0</v>
      </c>
      <c r="H1483" s="456">
        <v>213103.5</v>
      </c>
      <c r="I1483" s="456">
        <v>-571096.93999999994</v>
      </c>
      <c r="J1483" s="459">
        <v>0</v>
      </c>
    </row>
    <row r="1484" spans="2:10" x14ac:dyDescent="0.25">
      <c r="B1484" s="516" t="s">
        <v>479</v>
      </c>
      <c r="C1484" s="458" t="s">
        <v>5123</v>
      </c>
      <c r="D1484" s="458" t="s">
        <v>424</v>
      </c>
      <c r="E1484" s="456">
        <v>-181812.92</v>
      </c>
      <c r="F1484" s="456">
        <v>0</v>
      </c>
      <c r="G1484" s="456">
        <v>54122.26</v>
      </c>
      <c r="H1484" s="456">
        <v>0</v>
      </c>
      <c r="I1484" s="456">
        <v>-127690.66</v>
      </c>
      <c r="J1484" s="459">
        <v>0</v>
      </c>
    </row>
    <row r="1485" spans="2:10" x14ac:dyDescent="0.25">
      <c r="B1485" s="516" t="s">
        <v>479</v>
      </c>
      <c r="C1485" s="458" t="s">
        <v>5124</v>
      </c>
      <c r="D1485" s="458" t="s">
        <v>426</v>
      </c>
      <c r="E1485" s="456">
        <v>105578.98</v>
      </c>
      <c r="F1485" s="456">
        <v>0</v>
      </c>
      <c r="G1485" s="456">
        <v>68585.05</v>
      </c>
      <c r="H1485" s="456">
        <v>0</v>
      </c>
      <c r="I1485" s="456">
        <v>174164.03</v>
      </c>
      <c r="J1485" s="459">
        <v>0</v>
      </c>
    </row>
    <row r="1486" spans="2:10" x14ac:dyDescent="0.25">
      <c r="B1486" s="516" t="s">
        <v>479</v>
      </c>
      <c r="C1486" s="458" t="s">
        <v>5421</v>
      </c>
      <c r="D1486" s="458" t="s">
        <v>427</v>
      </c>
      <c r="E1486" s="456">
        <v>0</v>
      </c>
      <c r="F1486" s="456">
        <v>0</v>
      </c>
      <c r="G1486" s="456">
        <v>543.47</v>
      </c>
      <c r="H1486" s="456">
        <v>0</v>
      </c>
      <c r="I1486" s="456">
        <v>543.47</v>
      </c>
      <c r="J1486" s="459">
        <v>0</v>
      </c>
    </row>
    <row r="1487" spans="2:10" x14ac:dyDescent="0.25">
      <c r="B1487" s="516" t="s">
        <v>479</v>
      </c>
      <c r="C1487" s="458" t="s">
        <v>5422</v>
      </c>
      <c r="D1487" s="458" t="s">
        <v>4818</v>
      </c>
      <c r="E1487" s="456">
        <v>0</v>
      </c>
      <c r="F1487" s="456">
        <v>0</v>
      </c>
      <c r="G1487" s="456">
        <v>1862.92</v>
      </c>
      <c r="H1487" s="456">
        <v>0</v>
      </c>
      <c r="I1487" s="456">
        <v>1862.92</v>
      </c>
      <c r="J1487" s="459">
        <v>0</v>
      </c>
    </row>
    <row r="1488" spans="2:10" x14ac:dyDescent="0.25">
      <c r="B1488" s="516" t="s">
        <v>479</v>
      </c>
      <c r="C1488" s="458" t="s">
        <v>3234</v>
      </c>
      <c r="D1488" s="458" t="s">
        <v>653</v>
      </c>
      <c r="E1488" s="456">
        <v>-24771.46</v>
      </c>
      <c r="F1488" s="456">
        <v>0</v>
      </c>
      <c r="G1488" s="456">
        <v>51150.85</v>
      </c>
      <c r="H1488" s="456">
        <v>125549.32</v>
      </c>
      <c r="I1488" s="456">
        <v>-99169.93</v>
      </c>
      <c r="J1488" s="459">
        <v>0</v>
      </c>
    </row>
    <row r="1489" spans="2:10" x14ac:dyDescent="0.25">
      <c r="B1489" s="516" t="s">
        <v>479</v>
      </c>
      <c r="C1489" s="458" t="s">
        <v>5423</v>
      </c>
      <c r="D1489" s="458" t="s">
        <v>431</v>
      </c>
      <c r="E1489" s="456">
        <v>-8714.65</v>
      </c>
      <c r="F1489" s="456">
        <v>0</v>
      </c>
      <c r="G1489" s="456">
        <v>49310</v>
      </c>
      <c r="H1489" s="456">
        <v>63644.45</v>
      </c>
      <c r="I1489" s="456">
        <v>-23049.1</v>
      </c>
      <c r="J1489" s="459">
        <v>0</v>
      </c>
    </row>
    <row r="1490" spans="2:10" x14ac:dyDescent="0.25">
      <c r="B1490" s="516" t="s">
        <v>479</v>
      </c>
      <c r="C1490" s="458" t="s">
        <v>5424</v>
      </c>
      <c r="D1490" s="458" t="s">
        <v>432</v>
      </c>
      <c r="E1490" s="456">
        <v>-380.18</v>
      </c>
      <c r="F1490" s="456">
        <v>0</v>
      </c>
      <c r="G1490" s="456">
        <v>0</v>
      </c>
      <c r="H1490" s="456">
        <v>4076.89</v>
      </c>
      <c r="I1490" s="456">
        <v>-4457.07</v>
      </c>
      <c r="J1490" s="459">
        <v>0</v>
      </c>
    </row>
    <row r="1491" spans="2:10" x14ac:dyDescent="0.25">
      <c r="B1491" s="516" t="s">
        <v>479</v>
      </c>
      <c r="C1491" s="458" t="s">
        <v>5425</v>
      </c>
      <c r="D1491" s="458" t="s">
        <v>4819</v>
      </c>
      <c r="E1491" s="456">
        <v>0</v>
      </c>
      <c r="F1491" s="456">
        <v>0</v>
      </c>
      <c r="G1491" s="456">
        <v>48110</v>
      </c>
      <c r="H1491" s="456">
        <v>0</v>
      </c>
      <c r="I1491" s="456">
        <v>48110</v>
      </c>
      <c r="J1491" s="459">
        <v>0</v>
      </c>
    </row>
    <row r="1492" spans="2:10" x14ac:dyDescent="0.25">
      <c r="B1492" s="516" t="s">
        <v>479</v>
      </c>
      <c r="C1492" s="458" t="s">
        <v>5426</v>
      </c>
      <c r="D1492" s="458" t="s">
        <v>434</v>
      </c>
      <c r="E1492" s="456">
        <v>153.44999999999999</v>
      </c>
      <c r="F1492" s="456">
        <v>0</v>
      </c>
      <c r="G1492" s="456">
        <v>1200</v>
      </c>
      <c r="H1492" s="456">
        <v>0</v>
      </c>
      <c r="I1492" s="456">
        <v>1353.45</v>
      </c>
      <c r="J1492" s="459">
        <v>0</v>
      </c>
    </row>
    <row r="1493" spans="2:10" x14ac:dyDescent="0.25">
      <c r="B1493" s="516" t="s">
        <v>479</v>
      </c>
      <c r="C1493" s="458" t="s">
        <v>5427</v>
      </c>
      <c r="D1493" s="458" t="s">
        <v>436</v>
      </c>
      <c r="E1493" s="456">
        <v>-1407.75</v>
      </c>
      <c r="F1493" s="456">
        <v>0</v>
      </c>
      <c r="G1493" s="456">
        <v>0</v>
      </c>
      <c r="H1493" s="456">
        <v>12150.04</v>
      </c>
      <c r="I1493" s="456">
        <v>-13557.79</v>
      </c>
      <c r="J1493" s="459">
        <v>0</v>
      </c>
    </row>
    <row r="1494" spans="2:10" x14ac:dyDescent="0.25">
      <c r="B1494" s="516" t="s">
        <v>479</v>
      </c>
      <c r="C1494" s="458" t="s">
        <v>5428</v>
      </c>
      <c r="D1494" s="458" t="s">
        <v>437</v>
      </c>
      <c r="E1494" s="456">
        <v>-125</v>
      </c>
      <c r="F1494" s="456">
        <v>0</v>
      </c>
      <c r="G1494" s="456">
        <v>0</v>
      </c>
      <c r="H1494" s="456">
        <v>775</v>
      </c>
      <c r="I1494" s="456">
        <v>-900</v>
      </c>
      <c r="J1494" s="459">
        <v>0</v>
      </c>
    </row>
    <row r="1495" spans="2:10" x14ac:dyDescent="0.25">
      <c r="B1495" s="516" t="s">
        <v>479</v>
      </c>
      <c r="C1495" s="458" t="s">
        <v>5429</v>
      </c>
      <c r="D1495" s="458" t="s">
        <v>439</v>
      </c>
      <c r="E1495" s="456">
        <v>0</v>
      </c>
      <c r="F1495" s="456">
        <v>0</v>
      </c>
      <c r="G1495" s="456">
        <v>0</v>
      </c>
      <c r="H1495" s="456">
        <v>50</v>
      </c>
      <c r="I1495" s="456">
        <v>-50</v>
      </c>
      <c r="J1495" s="459">
        <v>0</v>
      </c>
    </row>
    <row r="1496" spans="2:10" x14ac:dyDescent="0.25">
      <c r="B1496" s="516" t="s">
        <v>479</v>
      </c>
      <c r="C1496" s="458" t="s">
        <v>5430</v>
      </c>
      <c r="D1496" s="458" t="s">
        <v>441</v>
      </c>
      <c r="E1496" s="456">
        <v>-5471.25</v>
      </c>
      <c r="F1496" s="456">
        <v>0</v>
      </c>
      <c r="G1496" s="456">
        <v>0</v>
      </c>
      <c r="H1496" s="456">
        <v>35117.879999999997</v>
      </c>
      <c r="I1496" s="456">
        <v>-40589.129999999997</v>
      </c>
      <c r="J1496" s="459">
        <v>0</v>
      </c>
    </row>
    <row r="1497" spans="2:10" x14ac:dyDescent="0.25">
      <c r="B1497" s="516" t="s">
        <v>479</v>
      </c>
      <c r="C1497" s="458" t="s">
        <v>5431</v>
      </c>
      <c r="D1497" s="458" t="s">
        <v>442</v>
      </c>
      <c r="E1497" s="456">
        <v>-250</v>
      </c>
      <c r="F1497" s="456">
        <v>0</v>
      </c>
      <c r="G1497" s="456">
        <v>0</v>
      </c>
      <c r="H1497" s="456">
        <v>1656.57</v>
      </c>
      <c r="I1497" s="456">
        <v>-1906.57</v>
      </c>
      <c r="J1497" s="459">
        <v>0</v>
      </c>
    </row>
    <row r="1498" spans="2:10" x14ac:dyDescent="0.25">
      <c r="B1498" s="516" t="s">
        <v>479</v>
      </c>
      <c r="C1498" s="458" t="s">
        <v>5432</v>
      </c>
      <c r="D1498" s="458" t="s">
        <v>443</v>
      </c>
      <c r="E1498" s="456">
        <v>-1233.92</v>
      </c>
      <c r="F1498" s="456">
        <v>0</v>
      </c>
      <c r="G1498" s="456">
        <v>0</v>
      </c>
      <c r="H1498" s="456">
        <v>9818.07</v>
      </c>
      <c r="I1498" s="456">
        <v>-11051.99</v>
      </c>
      <c r="J1498" s="459">
        <v>0</v>
      </c>
    </row>
    <row r="1499" spans="2:10" x14ac:dyDescent="0.25">
      <c r="B1499" s="516" t="s">
        <v>479</v>
      </c>
      <c r="C1499" s="458" t="s">
        <v>3235</v>
      </c>
      <c r="D1499" s="458" t="s">
        <v>445</v>
      </c>
      <c r="E1499" s="456">
        <v>-17522.84</v>
      </c>
      <c r="F1499" s="456">
        <v>0</v>
      </c>
      <c r="G1499" s="456">
        <v>0</v>
      </c>
      <c r="H1499" s="456">
        <v>58755.08</v>
      </c>
      <c r="I1499" s="456">
        <v>-76277.919999999998</v>
      </c>
      <c r="J1499" s="459">
        <v>0</v>
      </c>
    </row>
    <row r="1500" spans="2:10" x14ac:dyDescent="0.25">
      <c r="B1500" s="516" t="s">
        <v>479</v>
      </c>
      <c r="C1500" s="458" t="s">
        <v>5125</v>
      </c>
      <c r="D1500" s="458" t="s">
        <v>447</v>
      </c>
      <c r="E1500" s="456">
        <v>-53026</v>
      </c>
      <c r="F1500" s="456">
        <v>0</v>
      </c>
      <c r="G1500" s="456">
        <v>0</v>
      </c>
      <c r="H1500" s="456">
        <v>34523.82</v>
      </c>
      <c r="I1500" s="456">
        <v>-87549.82</v>
      </c>
      <c r="J1500" s="459">
        <v>0</v>
      </c>
    </row>
    <row r="1501" spans="2:10" x14ac:dyDescent="0.25">
      <c r="B1501" s="516" t="s">
        <v>479</v>
      </c>
      <c r="C1501" s="458" t="s">
        <v>3236</v>
      </c>
      <c r="D1501" s="458" t="s">
        <v>449</v>
      </c>
      <c r="E1501" s="456">
        <v>35976.49</v>
      </c>
      <c r="F1501" s="456">
        <v>0</v>
      </c>
      <c r="G1501" s="456">
        <v>0</v>
      </c>
      <c r="H1501" s="456">
        <v>22573.31</v>
      </c>
      <c r="I1501" s="456">
        <v>13403.18</v>
      </c>
      <c r="J1501" s="459">
        <v>0</v>
      </c>
    </row>
    <row r="1502" spans="2:10" x14ac:dyDescent="0.25">
      <c r="B1502" s="516" t="s">
        <v>479</v>
      </c>
      <c r="C1502" s="458" t="s">
        <v>5433</v>
      </c>
      <c r="D1502" s="458" t="s">
        <v>451</v>
      </c>
      <c r="E1502" s="456">
        <v>-382.58</v>
      </c>
      <c r="F1502" s="456">
        <v>0</v>
      </c>
      <c r="G1502" s="456">
        <v>0</v>
      </c>
      <c r="H1502" s="456">
        <v>1624.61</v>
      </c>
      <c r="I1502" s="456">
        <v>-2007.19</v>
      </c>
      <c r="J1502" s="459">
        <v>0</v>
      </c>
    </row>
    <row r="1503" spans="2:10" x14ac:dyDescent="0.25">
      <c r="B1503" s="516" t="s">
        <v>479</v>
      </c>
      <c r="C1503" s="458" t="s">
        <v>5434</v>
      </c>
      <c r="D1503" s="458" t="s">
        <v>453</v>
      </c>
      <c r="E1503" s="456">
        <v>-17.579999999999998</v>
      </c>
      <c r="F1503" s="456">
        <v>0</v>
      </c>
      <c r="G1503" s="456">
        <v>0</v>
      </c>
      <c r="H1503" s="456">
        <v>33.340000000000003</v>
      </c>
      <c r="I1503" s="456">
        <v>-50.92</v>
      </c>
      <c r="J1503" s="459">
        <v>0</v>
      </c>
    </row>
    <row r="1504" spans="2:10" x14ac:dyDescent="0.25">
      <c r="B1504" s="516" t="s">
        <v>479</v>
      </c>
      <c r="C1504" s="458" t="s">
        <v>5435</v>
      </c>
      <c r="D1504" s="458" t="s">
        <v>454</v>
      </c>
      <c r="E1504" s="456">
        <v>-73.17</v>
      </c>
      <c r="F1504" s="456">
        <v>0</v>
      </c>
      <c r="G1504" s="456">
        <v>0</v>
      </c>
      <c r="H1504" s="456">
        <v>0</v>
      </c>
      <c r="I1504" s="456">
        <v>-73.17</v>
      </c>
      <c r="J1504" s="459">
        <v>0</v>
      </c>
    </row>
    <row r="1505" spans="2:10" x14ac:dyDescent="0.25">
      <c r="B1505" s="516" t="s">
        <v>479</v>
      </c>
      <c r="C1505" s="458" t="s">
        <v>3237</v>
      </c>
      <c r="D1505" s="458" t="s">
        <v>456</v>
      </c>
      <c r="E1505" s="456">
        <v>1466.03</v>
      </c>
      <c r="F1505" s="456">
        <v>0</v>
      </c>
      <c r="G1505" s="456">
        <v>1840.85</v>
      </c>
      <c r="H1505" s="456">
        <v>3149.79</v>
      </c>
      <c r="I1505" s="456">
        <v>157.09</v>
      </c>
      <c r="J1505" s="459">
        <v>0</v>
      </c>
    </row>
    <row r="1506" spans="2:10" x14ac:dyDescent="0.25">
      <c r="B1506" s="516" t="s">
        <v>479</v>
      </c>
      <c r="C1506" s="458" t="s">
        <v>5436</v>
      </c>
      <c r="D1506" s="458" t="s">
        <v>458</v>
      </c>
      <c r="E1506" s="456">
        <v>-4056.92</v>
      </c>
      <c r="F1506" s="456">
        <v>0</v>
      </c>
      <c r="G1506" s="456">
        <v>0</v>
      </c>
      <c r="H1506" s="456">
        <v>3149.79</v>
      </c>
      <c r="I1506" s="456">
        <v>-7206.71</v>
      </c>
      <c r="J1506" s="459">
        <v>0</v>
      </c>
    </row>
    <row r="1507" spans="2:10" x14ac:dyDescent="0.25">
      <c r="B1507" s="516" t="s">
        <v>479</v>
      </c>
      <c r="C1507" s="458" t="s">
        <v>3238</v>
      </c>
      <c r="D1507" s="458" t="s">
        <v>460</v>
      </c>
      <c r="E1507" s="456">
        <v>5522.95</v>
      </c>
      <c r="F1507" s="456">
        <v>0</v>
      </c>
      <c r="G1507" s="456">
        <v>1840</v>
      </c>
      <c r="H1507" s="456">
        <v>0</v>
      </c>
      <c r="I1507" s="456">
        <v>7362.95</v>
      </c>
      <c r="J1507" s="459">
        <v>0</v>
      </c>
    </row>
    <row r="1508" spans="2:10" x14ac:dyDescent="0.25">
      <c r="B1508" s="516" t="s">
        <v>479</v>
      </c>
      <c r="C1508" s="458" t="s">
        <v>5437</v>
      </c>
      <c r="D1508" s="458" t="s">
        <v>3536</v>
      </c>
      <c r="E1508" s="456">
        <v>0</v>
      </c>
      <c r="F1508" s="456">
        <v>0</v>
      </c>
      <c r="G1508" s="456">
        <v>0.85</v>
      </c>
      <c r="H1508" s="456">
        <v>0</v>
      </c>
      <c r="I1508" s="456">
        <v>0.85</v>
      </c>
      <c r="J1508" s="459">
        <v>0</v>
      </c>
    </row>
    <row r="1509" spans="2:10" x14ac:dyDescent="0.25">
      <c r="B1509" s="516" t="s">
        <v>479</v>
      </c>
      <c r="C1509" s="458" t="s">
        <v>4047</v>
      </c>
      <c r="D1509" s="458" t="s">
        <v>655</v>
      </c>
      <c r="E1509" s="456">
        <v>1316243.26</v>
      </c>
      <c r="F1509" s="456">
        <v>0</v>
      </c>
      <c r="G1509" s="456">
        <v>194814.14</v>
      </c>
      <c r="H1509" s="456">
        <v>0</v>
      </c>
      <c r="I1509" s="456">
        <v>1511057.4</v>
      </c>
      <c r="J1509" s="459">
        <v>0</v>
      </c>
    </row>
    <row r="1510" spans="2:10" x14ac:dyDescent="0.25">
      <c r="B1510" s="516" t="s">
        <v>479</v>
      </c>
      <c r="C1510" s="458" t="s">
        <v>4048</v>
      </c>
      <c r="D1510" s="458" t="s">
        <v>465</v>
      </c>
      <c r="E1510" s="456">
        <v>1316243.26</v>
      </c>
      <c r="F1510" s="456">
        <v>0</v>
      </c>
      <c r="G1510" s="456">
        <v>194814.14</v>
      </c>
      <c r="H1510" s="456">
        <v>0</v>
      </c>
      <c r="I1510" s="456">
        <v>1511057.4</v>
      </c>
      <c r="J1510" s="459">
        <v>0</v>
      </c>
    </row>
    <row r="1511" spans="2:10" x14ac:dyDescent="0.25">
      <c r="B1511" s="516" t="s">
        <v>479</v>
      </c>
      <c r="C1511" s="458" t="s">
        <v>4049</v>
      </c>
      <c r="D1511" s="458" t="s">
        <v>467</v>
      </c>
      <c r="E1511" s="456">
        <v>1316243.26</v>
      </c>
      <c r="F1511" s="456">
        <v>0</v>
      </c>
      <c r="G1511" s="456">
        <v>194814.14</v>
      </c>
      <c r="H1511" s="456">
        <v>0</v>
      </c>
      <c r="I1511" s="456">
        <v>1511057.4</v>
      </c>
      <c r="J1511" s="459">
        <v>0</v>
      </c>
    </row>
    <row r="1512" spans="2:10" ht="18" x14ac:dyDescent="0.25">
      <c r="B1512" s="516" t="s">
        <v>479</v>
      </c>
      <c r="C1512" s="458" t="s">
        <v>3239</v>
      </c>
      <c r="D1512" s="458" t="s">
        <v>577</v>
      </c>
      <c r="E1512" s="456">
        <v>-1360575.04</v>
      </c>
      <c r="F1512" s="456">
        <v>0</v>
      </c>
      <c r="G1512" s="456">
        <v>120420.25</v>
      </c>
      <c r="H1512" s="456">
        <v>1399874.69</v>
      </c>
      <c r="I1512" s="456">
        <v>-2640029.48</v>
      </c>
      <c r="J1512" s="459">
        <v>0</v>
      </c>
    </row>
    <row r="1513" spans="2:10" x14ac:dyDescent="0.25">
      <c r="B1513" s="516" t="s">
        <v>479</v>
      </c>
      <c r="C1513" s="458" t="s">
        <v>5126</v>
      </c>
      <c r="D1513" s="458" t="s">
        <v>605</v>
      </c>
      <c r="E1513" s="456">
        <v>-336583.03</v>
      </c>
      <c r="F1513" s="456">
        <v>0</v>
      </c>
      <c r="G1513" s="456">
        <v>0</v>
      </c>
      <c r="H1513" s="456">
        <v>1009343</v>
      </c>
      <c r="I1513" s="456">
        <v>-1345926.03</v>
      </c>
      <c r="J1513" s="459">
        <v>0</v>
      </c>
    </row>
    <row r="1514" spans="2:10" x14ac:dyDescent="0.25">
      <c r="B1514" s="516" t="s">
        <v>479</v>
      </c>
      <c r="C1514" s="458" t="s">
        <v>5127</v>
      </c>
      <c r="D1514" s="458" t="s">
        <v>1309</v>
      </c>
      <c r="E1514" s="456">
        <v>-310089.83</v>
      </c>
      <c r="F1514" s="456">
        <v>0</v>
      </c>
      <c r="G1514" s="456">
        <v>0</v>
      </c>
      <c r="H1514" s="456">
        <v>998491.93</v>
      </c>
      <c r="I1514" s="456">
        <v>-1308581.76</v>
      </c>
      <c r="J1514" s="459">
        <v>0</v>
      </c>
    </row>
    <row r="1515" spans="2:10" x14ac:dyDescent="0.25">
      <c r="B1515" s="516" t="s">
        <v>479</v>
      </c>
      <c r="C1515" s="458" t="s">
        <v>5438</v>
      </c>
      <c r="D1515" s="458" t="s">
        <v>1311</v>
      </c>
      <c r="E1515" s="456">
        <v>-25858.15</v>
      </c>
      <c r="F1515" s="456">
        <v>0</v>
      </c>
      <c r="G1515" s="456">
        <v>0</v>
      </c>
      <c r="H1515" s="456">
        <v>7636.86</v>
      </c>
      <c r="I1515" s="456">
        <v>-33495.01</v>
      </c>
      <c r="J1515" s="459">
        <v>0</v>
      </c>
    </row>
    <row r="1516" spans="2:10" x14ac:dyDescent="0.25">
      <c r="B1516" s="516" t="s">
        <v>479</v>
      </c>
      <c r="C1516" s="458" t="s">
        <v>5439</v>
      </c>
      <c r="D1516" s="458" t="s">
        <v>1313</v>
      </c>
      <c r="E1516" s="456">
        <v>-635.04999999999995</v>
      </c>
      <c r="F1516" s="456">
        <v>0</v>
      </c>
      <c r="G1516" s="456">
        <v>0</v>
      </c>
      <c r="H1516" s="456">
        <v>3214.21</v>
      </c>
      <c r="I1516" s="456">
        <v>-3849.26</v>
      </c>
      <c r="J1516" s="459">
        <v>0</v>
      </c>
    </row>
    <row r="1517" spans="2:10" x14ac:dyDescent="0.25">
      <c r="B1517" s="516" t="s">
        <v>479</v>
      </c>
      <c r="C1517" s="458" t="s">
        <v>5440</v>
      </c>
      <c r="D1517" s="458" t="s">
        <v>1713</v>
      </c>
      <c r="E1517" s="456">
        <v>0</v>
      </c>
      <c r="F1517" s="456">
        <v>0</v>
      </c>
      <c r="G1517" s="456">
        <v>6974.94</v>
      </c>
      <c r="H1517" s="456">
        <v>0</v>
      </c>
      <c r="I1517" s="456">
        <v>6974.94</v>
      </c>
      <c r="J1517" s="459">
        <v>0</v>
      </c>
    </row>
    <row r="1518" spans="2:10" x14ac:dyDescent="0.25">
      <c r="B1518" s="516" t="s">
        <v>479</v>
      </c>
      <c r="C1518" s="458" t="s">
        <v>5441</v>
      </c>
      <c r="D1518" s="458" t="s">
        <v>1715</v>
      </c>
      <c r="E1518" s="456">
        <v>0</v>
      </c>
      <c r="F1518" s="456">
        <v>0</v>
      </c>
      <c r="G1518" s="456">
        <v>6974.94</v>
      </c>
      <c r="H1518" s="456">
        <v>0</v>
      </c>
      <c r="I1518" s="456">
        <v>6974.94</v>
      </c>
      <c r="J1518" s="459">
        <v>0</v>
      </c>
    </row>
    <row r="1519" spans="2:10" x14ac:dyDescent="0.25">
      <c r="B1519" s="516" t="s">
        <v>479</v>
      </c>
      <c r="C1519" s="458" t="s">
        <v>3240</v>
      </c>
      <c r="D1519" s="458" t="s">
        <v>1315</v>
      </c>
      <c r="E1519" s="456">
        <v>-2856.49</v>
      </c>
      <c r="F1519" s="456">
        <v>0</v>
      </c>
      <c r="G1519" s="456">
        <v>646.17999999999995</v>
      </c>
      <c r="H1519" s="456">
        <v>21565.919999999998</v>
      </c>
      <c r="I1519" s="456">
        <v>-23776.23</v>
      </c>
      <c r="J1519" s="459">
        <v>0</v>
      </c>
    </row>
    <row r="1520" spans="2:10" x14ac:dyDescent="0.25">
      <c r="B1520" s="516" t="s">
        <v>479</v>
      </c>
      <c r="C1520" s="458" t="s">
        <v>5442</v>
      </c>
      <c r="D1520" s="458" t="s">
        <v>1317</v>
      </c>
      <c r="E1520" s="456">
        <v>-731.5</v>
      </c>
      <c r="F1520" s="456">
        <v>0</v>
      </c>
      <c r="G1520" s="456">
        <v>0</v>
      </c>
      <c r="H1520" s="456">
        <v>7468.76</v>
      </c>
      <c r="I1520" s="456">
        <v>-8200.26</v>
      </c>
      <c r="J1520" s="459">
        <v>0</v>
      </c>
    </row>
    <row r="1521" spans="2:10" x14ac:dyDescent="0.25">
      <c r="B1521" s="516" t="s">
        <v>479</v>
      </c>
      <c r="C1521" s="458" t="s">
        <v>5443</v>
      </c>
      <c r="D1521" s="458" t="s">
        <v>1319</v>
      </c>
      <c r="E1521" s="456">
        <v>-2202.92</v>
      </c>
      <c r="F1521" s="456">
        <v>0</v>
      </c>
      <c r="G1521" s="456">
        <v>0</v>
      </c>
      <c r="H1521" s="456">
        <v>14082.08</v>
      </c>
      <c r="I1521" s="456">
        <v>-16285</v>
      </c>
      <c r="J1521" s="459">
        <v>0</v>
      </c>
    </row>
    <row r="1522" spans="2:10" x14ac:dyDescent="0.25">
      <c r="B1522" s="516" t="s">
        <v>479</v>
      </c>
      <c r="C1522" s="458" t="s">
        <v>3241</v>
      </c>
      <c r="D1522" s="458" t="s">
        <v>1321</v>
      </c>
      <c r="E1522" s="456">
        <v>1036.26</v>
      </c>
      <c r="F1522" s="456">
        <v>0</v>
      </c>
      <c r="G1522" s="456">
        <v>0</v>
      </c>
      <c r="H1522" s="456">
        <v>15.08</v>
      </c>
      <c r="I1522" s="456">
        <v>1021.18</v>
      </c>
      <c r="J1522" s="459">
        <v>0</v>
      </c>
    </row>
    <row r="1523" spans="2:10" x14ac:dyDescent="0.25">
      <c r="B1523" s="516" t="s">
        <v>479</v>
      </c>
      <c r="C1523" s="458" t="s">
        <v>5444</v>
      </c>
      <c r="D1523" s="458" t="s">
        <v>1721</v>
      </c>
      <c r="E1523" s="456">
        <v>-311.75</v>
      </c>
      <c r="F1523" s="456">
        <v>0</v>
      </c>
      <c r="G1523" s="456">
        <v>0</v>
      </c>
      <c r="H1523" s="456">
        <v>0</v>
      </c>
      <c r="I1523" s="456">
        <v>-311.75</v>
      </c>
      <c r="J1523" s="459">
        <v>0</v>
      </c>
    </row>
    <row r="1524" spans="2:10" x14ac:dyDescent="0.25">
      <c r="B1524" s="516" t="s">
        <v>479</v>
      </c>
      <c r="C1524" s="458" t="s">
        <v>5445</v>
      </c>
      <c r="D1524" s="458" t="s">
        <v>1723</v>
      </c>
      <c r="E1524" s="456">
        <v>-646.58000000000004</v>
      </c>
      <c r="F1524" s="456">
        <v>0</v>
      </c>
      <c r="G1524" s="456">
        <v>646.17999999999995</v>
      </c>
      <c r="H1524" s="456">
        <v>0</v>
      </c>
      <c r="I1524" s="456">
        <v>-0.4</v>
      </c>
      <c r="J1524" s="459">
        <v>0</v>
      </c>
    </row>
    <row r="1525" spans="2:10" x14ac:dyDescent="0.25">
      <c r="B1525" s="516" t="s">
        <v>479</v>
      </c>
      <c r="C1525" s="458" t="s">
        <v>5446</v>
      </c>
      <c r="D1525" s="458" t="s">
        <v>1323</v>
      </c>
      <c r="E1525" s="456">
        <v>-1953.17</v>
      </c>
      <c r="F1525" s="456">
        <v>0</v>
      </c>
      <c r="G1525" s="456">
        <v>2760</v>
      </c>
      <c r="H1525" s="456">
        <v>7931.95</v>
      </c>
      <c r="I1525" s="456">
        <v>-7125.12</v>
      </c>
      <c r="J1525" s="459">
        <v>0</v>
      </c>
    </row>
    <row r="1526" spans="2:10" x14ac:dyDescent="0.25">
      <c r="B1526" s="516" t="s">
        <v>479</v>
      </c>
      <c r="C1526" s="458" t="s">
        <v>5447</v>
      </c>
      <c r="D1526" s="458" t="s">
        <v>1325</v>
      </c>
      <c r="E1526" s="456">
        <v>-2433.17</v>
      </c>
      <c r="F1526" s="456">
        <v>0</v>
      </c>
      <c r="G1526" s="456">
        <v>0</v>
      </c>
      <c r="H1526" s="456">
        <v>7931.95</v>
      </c>
      <c r="I1526" s="456">
        <v>-10365.120000000001</v>
      </c>
      <c r="J1526" s="459">
        <v>0</v>
      </c>
    </row>
    <row r="1527" spans="2:10" x14ac:dyDescent="0.25">
      <c r="B1527" s="516" t="s">
        <v>479</v>
      </c>
      <c r="C1527" s="458" t="s">
        <v>5448</v>
      </c>
      <c r="D1527" s="458" t="s">
        <v>1327</v>
      </c>
      <c r="E1527" s="456">
        <v>480</v>
      </c>
      <c r="F1527" s="456">
        <v>0</v>
      </c>
      <c r="G1527" s="456">
        <v>2760</v>
      </c>
      <c r="H1527" s="456">
        <v>0</v>
      </c>
      <c r="I1527" s="456">
        <v>3240</v>
      </c>
      <c r="J1527" s="459">
        <v>0</v>
      </c>
    </row>
    <row r="1528" spans="2:10" x14ac:dyDescent="0.25">
      <c r="B1528" s="516" t="s">
        <v>479</v>
      </c>
      <c r="C1528" s="458" t="s">
        <v>4220</v>
      </c>
      <c r="D1528" s="458" t="s">
        <v>1329</v>
      </c>
      <c r="E1528" s="456">
        <v>14550.85</v>
      </c>
      <c r="F1528" s="456">
        <v>0</v>
      </c>
      <c r="G1528" s="456">
        <v>2240.5</v>
      </c>
      <c r="H1528" s="456">
        <v>8137.5</v>
      </c>
      <c r="I1528" s="456">
        <v>8653.85</v>
      </c>
      <c r="J1528" s="459">
        <v>0</v>
      </c>
    </row>
    <row r="1529" spans="2:10" x14ac:dyDescent="0.25">
      <c r="B1529" s="516" t="s">
        <v>479</v>
      </c>
      <c r="C1529" s="458" t="s">
        <v>4221</v>
      </c>
      <c r="D1529" s="458" t="s">
        <v>1331</v>
      </c>
      <c r="E1529" s="456">
        <v>12087.16</v>
      </c>
      <c r="F1529" s="456">
        <v>0</v>
      </c>
      <c r="G1529" s="456">
        <v>0</v>
      </c>
      <c r="H1529" s="456">
        <v>7378.5</v>
      </c>
      <c r="I1529" s="456">
        <v>4708.66</v>
      </c>
      <c r="J1529" s="459">
        <v>0</v>
      </c>
    </row>
    <row r="1530" spans="2:10" x14ac:dyDescent="0.25">
      <c r="B1530" s="516" t="s">
        <v>479</v>
      </c>
      <c r="C1530" s="458" t="s">
        <v>5449</v>
      </c>
      <c r="D1530" s="458" t="s">
        <v>1333</v>
      </c>
      <c r="E1530" s="456">
        <v>731.87</v>
      </c>
      <c r="F1530" s="456">
        <v>0</v>
      </c>
      <c r="G1530" s="456">
        <v>960.5</v>
      </c>
      <c r="H1530" s="456">
        <v>0</v>
      </c>
      <c r="I1530" s="456">
        <v>1692.37</v>
      </c>
      <c r="J1530" s="459">
        <v>0</v>
      </c>
    </row>
    <row r="1531" spans="2:10" x14ac:dyDescent="0.25">
      <c r="B1531" s="516" t="s">
        <v>479</v>
      </c>
      <c r="C1531" s="458" t="s">
        <v>5450</v>
      </c>
      <c r="D1531" s="458" t="s">
        <v>1731</v>
      </c>
      <c r="E1531" s="456">
        <v>-1989</v>
      </c>
      <c r="F1531" s="456">
        <v>0</v>
      </c>
      <c r="G1531" s="456">
        <v>0</v>
      </c>
      <c r="H1531" s="456">
        <v>759</v>
      </c>
      <c r="I1531" s="456">
        <v>-2748</v>
      </c>
      <c r="J1531" s="459">
        <v>0</v>
      </c>
    </row>
    <row r="1532" spans="2:10" x14ac:dyDescent="0.25">
      <c r="B1532" s="516" t="s">
        <v>479</v>
      </c>
      <c r="C1532" s="458" t="s">
        <v>5451</v>
      </c>
      <c r="D1532" s="458" t="s">
        <v>1335</v>
      </c>
      <c r="E1532" s="456">
        <v>1122</v>
      </c>
      <c r="F1532" s="456">
        <v>0</v>
      </c>
      <c r="G1532" s="456">
        <v>1280</v>
      </c>
      <c r="H1532" s="456">
        <v>0</v>
      </c>
      <c r="I1532" s="456">
        <v>2402</v>
      </c>
      <c r="J1532" s="459">
        <v>0</v>
      </c>
    </row>
    <row r="1533" spans="2:10" x14ac:dyDescent="0.25">
      <c r="B1533" s="516" t="s">
        <v>479</v>
      </c>
      <c r="C1533" s="458" t="s">
        <v>4835</v>
      </c>
      <c r="D1533" s="458" t="s">
        <v>1337</v>
      </c>
      <c r="E1533" s="456">
        <v>2598.8200000000002</v>
      </c>
      <c r="F1533" s="456">
        <v>0</v>
      </c>
      <c r="G1533" s="456">
        <v>0</v>
      </c>
      <c r="H1533" s="456">
        <v>0</v>
      </c>
      <c r="I1533" s="456">
        <v>2598.8200000000002</v>
      </c>
      <c r="J1533" s="459">
        <v>0</v>
      </c>
    </row>
    <row r="1534" spans="2:10" x14ac:dyDescent="0.25">
      <c r="B1534" s="516" t="s">
        <v>479</v>
      </c>
      <c r="C1534" s="458" t="s">
        <v>5452</v>
      </c>
      <c r="D1534" s="458" t="s">
        <v>1339</v>
      </c>
      <c r="E1534" s="456">
        <v>-34422.58</v>
      </c>
      <c r="F1534" s="456">
        <v>0</v>
      </c>
      <c r="G1534" s="456">
        <v>0</v>
      </c>
      <c r="H1534" s="456">
        <v>21053.07</v>
      </c>
      <c r="I1534" s="456">
        <v>-55475.65</v>
      </c>
      <c r="J1534" s="459">
        <v>0</v>
      </c>
    </row>
    <row r="1535" spans="2:10" x14ac:dyDescent="0.25">
      <c r="B1535" s="516" t="s">
        <v>479</v>
      </c>
      <c r="C1535" s="458" t="s">
        <v>5453</v>
      </c>
      <c r="D1535" s="458" t="s">
        <v>1341</v>
      </c>
      <c r="E1535" s="456">
        <v>-34422.58</v>
      </c>
      <c r="F1535" s="456">
        <v>0</v>
      </c>
      <c r="G1535" s="456">
        <v>0</v>
      </c>
      <c r="H1535" s="456">
        <v>21053.07</v>
      </c>
      <c r="I1535" s="456">
        <v>-55475.65</v>
      </c>
      <c r="J1535" s="459">
        <v>0</v>
      </c>
    </row>
    <row r="1536" spans="2:10" x14ac:dyDescent="0.25">
      <c r="B1536" s="516" t="s">
        <v>479</v>
      </c>
      <c r="C1536" s="458" t="s">
        <v>3242</v>
      </c>
      <c r="D1536" s="458" t="s">
        <v>1343</v>
      </c>
      <c r="E1536" s="456">
        <v>-1100202.6200000001</v>
      </c>
      <c r="F1536" s="456">
        <v>0</v>
      </c>
      <c r="G1536" s="456">
        <v>97990.63</v>
      </c>
      <c r="H1536" s="456">
        <v>331843.25</v>
      </c>
      <c r="I1536" s="456">
        <v>-1334055.24</v>
      </c>
      <c r="J1536" s="459">
        <v>0</v>
      </c>
    </row>
    <row r="1537" spans="2:10" x14ac:dyDescent="0.25">
      <c r="B1537" s="516" t="s">
        <v>479</v>
      </c>
      <c r="C1537" s="458" t="s">
        <v>3243</v>
      </c>
      <c r="D1537" s="458" t="s">
        <v>1345</v>
      </c>
      <c r="E1537" s="456">
        <v>-301792.46000000002</v>
      </c>
      <c r="F1537" s="456">
        <v>0</v>
      </c>
      <c r="G1537" s="456">
        <v>97990.63</v>
      </c>
      <c r="H1537" s="456">
        <v>0</v>
      </c>
      <c r="I1537" s="456">
        <v>-203801.83</v>
      </c>
      <c r="J1537" s="459">
        <v>0</v>
      </c>
    </row>
    <row r="1538" spans="2:10" x14ac:dyDescent="0.25">
      <c r="B1538" s="516" t="s">
        <v>479</v>
      </c>
      <c r="C1538" s="458" t="s">
        <v>5128</v>
      </c>
      <c r="D1538" s="458" t="s">
        <v>1347</v>
      </c>
      <c r="E1538" s="456">
        <v>-80921.75</v>
      </c>
      <c r="F1538" s="456">
        <v>0</v>
      </c>
      <c r="G1538" s="456">
        <v>0</v>
      </c>
      <c r="H1538" s="456">
        <v>309356.64</v>
      </c>
      <c r="I1538" s="456">
        <v>-390278.39</v>
      </c>
      <c r="J1538" s="459">
        <v>0</v>
      </c>
    </row>
    <row r="1539" spans="2:10" x14ac:dyDescent="0.25">
      <c r="B1539" s="516" t="s">
        <v>479</v>
      </c>
      <c r="C1539" s="458" t="s">
        <v>4222</v>
      </c>
      <c r="D1539" s="458" t="s">
        <v>1740</v>
      </c>
      <c r="E1539" s="456">
        <v>40012.519999999997</v>
      </c>
      <c r="F1539" s="456">
        <v>0</v>
      </c>
      <c r="G1539" s="456">
        <v>0</v>
      </c>
      <c r="H1539" s="456">
        <v>0</v>
      </c>
      <c r="I1539" s="456">
        <v>40012.519999999997</v>
      </c>
      <c r="J1539" s="459">
        <v>0</v>
      </c>
    </row>
    <row r="1540" spans="2:10" x14ac:dyDescent="0.25">
      <c r="B1540" s="516" t="s">
        <v>479</v>
      </c>
      <c r="C1540" s="458" t="s">
        <v>3661</v>
      </c>
      <c r="D1540" s="458" t="s">
        <v>1350</v>
      </c>
      <c r="E1540" s="456">
        <v>108678.29</v>
      </c>
      <c r="F1540" s="456">
        <v>0</v>
      </c>
      <c r="G1540" s="456">
        <v>0</v>
      </c>
      <c r="H1540" s="456">
        <v>17613.53</v>
      </c>
      <c r="I1540" s="456">
        <v>91064.76</v>
      </c>
      <c r="J1540" s="459">
        <v>0</v>
      </c>
    </row>
    <row r="1541" spans="2:10" x14ac:dyDescent="0.25">
      <c r="B1541" s="516" t="s">
        <v>479</v>
      </c>
      <c r="C1541" s="458" t="s">
        <v>5129</v>
      </c>
      <c r="D1541" s="458" t="s">
        <v>1352</v>
      </c>
      <c r="E1541" s="456">
        <v>9178.33</v>
      </c>
      <c r="F1541" s="456">
        <v>0</v>
      </c>
      <c r="G1541" s="456">
        <v>0</v>
      </c>
      <c r="H1541" s="456">
        <v>0</v>
      </c>
      <c r="I1541" s="456">
        <v>9178.33</v>
      </c>
      <c r="J1541" s="459">
        <v>0</v>
      </c>
    </row>
    <row r="1542" spans="2:10" x14ac:dyDescent="0.25">
      <c r="B1542" s="516" t="s">
        <v>479</v>
      </c>
      <c r="C1542" s="458" t="s">
        <v>4050</v>
      </c>
      <c r="D1542" s="458" t="s">
        <v>1354</v>
      </c>
      <c r="E1542" s="456">
        <v>-875357.55</v>
      </c>
      <c r="F1542" s="456">
        <v>0</v>
      </c>
      <c r="G1542" s="456">
        <v>0</v>
      </c>
      <c r="H1542" s="456">
        <v>4873.08</v>
      </c>
      <c r="I1542" s="456">
        <v>-880230.63</v>
      </c>
      <c r="J1542" s="459">
        <v>0</v>
      </c>
    </row>
    <row r="1543" spans="2:10" x14ac:dyDescent="0.25">
      <c r="B1543" s="516" t="s">
        <v>479</v>
      </c>
      <c r="C1543" s="458" t="s">
        <v>4051</v>
      </c>
      <c r="D1543" s="458" t="s">
        <v>1356</v>
      </c>
      <c r="E1543" s="456">
        <v>-875357.55</v>
      </c>
      <c r="F1543" s="456">
        <v>0</v>
      </c>
      <c r="G1543" s="456">
        <v>0</v>
      </c>
      <c r="H1543" s="456">
        <v>4873.08</v>
      </c>
      <c r="I1543" s="456">
        <v>-880230.63</v>
      </c>
      <c r="J1543" s="459">
        <v>0</v>
      </c>
    </row>
    <row r="1544" spans="2:10" x14ac:dyDescent="0.25">
      <c r="B1544" s="516" t="s">
        <v>479</v>
      </c>
      <c r="C1544" s="458" t="s">
        <v>3244</v>
      </c>
      <c r="D1544" s="458" t="s">
        <v>1358</v>
      </c>
      <c r="E1544" s="456">
        <v>100892</v>
      </c>
      <c r="F1544" s="456">
        <v>0</v>
      </c>
      <c r="G1544" s="456">
        <v>9808</v>
      </c>
      <c r="H1544" s="456">
        <v>0</v>
      </c>
      <c r="I1544" s="456">
        <v>110700</v>
      </c>
      <c r="J1544" s="459">
        <v>0</v>
      </c>
    </row>
    <row r="1545" spans="2:10" x14ac:dyDescent="0.25">
      <c r="B1545" s="516" t="s">
        <v>479</v>
      </c>
      <c r="C1545" s="458" t="s">
        <v>3245</v>
      </c>
      <c r="D1545" s="458" t="s">
        <v>1360</v>
      </c>
      <c r="E1545" s="456">
        <v>100892</v>
      </c>
      <c r="F1545" s="456">
        <v>0</v>
      </c>
      <c r="G1545" s="456">
        <v>9808</v>
      </c>
      <c r="H1545" s="456">
        <v>0</v>
      </c>
      <c r="I1545" s="456">
        <v>110700</v>
      </c>
      <c r="J1545" s="459">
        <v>0</v>
      </c>
    </row>
    <row r="1546" spans="2:10" x14ac:dyDescent="0.25">
      <c r="B1546" s="516" t="s">
        <v>479</v>
      </c>
      <c r="C1546" s="458" t="s">
        <v>3662</v>
      </c>
      <c r="D1546" s="458" t="s">
        <v>1749</v>
      </c>
      <c r="E1546" s="456">
        <v>-2149313.71</v>
      </c>
      <c r="F1546" s="456">
        <v>0</v>
      </c>
      <c r="G1546" s="456">
        <v>1176702.82</v>
      </c>
      <c r="H1546" s="456">
        <v>0</v>
      </c>
      <c r="I1546" s="456">
        <v>-972610.89</v>
      </c>
      <c r="J1546" s="459">
        <v>0</v>
      </c>
    </row>
    <row r="1547" spans="2:10" x14ac:dyDescent="0.25">
      <c r="B1547" s="516" t="s">
        <v>479</v>
      </c>
      <c r="C1547" s="458" t="s">
        <v>5454</v>
      </c>
      <c r="D1547" s="458" t="s">
        <v>1199</v>
      </c>
      <c r="E1547" s="456">
        <v>-4500.03</v>
      </c>
      <c r="F1547" s="456">
        <v>0</v>
      </c>
      <c r="G1547" s="456">
        <v>0</v>
      </c>
      <c r="H1547" s="456">
        <v>0</v>
      </c>
      <c r="I1547" s="456">
        <v>-4500.03</v>
      </c>
      <c r="J1547" s="459">
        <v>0</v>
      </c>
    </row>
    <row r="1548" spans="2:10" x14ac:dyDescent="0.25">
      <c r="B1548" s="516" t="s">
        <v>479</v>
      </c>
      <c r="C1548" s="458" t="s">
        <v>3663</v>
      </c>
      <c r="D1548" s="458" t="s">
        <v>1752</v>
      </c>
      <c r="E1548" s="456">
        <v>-4247243.68</v>
      </c>
      <c r="F1548" s="456">
        <v>0</v>
      </c>
      <c r="G1548" s="456">
        <v>1041997.68</v>
      </c>
      <c r="H1548" s="456">
        <v>0</v>
      </c>
      <c r="I1548" s="456">
        <v>-3205246</v>
      </c>
      <c r="J1548" s="459">
        <v>0</v>
      </c>
    </row>
    <row r="1549" spans="2:10" x14ac:dyDescent="0.25">
      <c r="B1549" s="516" t="s">
        <v>479</v>
      </c>
      <c r="C1549" s="458" t="s">
        <v>3664</v>
      </c>
      <c r="D1549" s="458" t="s">
        <v>1754</v>
      </c>
      <c r="E1549" s="456">
        <v>2102430</v>
      </c>
      <c r="F1549" s="456">
        <v>0</v>
      </c>
      <c r="G1549" s="456">
        <v>134705.14000000001</v>
      </c>
      <c r="H1549" s="456">
        <v>0</v>
      </c>
      <c r="I1549" s="456">
        <v>2237135.14</v>
      </c>
      <c r="J1549" s="459">
        <v>0</v>
      </c>
    </row>
    <row r="1550" spans="2:10" x14ac:dyDescent="0.25">
      <c r="B1550" s="516" t="s">
        <v>321</v>
      </c>
      <c r="C1550" s="458" t="s">
        <v>1872</v>
      </c>
      <c r="D1550" s="458" t="s">
        <v>1873</v>
      </c>
      <c r="E1550" s="456">
        <v>0</v>
      </c>
      <c r="F1550" s="456">
        <v>0</v>
      </c>
      <c r="G1550" s="456">
        <v>18002253.440000001</v>
      </c>
      <c r="H1550" s="456">
        <v>18002253.440000001</v>
      </c>
      <c r="I1550" s="456">
        <v>0</v>
      </c>
      <c r="J1550" s="459">
        <v>0</v>
      </c>
    </row>
    <row r="1551" spans="2:10" x14ac:dyDescent="0.25">
      <c r="B1551" s="516" t="s">
        <v>321</v>
      </c>
      <c r="C1551" s="458" t="s">
        <v>1874</v>
      </c>
      <c r="D1551" s="458" t="s">
        <v>651</v>
      </c>
      <c r="E1551" s="456">
        <v>0</v>
      </c>
      <c r="F1551" s="456">
        <v>0</v>
      </c>
      <c r="G1551" s="456">
        <v>15947208.310000001</v>
      </c>
      <c r="H1551" s="456">
        <v>15947208.310000001</v>
      </c>
      <c r="I1551" s="456">
        <v>0</v>
      </c>
      <c r="J1551" s="459">
        <v>0</v>
      </c>
    </row>
    <row r="1552" spans="2:10" x14ac:dyDescent="0.25">
      <c r="B1552" s="516" t="s">
        <v>321</v>
      </c>
      <c r="C1552" s="458" t="s">
        <v>1875</v>
      </c>
      <c r="D1552" s="458" t="s">
        <v>323</v>
      </c>
      <c r="E1552" s="456">
        <v>0</v>
      </c>
      <c r="F1552" s="456">
        <v>0</v>
      </c>
      <c r="G1552" s="456">
        <v>15947208.310000001</v>
      </c>
      <c r="H1552" s="456">
        <v>15947208.310000001</v>
      </c>
      <c r="I1552" s="456">
        <v>0</v>
      </c>
      <c r="J1552" s="459">
        <v>0</v>
      </c>
    </row>
    <row r="1553" spans="2:10" x14ac:dyDescent="0.25">
      <c r="B1553" s="516" t="s">
        <v>321</v>
      </c>
      <c r="C1553" s="458" t="s">
        <v>1876</v>
      </c>
      <c r="D1553" s="458" t="s">
        <v>325</v>
      </c>
      <c r="E1553" s="456">
        <v>0</v>
      </c>
      <c r="F1553" s="456">
        <v>0</v>
      </c>
      <c r="G1553" s="456">
        <v>8312223.4800000004</v>
      </c>
      <c r="H1553" s="456">
        <v>8312223.4800000004</v>
      </c>
      <c r="I1553" s="456">
        <v>0</v>
      </c>
      <c r="J1553" s="459">
        <v>0</v>
      </c>
    </row>
    <row r="1554" spans="2:10" x14ac:dyDescent="0.25">
      <c r="B1554" s="516" t="s">
        <v>321</v>
      </c>
      <c r="C1554" s="458" t="s">
        <v>1877</v>
      </c>
      <c r="D1554" s="458" t="s">
        <v>327</v>
      </c>
      <c r="E1554" s="456">
        <v>0</v>
      </c>
      <c r="F1554" s="456">
        <v>0</v>
      </c>
      <c r="G1554" s="456">
        <v>8230305.2400000002</v>
      </c>
      <c r="H1554" s="456">
        <v>8230305.2400000002</v>
      </c>
      <c r="I1554" s="456">
        <v>0</v>
      </c>
      <c r="J1554" s="459">
        <v>0</v>
      </c>
    </row>
    <row r="1555" spans="2:10" x14ac:dyDescent="0.25">
      <c r="B1555" s="516" t="s">
        <v>321</v>
      </c>
      <c r="C1555" s="458" t="s">
        <v>1878</v>
      </c>
      <c r="D1555" s="458" t="s">
        <v>329</v>
      </c>
      <c r="E1555" s="456">
        <v>0</v>
      </c>
      <c r="F1555" s="456">
        <v>0</v>
      </c>
      <c r="G1555" s="456">
        <v>6037109.4100000001</v>
      </c>
      <c r="H1555" s="456">
        <v>6037109.4100000001</v>
      </c>
      <c r="I1555" s="456">
        <v>0</v>
      </c>
      <c r="J1555" s="459">
        <v>0</v>
      </c>
    </row>
    <row r="1556" spans="2:10" x14ac:dyDescent="0.25">
      <c r="B1556" s="516" t="s">
        <v>321</v>
      </c>
      <c r="C1556" s="458" t="s">
        <v>1879</v>
      </c>
      <c r="D1556" s="458" t="s">
        <v>331</v>
      </c>
      <c r="E1556" s="456">
        <v>0</v>
      </c>
      <c r="F1556" s="456">
        <v>0</v>
      </c>
      <c r="G1556" s="456">
        <v>1849140.78</v>
      </c>
      <c r="H1556" s="456">
        <v>1849140.78</v>
      </c>
      <c r="I1556" s="456">
        <v>0</v>
      </c>
      <c r="J1556" s="459">
        <v>0</v>
      </c>
    </row>
    <row r="1557" spans="2:10" x14ac:dyDescent="0.25">
      <c r="B1557" s="516" t="s">
        <v>321</v>
      </c>
      <c r="C1557" s="458" t="s">
        <v>1880</v>
      </c>
      <c r="D1557" s="458" t="s">
        <v>333</v>
      </c>
      <c r="E1557" s="456">
        <v>0</v>
      </c>
      <c r="F1557" s="456">
        <v>0</v>
      </c>
      <c r="G1557" s="456">
        <v>308972.76</v>
      </c>
      <c r="H1557" s="456">
        <v>308972.76</v>
      </c>
      <c r="I1557" s="456">
        <v>0</v>
      </c>
      <c r="J1557" s="459">
        <v>0</v>
      </c>
    </row>
    <row r="1558" spans="2:10" x14ac:dyDescent="0.25">
      <c r="B1558" s="516" t="s">
        <v>321</v>
      </c>
      <c r="C1558" s="458" t="s">
        <v>1881</v>
      </c>
      <c r="D1558" s="458" t="s">
        <v>335</v>
      </c>
      <c r="E1558" s="456">
        <v>0</v>
      </c>
      <c r="F1558" s="456">
        <v>0</v>
      </c>
      <c r="G1558" s="456">
        <v>28262.16</v>
      </c>
      <c r="H1558" s="456">
        <v>28262.16</v>
      </c>
      <c r="I1558" s="456">
        <v>0</v>
      </c>
      <c r="J1558" s="459">
        <v>0</v>
      </c>
    </row>
    <row r="1559" spans="2:10" x14ac:dyDescent="0.25">
      <c r="B1559" s="516" t="s">
        <v>321</v>
      </c>
      <c r="C1559" s="458" t="s">
        <v>1882</v>
      </c>
      <c r="D1559" s="458" t="s">
        <v>338</v>
      </c>
      <c r="E1559" s="456">
        <v>0</v>
      </c>
      <c r="F1559" s="456">
        <v>0</v>
      </c>
      <c r="G1559" s="456">
        <v>6820.13</v>
      </c>
      <c r="H1559" s="456">
        <v>6820.13</v>
      </c>
      <c r="I1559" s="456">
        <v>0</v>
      </c>
      <c r="J1559" s="459">
        <v>0</v>
      </c>
    </row>
    <row r="1560" spans="2:10" x14ac:dyDescent="0.25">
      <c r="B1560" s="516" t="s">
        <v>321</v>
      </c>
      <c r="C1560" s="458" t="s">
        <v>1883</v>
      </c>
      <c r="D1560" s="458" t="s">
        <v>343</v>
      </c>
      <c r="E1560" s="456">
        <v>0</v>
      </c>
      <c r="F1560" s="456">
        <v>0</v>
      </c>
      <c r="G1560" s="456">
        <v>81785.240000000005</v>
      </c>
      <c r="H1560" s="456">
        <v>81785.240000000005</v>
      </c>
      <c r="I1560" s="456">
        <v>0</v>
      </c>
      <c r="J1560" s="459">
        <v>0</v>
      </c>
    </row>
    <row r="1561" spans="2:10" x14ac:dyDescent="0.25">
      <c r="B1561" s="516" t="s">
        <v>321</v>
      </c>
      <c r="C1561" s="458" t="s">
        <v>1884</v>
      </c>
      <c r="D1561" s="458" t="s">
        <v>345</v>
      </c>
      <c r="E1561" s="456">
        <v>0</v>
      </c>
      <c r="F1561" s="456">
        <v>0</v>
      </c>
      <c r="G1561" s="456">
        <v>60670.43</v>
      </c>
      <c r="H1561" s="456">
        <v>60670.43</v>
      </c>
      <c r="I1561" s="456">
        <v>0</v>
      </c>
      <c r="J1561" s="459">
        <v>0</v>
      </c>
    </row>
    <row r="1562" spans="2:10" x14ac:dyDescent="0.25">
      <c r="B1562" s="516" t="s">
        <v>321</v>
      </c>
      <c r="C1562" s="458" t="s">
        <v>1885</v>
      </c>
      <c r="D1562" s="458" t="s">
        <v>347</v>
      </c>
      <c r="E1562" s="456">
        <v>0</v>
      </c>
      <c r="F1562" s="456">
        <v>0</v>
      </c>
      <c r="G1562" s="456">
        <v>18604.740000000002</v>
      </c>
      <c r="H1562" s="456">
        <v>18604.740000000002</v>
      </c>
      <c r="I1562" s="456">
        <v>0</v>
      </c>
      <c r="J1562" s="459">
        <v>0</v>
      </c>
    </row>
    <row r="1563" spans="2:10" x14ac:dyDescent="0.25">
      <c r="B1563" s="516" t="s">
        <v>321</v>
      </c>
      <c r="C1563" s="458" t="s">
        <v>1886</v>
      </c>
      <c r="D1563" s="458" t="s">
        <v>349</v>
      </c>
      <c r="E1563" s="456">
        <v>0</v>
      </c>
      <c r="F1563" s="456">
        <v>0</v>
      </c>
      <c r="G1563" s="456">
        <v>2185.5700000000002</v>
      </c>
      <c r="H1563" s="456">
        <v>2185.5700000000002</v>
      </c>
      <c r="I1563" s="456">
        <v>0</v>
      </c>
      <c r="J1563" s="459">
        <v>0</v>
      </c>
    </row>
    <row r="1564" spans="2:10" x14ac:dyDescent="0.25">
      <c r="B1564" s="516" t="s">
        <v>321</v>
      </c>
      <c r="C1564" s="458" t="s">
        <v>1887</v>
      </c>
      <c r="D1564" s="458" t="s">
        <v>351</v>
      </c>
      <c r="E1564" s="456">
        <v>0</v>
      </c>
      <c r="F1564" s="456">
        <v>0</v>
      </c>
      <c r="G1564" s="456">
        <v>255.72</v>
      </c>
      <c r="H1564" s="456">
        <v>255.72</v>
      </c>
      <c r="I1564" s="456">
        <v>0</v>
      </c>
      <c r="J1564" s="459">
        <v>0</v>
      </c>
    </row>
    <row r="1565" spans="2:10" x14ac:dyDescent="0.25">
      <c r="B1565" s="516" t="s">
        <v>321</v>
      </c>
      <c r="C1565" s="458" t="s">
        <v>1888</v>
      </c>
      <c r="D1565" s="458" t="s">
        <v>353</v>
      </c>
      <c r="E1565" s="456">
        <v>0</v>
      </c>
      <c r="F1565" s="456">
        <v>0</v>
      </c>
      <c r="G1565" s="456">
        <v>68.78</v>
      </c>
      <c r="H1565" s="456">
        <v>68.78</v>
      </c>
      <c r="I1565" s="456">
        <v>0</v>
      </c>
      <c r="J1565" s="459">
        <v>0</v>
      </c>
    </row>
    <row r="1566" spans="2:10" x14ac:dyDescent="0.25">
      <c r="B1566" s="516" t="s">
        <v>321</v>
      </c>
      <c r="C1566" s="458" t="s">
        <v>3246</v>
      </c>
      <c r="D1566" s="458" t="s">
        <v>355</v>
      </c>
      <c r="E1566" s="456">
        <v>0</v>
      </c>
      <c r="F1566" s="456">
        <v>0</v>
      </c>
      <c r="G1566" s="456">
        <v>133</v>
      </c>
      <c r="H1566" s="456">
        <v>133</v>
      </c>
      <c r="I1566" s="456">
        <v>0</v>
      </c>
      <c r="J1566" s="459">
        <v>0</v>
      </c>
    </row>
    <row r="1567" spans="2:10" x14ac:dyDescent="0.25">
      <c r="B1567" s="516" t="s">
        <v>321</v>
      </c>
      <c r="C1567" s="458" t="s">
        <v>3247</v>
      </c>
      <c r="D1567" s="458" t="s">
        <v>357</v>
      </c>
      <c r="E1567" s="456">
        <v>0</v>
      </c>
      <c r="F1567" s="456">
        <v>0</v>
      </c>
      <c r="G1567" s="456">
        <v>0</v>
      </c>
      <c r="H1567" s="456">
        <v>0</v>
      </c>
      <c r="I1567" s="456">
        <v>0</v>
      </c>
      <c r="J1567" s="459">
        <v>0</v>
      </c>
    </row>
    <row r="1568" spans="2:10" x14ac:dyDescent="0.25">
      <c r="B1568" s="516" t="s">
        <v>321</v>
      </c>
      <c r="C1568" s="458" t="s">
        <v>3665</v>
      </c>
      <c r="D1568" s="458" t="s">
        <v>359</v>
      </c>
      <c r="E1568" s="456">
        <v>0</v>
      </c>
      <c r="F1568" s="456">
        <v>0</v>
      </c>
      <c r="G1568" s="456">
        <v>133</v>
      </c>
      <c r="H1568" s="456">
        <v>133</v>
      </c>
      <c r="I1568" s="456">
        <v>0</v>
      </c>
      <c r="J1568" s="459">
        <v>0</v>
      </c>
    </row>
    <row r="1569" spans="2:10" x14ac:dyDescent="0.25">
      <c r="B1569" s="516" t="s">
        <v>321</v>
      </c>
      <c r="C1569" s="458" t="s">
        <v>1889</v>
      </c>
      <c r="D1569" s="458" t="s">
        <v>361</v>
      </c>
      <c r="E1569" s="456">
        <v>0</v>
      </c>
      <c r="F1569" s="456">
        <v>0</v>
      </c>
      <c r="G1569" s="456">
        <v>6242992.6299999999</v>
      </c>
      <c r="H1569" s="456">
        <v>6242992.6299999999</v>
      </c>
      <c r="I1569" s="456">
        <v>0</v>
      </c>
      <c r="J1569" s="459">
        <v>0</v>
      </c>
    </row>
    <row r="1570" spans="2:10" x14ac:dyDescent="0.25">
      <c r="B1570" s="516" t="s">
        <v>321</v>
      </c>
      <c r="C1570" s="458" t="s">
        <v>1890</v>
      </c>
      <c r="D1570" s="458" t="s">
        <v>363</v>
      </c>
      <c r="E1570" s="456">
        <v>0</v>
      </c>
      <c r="F1570" s="456">
        <v>0</v>
      </c>
      <c r="G1570" s="456">
        <v>6159994.5199999996</v>
      </c>
      <c r="H1570" s="456">
        <v>6159994.5199999996</v>
      </c>
      <c r="I1570" s="456">
        <v>0</v>
      </c>
      <c r="J1570" s="459">
        <v>0</v>
      </c>
    </row>
    <row r="1571" spans="2:10" x14ac:dyDescent="0.25">
      <c r="B1571" s="516" t="s">
        <v>321</v>
      </c>
      <c r="C1571" s="458" t="s">
        <v>1891</v>
      </c>
      <c r="D1571" s="458" t="s">
        <v>365</v>
      </c>
      <c r="E1571" s="456">
        <v>0</v>
      </c>
      <c r="F1571" s="456">
        <v>0</v>
      </c>
      <c r="G1571" s="456">
        <v>4528333.74</v>
      </c>
      <c r="H1571" s="456">
        <v>4528333.74</v>
      </c>
      <c r="I1571" s="456">
        <v>0</v>
      </c>
      <c r="J1571" s="459">
        <v>0</v>
      </c>
    </row>
    <row r="1572" spans="2:10" x14ac:dyDescent="0.25">
      <c r="B1572" s="516" t="s">
        <v>321</v>
      </c>
      <c r="C1572" s="458" t="s">
        <v>1892</v>
      </c>
      <c r="D1572" s="458" t="s">
        <v>367</v>
      </c>
      <c r="E1572" s="456">
        <v>0</v>
      </c>
      <c r="F1572" s="456">
        <v>0</v>
      </c>
      <c r="G1572" s="456">
        <v>1041402.28</v>
      </c>
      <c r="H1572" s="456">
        <v>1041402.28</v>
      </c>
      <c r="I1572" s="456">
        <v>0</v>
      </c>
      <c r="J1572" s="459">
        <v>0</v>
      </c>
    </row>
    <row r="1573" spans="2:10" x14ac:dyDescent="0.25">
      <c r="B1573" s="516" t="s">
        <v>321</v>
      </c>
      <c r="C1573" s="458" t="s">
        <v>1893</v>
      </c>
      <c r="D1573" s="458" t="s">
        <v>369</v>
      </c>
      <c r="E1573" s="456">
        <v>0</v>
      </c>
      <c r="F1573" s="456">
        <v>0</v>
      </c>
      <c r="G1573" s="456">
        <v>553563.06999999995</v>
      </c>
      <c r="H1573" s="456">
        <v>553563.06999999995</v>
      </c>
      <c r="I1573" s="456">
        <v>0</v>
      </c>
      <c r="J1573" s="459">
        <v>0</v>
      </c>
    </row>
    <row r="1574" spans="2:10" x14ac:dyDescent="0.25">
      <c r="B1574" s="516" t="s">
        <v>321</v>
      </c>
      <c r="C1574" s="458" t="s">
        <v>1894</v>
      </c>
      <c r="D1574" s="458" t="s">
        <v>371</v>
      </c>
      <c r="E1574" s="456">
        <v>0</v>
      </c>
      <c r="F1574" s="456">
        <v>0</v>
      </c>
      <c r="G1574" s="456">
        <v>17476.099999999999</v>
      </c>
      <c r="H1574" s="456">
        <v>17476.099999999999</v>
      </c>
      <c r="I1574" s="456">
        <v>0</v>
      </c>
      <c r="J1574" s="459">
        <v>0</v>
      </c>
    </row>
    <row r="1575" spans="2:10" x14ac:dyDescent="0.25">
      <c r="B1575" s="516" t="s">
        <v>321</v>
      </c>
      <c r="C1575" s="458" t="s">
        <v>1895</v>
      </c>
      <c r="D1575" s="458" t="s">
        <v>373</v>
      </c>
      <c r="E1575" s="456">
        <v>0</v>
      </c>
      <c r="F1575" s="456">
        <v>0</v>
      </c>
      <c r="G1575" s="456">
        <v>19219.330000000002</v>
      </c>
      <c r="H1575" s="456">
        <v>19219.330000000002</v>
      </c>
      <c r="I1575" s="456">
        <v>0</v>
      </c>
      <c r="J1575" s="459">
        <v>0</v>
      </c>
    </row>
    <row r="1576" spans="2:10" x14ac:dyDescent="0.25">
      <c r="B1576" s="516" t="s">
        <v>321</v>
      </c>
      <c r="C1576" s="458" t="s">
        <v>1896</v>
      </c>
      <c r="D1576" s="458" t="s">
        <v>375</v>
      </c>
      <c r="E1576" s="456">
        <v>0</v>
      </c>
      <c r="F1576" s="456">
        <v>0</v>
      </c>
      <c r="G1576" s="456">
        <v>74168.3</v>
      </c>
      <c r="H1576" s="456">
        <v>74168.3</v>
      </c>
      <c r="I1576" s="456">
        <v>0</v>
      </c>
      <c r="J1576" s="459">
        <v>0</v>
      </c>
    </row>
    <row r="1577" spans="2:10" x14ac:dyDescent="0.25">
      <c r="B1577" s="516" t="s">
        <v>321</v>
      </c>
      <c r="C1577" s="458" t="s">
        <v>1897</v>
      </c>
      <c r="D1577" s="458" t="s">
        <v>377</v>
      </c>
      <c r="E1577" s="456">
        <v>0</v>
      </c>
      <c r="F1577" s="456">
        <v>0</v>
      </c>
      <c r="G1577" s="456">
        <v>57193.72</v>
      </c>
      <c r="H1577" s="456">
        <v>57193.72</v>
      </c>
      <c r="I1577" s="456">
        <v>0</v>
      </c>
      <c r="J1577" s="459">
        <v>0</v>
      </c>
    </row>
    <row r="1578" spans="2:10" x14ac:dyDescent="0.25">
      <c r="B1578" s="516" t="s">
        <v>321</v>
      </c>
      <c r="C1578" s="458" t="s">
        <v>1898</v>
      </c>
      <c r="D1578" s="458" t="s">
        <v>379</v>
      </c>
      <c r="E1578" s="456">
        <v>0</v>
      </c>
      <c r="F1578" s="456">
        <v>0</v>
      </c>
      <c r="G1578" s="456">
        <v>11663.7</v>
      </c>
      <c r="H1578" s="456">
        <v>11663.7</v>
      </c>
      <c r="I1578" s="456">
        <v>0</v>
      </c>
      <c r="J1578" s="459">
        <v>0</v>
      </c>
    </row>
    <row r="1579" spans="2:10" x14ac:dyDescent="0.25">
      <c r="B1579" s="516" t="s">
        <v>321</v>
      </c>
      <c r="C1579" s="458" t="s">
        <v>1899</v>
      </c>
      <c r="D1579" s="458" t="s">
        <v>381</v>
      </c>
      <c r="E1579" s="456">
        <v>0</v>
      </c>
      <c r="F1579" s="456">
        <v>0</v>
      </c>
      <c r="G1579" s="456">
        <v>4957.72</v>
      </c>
      <c r="H1579" s="456">
        <v>4957.72</v>
      </c>
      <c r="I1579" s="456">
        <v>0</v>
      </c>
      <c r="J1579" s="459">
        <v>0</v>
      </c>
    </row>
    <row r="1580" spans="2:10" x14ac:dyDescent="0.25">
      <c r="B1580" s="516" t="s">
        <v>321</v>
      </c>
      <c r="C1580" s="458" t="s">
        <v>1900</v>
      </c>
      <c r="D1580" s="458" t="s">
        <v>351</v>
      </c>
      <c r="E1580" s="456">
        <v>0</v>
      </c>
      <c r="F1580" s="456">
        <v>0</v>
      </c>
      <c r="G1580" s="456">
        <v>153.54</v>
      </c>
      <c r="H1580" s="456">
        <v>153.54</v>
      </c>
      <c r="I1580" s="456">
        <v>0</v>
      </c>
      <c r="J1580" s="459">
        <v>0</v>
      </c>
    </row>
    <row r="1581" spans="2:10" x14ac:dyDescent="0.25">
      <c r="B1581" s="516" t="s">
        <v>321</v>
      </c>
      <c r="C1581" s="458" t="s">
        <v>1901</v>
      </c>
      <c r="D1581" s="458" t="s">
        <v>384</v>
      </c>
      <c r="E1581" s="456">
        <v>0</v>
      </c>
      <c r="F1581" s="456">
        <v>0</v>
      </c>
      <c r="G1581" s="456">
        <v>199.62</v>
      </c>
      <c r="H1581" s="456">
        <v>199.62</v>
      </c>
      <c r="I1581" s="456">
        <v>0</v>
      </c>
      <c r="J1581" s="459">
        <v>0</v>
      </c>
    </row>
    <row r="1582" spans="2:10" x14ac:dyDescent="0.25">
      <c r="B1582" s="516" t="s">
        <v>321</v>
      </c>
      <c r="C1582" s="458" t="s">
        <v>1902</v>
      </c>
      <c r="D1582" s="458" t="s">
        <v>386</v>
      </c>
      <c r="E1582" s="456">
        <v>0</v>
      </c>
      <c r="F1582" s="456">
        <v>0</v>
      </c>
      <c r="G1582" s="456">
        <v>7094.46</v>
      </c>
      <c r="H1582" s="456">
        <v>7094.46</v>
      </c>
      <c r="I1582" s="456">
        <v>0</v>
      </c>
      <c r="J1582" s="459">
        <v>0</v>
      </c>
    </row>
    <row r="1583" spans="2:10" x14ac:dyDescent="0.25">
      <c r="B1583" s="516" t="s">
        <v>321</v>
      </c>
      <c r="C1583" s="458" t="s">
        <v>1903</v>
      </c>
      <c r="D1583" s="458" t="s">
        <v>388</v>
      </c>
      <c r="E1583" s="456">
        <v>0</v>
      </c>
      <c r="F1583" s="456">
        <v>0</v>
      </c>
      <c r="G1583" s="456">
        <v>7031.66</v>
      </c>
      <c r="H1583" s="456">
        <v>7031.66</v>
      </c>
      <c r="I1583" s="456">
        <v>0</v>
      </c>
      <c r="J1583" s="459">
        <v>0</v>
      </c>
    </row>
    <row r="1584" spans="2:10" x14ac:dyDescent="0.25">
      <c r="B1584" s="516" t="s">
        <v>321</v>
      </c>
      <c r="C1584" s="458" t="s">
        <v>1904</v>
      </c>
      <c r="D1584" s="458" t="s">
        <v>390</v>
      </c>
      <c r="E1584" s="456">
        <v>0</v>
      </c>
      <c r="F1584" s="456">
        <v>0</v>
      </c>
      <c r="G1584" s="456">
        <v>62.8</v>
      </c>
      <c r="H1584" s="456">
        <v>62.8</v>
      </c>
      <c r="I1584" s="456">
        <v>0</v>
      </c>
      <c r="J1584" s="459">
        <v>0</v>
      </c>
    </row>
    <row r="1585" spans="2:10" x14ac:dyDescent="0.25">
      <c r="B1585" s="516" t="s">
        <v>321</v>
      </c>
      <c r="C1585" s="458" t="s">
        <v>3248</v>
      </c>
      <c r="D1585" s="458" t="s">
        <v>3193</v>
      </c>
      <c r="E1585" s="456">
        <v>0</v>
      </c>
      <c r="F1585" s="456">
        <v>0</v>
      </c>
      <c r="G1585" s="456">
        <v>0</v>
      </c>
      <c r="H1585" s="456">
        <v>0</v>
      </c>
      <c r="I1585" s="456">
        <v>0</v>
      </c>
      <c r="J1585" s="459">
        <v>0</v>
      </c>
    </row>
    <row r="1586" spans="2:10" x14ac:dyDescent="0.25">
      <c r="B1586" s="516" t="s">
        <v>321</v>
      </c>
      <c r="C1586" s="458" t="s">
        <v>1905</v>
      </c>
      <c r="D1586" s="458" t="s">
        <v>392</v>
      </c>
      <c r="E1586" s="456">
        <v>0</v>
      </c>
      <c r="F1586" s="456">
        <v>0</v>
      </c>
      <c r="G1586" s="456">
        <v>1502.55</v>
      </c>
      <c r="H1586" s="456">
        <v>1502.55</v>
      </c>
      <c r="I1586" s="456">
        <v>0</v>
      </c>
      <c r="J1586" s="459">
        <v>0</v>
      </c>
    </row>
    <row r="1587" spans="2:10" x14ac:dyDescent="0.25">
      <c r="B1587" s="516" t="s">
        <v>321</v>
      </c>
      <c r="C1587" s="458" t="s">
        <v>1906</v>
      </c>
      <c r="D1587" s="458" t="s">
        <v>394</v>
      </c>
      <c r="E1587" s="456">
        <v>0</v>
      </c>
      <c r="F1587" s="456">
        <v>0</v>
      </c>
      <c r="G1587" s="456">
        <v>1502.55</v>
      </c>
      <c r="H1587" s="456">
        <v>1502.55</v>
      </c>
      <c r="I1587" s="456">
        <v>0</v>
      </c>
      <c r="J1587" s="459">
        <v>0</v>
      </c>
    </row>
    <row r="1588" spans="2:10" x14ac:dyDescent="0.25">
      <c r="B1588" s="516" t="s">
        <v>321</v>
      </c>
      <c r="C1588" s="458" t="s">
        <v>5130</v>
      </c>
      <c r="D1588" s="458" t="s">
        <v>396</v>
      </c>
      <c r="E1588" s="456">
        <v>0</v>
      </c>
      <c r="F1588" s="456">
        <v>0</v>
      </c>
      <c r="G1588" s="456">
        <v>232.8</v>
      </c>
      <c r="H1588" s="456">
        <v>232.8</v>
      </c>
      <c r="I1588" s="456">
        <v>0</v>
      </c>
      <c r="J1588" s="459">
        <v>0</v>
      </c>
    </row>
    <row r="1589" spans="2:10" x14ac:dyDescent="0.25">
      <c r="B1589" s="516" t="s">
        <v>321</v>
      </c>
      <c r="C1589" s="458" t="s">
        <v>5131</v>
      </c>
      <c r="D1589" s="458" t="s">
        <v>398</v>
      </c>
      <c r="E1589" s="456">
        <v>0</v>
      </c>
      <c r="F1589" s="456">
        <v>0</v>
      </c>
      <c r="G1589" s="456">
        <v>232.8</v>
      </c>
      <c r="H1589" s="456">
        <v>232.8</v>
      </c>
      <c r="I1589" s="456">
        <v>0</v>
      </c>
      <c r="J1589" s="459">
        <v>0</v>
      </c>
    </row>
    <row r="1590" spans="2:10" x14ac:dyDescent="0.25">
      <c r="B1590" s="516" t="s">
        <v>321</v>
      </c>
      <c r="C1590" s="458" t="s">
        <v>1907</v>
      </c>
      <c r="D1590" s="458" t="s">
        <v>340</v>
      </c>
      <c r="E1590" s="456">
        <v>0</v>
      </c>
      <c r="F1590" s="456">
        <v>0</v>
      </c>
      <c r="G1590" s="456">
        <v>1060522.3799999999</v>
      </c>
      <c r="H1590" s="456">
        <v>1060522.3799999999</v>
      </c>
      <c r="I1590" s="456">
        <v>0</v>
      </c>
      <c r="J1590" s="459">
        <v>0</v>
      </c>
    </row>
    <row r="1591" spans="2:10" ht="9.75" customHeight="1" x14ac:dyDescent="0.25">
      <c r="B1591" s="516" t="s">
        <v>321</v>
      </c>
      <c r="C1591" s="458" t="s">
        <v>1908</v>
      </c>
      <c r="D1591" s="458" t="s">
        <v>401</v>
      </c>
      <c r="E1591" s="456">
        <v>0</v>
      </c>
      <c r="F1591" s="456">
        <v>0</v>
      </c>
      <c r="G1591" s="456">
        <v>935388.6</v>
      </c>
      <c r="H1591" s="456">
        <v>935388.6</v>
      </c>
      <c r="I1591" s="456">
        <v>0</v>
      </c>
      <c r="J1591" s="459">
        <v>0</v>
      </c>
    </row>
    <row r="1592" spans="2:10" x14ac:dyDescent="0.25">
      <c r="B1592" s="516" t="s">
        <v>321</v>
      </c>
      <c r="C1592" s="458" t="s">
        <v>1909</v>
      </c>
      <c r="D1592" s="458" t="s">
        <v>403</v>
      </c>
      <c r="E1592" s="456">
        <v>0</v>
      </c>
      <c r="F1592" s="456">
        <v>0</v>
      </c>
      <c r="G1592" s="456">
        <v>39497</v>
      </c>
      <c r="H1592" s="456">
        <v>39497</v>
      </c>
      <c r="I1592" s="456">
        <v>0</v>
      </c>
      <c r="J1592" s="459">
        <v>0</v>
      </c>
    </row>
    <row r="1593" spans="2:10" ht="9.75" customHeight="1" x14ac:dyDescent="0.25">
      <c r="B1593" s="516" t="s">
        <v>321</v>
      </c>
      <c r="C1593" s="458" t="s">
        <v>1910</v>
      </c>
      <c r="D1593" s="458" t="s">
        <v>405</v>
      </c>
      <c r="E1593" s="456">
        <v>0</v>
      </c>
      <c r="F1593" s="456">
        <v>0</v>
      </c>
      <c r="G1593" s="456">
        <v>895891.6</v>
      </c>
      <c r="H1593" s="456">
        <v>895891.6</v>
      </c>
      <c r="I1593" s="456">
        <v>0</v>
      </c>
      <c r="J1593" s="459">
        <v>0</v>
      </c>
    </row>
    <row r="1594" spans="2:10" x14ac:dyDescent="0.25">
      <c r="B1594" s="516" t="s">
        <v>321</v>
      </c>
      <c r="C1594" s="458" t="s">
        <v>1911</v>
      </c>
      <c r="D1594" s="458" t="s">
        <v>407</v>
      </c>
      <c r="E1594" s="456">
        <v>0</v>
      </c>
      <c r="F1594" s="456">
        <v>0</v>
      </c>
      <c r="G1594" s="456">
        <v>117408.78</v>
      </c>
      <c r="H1594" s="456">
        <v>117408.78</v>
      </c>
      <c r="I1594" s="456">
        <v>0</v>
      </c>
      <c r="J1594" s="459">
        <v>0</v>
      </c>
    </row>
    <row r="1595" spans="2:10" ht="9.75" customHeight="1" x14ac:dyDescent="0.25">
      <c r="B1595" s="516" t="s">
        <v>321</v>
      </c>
      <c r="C1595" s="458" t="s">
        <v>1912</v>
      </c>
      <c r="D1595" s="458" t="s">
        <v>409</v>
      </c>
      <c r="E1595" s="456">
        <v>0</v>
      </c>
      <c r="F1595" s="456">
        <v>0</v>
      </c>
      <c r="G1595" s="456">
        <v>117408.78</v>
      </c>
      <c r="H1595" s="456">
        <v>117408.78</v>
      </c>
      <c r="I1595" s="456">
        <v>0</v>
      </c>
      <c r="J1595" s="459">
        <v>0</v>
      </c>
    </row>
    <row r="1596" spans="2:10" x14ac:dyDescent="0.25">
      <c r="B1596" s="516" t="s">
        <v>321</v>
      </c>
      <c r="C1596" s="458" t="s">
        <v>1913</v>
      </c>
      <c r="D1596" s="458" t="s">
        <v>411</v>
      </c>
      <c r="E1596" s="456">
        <v>0</v>
      </c>
      <c r="F1596" s="456">
        <v>0</v>
      </c>
      <c r="G1596" s="456">
        <v>7725</v>
      </c>
      <c r="H1596" s="456">
        <v>7725</v>
      </c>
      <c r="I1596" s="456">
        <v>0</v>
      </c>
      <c r="J1596" s="459">
        <v>0</v>
      </c>
    </row>
    <row r="1597" spans="2:10" ht="9.75" customHeight="1" x14ac:dyDescent="0.25">
      <c r="B1597" s="516" t="s">
        <v>321</v>
      </c>
      <c r="C1597" s="458" t="s">
        <v>1914</v>
      </c>
      <c r="D1597" s="458" t="s">
        <v>413</v>
      </c>
      <c r="E1597" s="456">
        <v>0</v>
      </c>
      <c r="F1597" s="456">
        <v>0</v>
      </c>
      <c r="G1597" s="456">
        <v>7725</v>
      </c>
      <c r="H1597" s="456">
        <v>7725</v>
      </c>
      <c r="I1597" s="456">
        <v>0</v>
      </c>
      <c r="J1597" s="459">
        <v>0</v>
      </c>
    </row>
    <row r="1598" spans="2:10" x14ac:dyDescent="0.25">
      <c r="B1598" s="516" t="s">
        <v>321</v>
      </c>
      <c r="C1598" s="458" t="s">
        <v>1915</v>
      </c>
      <c r="D1598" s="458" t="s">
        <v>341</v>
      </c>
      <c r="E1598" s="456">
        <v>0</v>
      </c>
      <c r="F1598" s="456">
        <v>0</v>
      </c>
      <c r="G1598" s="456">
        <v>331469.82</v>
      </c>
      <c r="H1598" s="456">
        <v>331469.82</v>
      </c>
      <c r="I1598" s="456">
        <v>0</v>
      </c>
      <c r="J1598" s="459">
        <v>0</v>
      </c>
    </row>
    <row r="1599" spans="2:10" x14ac:dyDescent="0.25">
      <c r="B1599" s="516" t="s">
        <v>321</v>
      </c>
      <c r="C1599" s="458" t="s">
        <v>1916</v>
      </c>
      <c r="D1599" s="458" t="s">
        <v>416</v>
      </c>
      <c r="E1599" s="456">
        <v>0</v>
      </c>
      <c r="F1599" s="456">
        <v>0</v>
      </c>
      <c r="G1599" s="456">
        <v>32808</v>
      </c>
      <c r="H1599" s="456">
        <v>32808</v>
      </c>
      <c r="I1599" s="456">
        <v>0</v>
      </c>
      <c r="J1599" s="459">
        <v>0</v>
      </c>
    </row>
    <row r="1600" spans="2:10" x14ac:dyDescent="0.25">
      <c r="B1600" s="516" t="s">
        <v>321</v>
      </c>
      <c r="C1600" s="458" t="s">
        <v>1917</v>
      </c>
      <c r="D1600" s="458" t="s">
        <v>418</v>
      </c>
      <c r="E1600" s="456">
        <v>0</v>
      </c>
      <c r="F1600" s="456">
        <v>0</v>
      </c>
      <c r="G1600" s="456">
        <v>6061.96</v>
      </c>
      <c r="H1600" s="456">
        <v>6061.96</v>
      </c>
      <c r="I1600" s="456">
        <v>0</v>
      </c>
      <c r="J1600" s="459">
        <v>0</v>
      </c>
    </row>
    <row r="1601" spans="2:10" ht="9.75" customHeight="1" x14ac:dyDescent="0.25">
      <c r="B1601" s="516" t="s">
        <v>321</v>
      </c>
      <c r="C1601" s="458" t="s">
        <v>1918</v>
      </c>
      <c r="D1601" s="458" t="s">
        <v>420</v>
      </c>
      <c r="E1601" s="456">
        <v>0</v>
      </c>
      <c r="F1601" s="456">
        <v>0</v>
      </c>
      <c r="G1601" s="456">
        <v>603.04</v>
      </c>
      <c r="H1601" s="456">
        <v>603.04</v>
      </c>
      <c r="I1601" s="456">
        <v>0</v>
      </c>
      <c r="J1601" s="459">
        <v>0</v>
      </c>
    </row>
    <row r="1602" spans="2:10" x14ac:dyDescent="0.25">
      <c r="B1602" s="516" t="s">
        <v>321</v>
      </c>
      <c r="C1602" s="458" t="s">
        <v>1919</v>
      </c>
      <c r="D1602" s="458" t="s">
        <v>422</v>
      </c>
      <c r="E1602" s="456">
        <v>0</v>
      </c>
      <c r="F1602" s="456">
        <v>0</v>
      </c>
      <c r="G1602" s="456">
        <v>101354.91</v>
      </c>
      <c r="H1602" s="456">
        <v>101354.91</v>
      </c>
      <c r="I1602" s="456">
        <v>0</v>
      </c>
      <c r="J1602" s="459">
        <v>0</v>
      </c>
    </row>
    <row r="1603" spans="2:10" x14ac:dyDescent="0.25">
      <c r="B1603" s="516" t="s">
        <v>321</v>
      </c>
      <c r="C1603" s="458" t="s">
        <v>1920</v>
      </c>
      <c r="D1603" s="458" t="s">
        <v>424</v>
      </c>
      <c r="E1603" s="456">
        <v>0</v>
      </c>
      <c r="F1603" s="456">
        <v>0</v>
      </c>
      <c r="G1603" s="456">
        <v>120058.49</v>
      </c>
      <c r="H1603" s="456">
        <v>120058.49</v>
      </c>
      <c r="I1603" s="456">
        <v>0</v>
      </c>
      <c r="J1603" s="459">
        <v>0</v>
      </c>
    </row>
    <row r="1604" spans="2:10" x14ac:dyDescent="0.25">
      <c r="B1604" s="516" t="s">
        <v>321</v>
      </c>
      <c r="C1604" s="458" t="s">
        <v>1921</v>
      </c>
      <c r="D1604" s="458" t="s">
        <v>426</v>
      </c>
      <c r="E1604" s="456">
        <v>0</v>
      </c>
      <c r="F1604" s="456">
        <v>0</v>
      </c>
      <c r="G1604" s="456">
        <v>68585.05</v>
      </c>
      <c r="H1604" s="456">
        <v>68585.05</v>
      </c>
      <c r="I1604" s="456">
        <v>0</v>
      </c>
      <c r="J1604" s="459">
        <v>0</v>
      </c>
    </row>
    <row r="1605" spans="2:10" x14ac:dyDescent="0.25">
      <c r="B1605" s="516" t="s">
        <v>321</v>
      </c>
      <c r="C1605" s="458" t="s">
        <v>3249</v>
      </c>
      <c r="D1605" s="458" t="s">
        <v>427</v>
      </c>
      <c r="E1605" s="456">
        <v>0</v>
      </c>
      <c r="F1605" s="456">
        <v>0</v>
      </c>
      <c r="G1605" s="456">
        <v>625.20000000000005</v>
      </c>
      <c r="H1605" s="456">
        <v>625.20000000000005</v>
      </c>
      <c r="I1605" s="456">
        <v>0</v>
      </c>
      <c r="J1605" s="459">
        <v>0</v>
      </c>
    </row>
    <row r="1606" spans="2:10" x14ac:dyDescent="0.25">
      <c r="B1606" s="516" t="s">
        <v>321</v>
      </c>
      <c r="C1606" s="458" t="s">
        <v>5132</v>
      </c>
      <c r="D1606" s="458" t="s">
        <v>4818</v>
      </c>
      <c r="E1606" s="456">
        <v>0</v>
      </c>
      <c r="F1606" s="456">
        <v>0</v>
      </c>
      <c r="G1606" s="456">
        <v>1373.17</v>
      </c>
      <c r="H1606" s="456">
        <v>1373.17</v>
      </c>
      <c r="I1606" s="456">
        <v>0</v>
      </c>
      <c r="J1606" s="459">
        <v>0</v>
      </c>
    </row>
    <row r="1607" spans="2:10" x14ac:dyDescent="0.25">
      <c r="B1607" s="516" t="s">
        <v>321</v>
      </c>
      <c r="C1607" s="458" t="s">
        <v>1922</v>
      </c>
      <c r="D1607" s="458" t="s">
        <v>653</v>
      </c>
      <c r="E1607" s="456">
        <v>0</v>
      </c>
      <c r="F1607" s="456">
        <v>0</v>
      </c>
      <c r="G1607" s="456">
        <v>32363.93</v>
      </c>
      <c r="H1607" s="456">
        <v>32363.93</v>
      </c>
      <c r="I1607" s="456">
        <v>0</v>
      </c>
      <c r="J1607" s="459">
        <v>0</v>
      </c>
    </row>
    <row r="1608" spans="2:10" x14ac:dyDescent="0.25">
      <c r="B1608" s="516" t="s">
        <v>321</v>
      </c>
      <c r="C1608" s="458" t="s">
        <v>1923</v>
      </c>
      <c r="D1608" s="458" t="s">
        <v>431</v>
      </c>
      <c r="E1608" s="456">
        <v>0</v>
      </c>
      <c r="F1608" s="456">
        <v>0</v>
      </c>
      <c r="G1608" s="456">
        <v>7143.05</v>
      </c>
      <c r="H1608" s="456">
        <v>7143.05</v>
      </c>
      <c r="I1608" s="456">
        <v>0</v>
      </c>
      <c r="J1608" s="459">
        <v>0</v>
      </c>
    </row>
    <row r="1609" spans="2:10" x14ac:dyDescent="0.25">
      <c r="B1609" s="516" t="s">
        <v>321</v>
      </c>
      <c r="C1609" s="458" t="s">
        <v>4223</v>
      </c>
      <c r="D1609" s="458" t="s">
        <v>432</v>
      </c>
      <c r="E1609" s="456">
        <v>0</v>
      </c>
      <c r="F1609" s="456">
        <v>0</v>
      </c>
      <c r="G1609" s="456">
        <v>0</v>
      </c>
      <c r="H1609" s="456">
        <v>0</v>
      </c>
      <c r="I1609" s="456">
        <v>0</v>
      </c>
      <c r="J1609" s="459">
        <v>0</v>
      </c>
    </row>
    <row r="1610" spans="2:10" x14ac:dyDescent="0.25">
      <c r="B1610" s="516" t="s">
        <v>321</v>
      </c>
      <c r="C1610" s="458" t="s">
        <v>5133</v>
      </c>
      <c r="D1610" s="458" t="s">
        <v>4819</v>
      </c>
      <c r="E1610" s="456">
        <v>0</v>
      </c>
      <c r="F1610" s="456">
        <v>0</v>
      </c>
      <c r="G1610" s="456">
        <v>0</v>
      </c>
      <c r="H1610" s="456">
        <v>0</v>
      </c>
      <c r="I1610" s="456">
        <v>0</v>
      </c>
      <c r="J1610" s="459">
        <v>0</v>
      </c>
    </row>
    <row r="1611" spans="2:10" x14ac:dyDescent="0.25">
      <c r="B1611" s="516" t="s">
        <v>321</v>
      </c>
      <c r="C1611" s="458" t="s">
        <v>1924</v>
      </c>
      <c r="D1611" s="458" t="s">
        <v>434</v>
      </c>
      <c r="E1611" s="456">
        <v>0</v>
      </c>
      <c r="F1611" s="456">
        <v>0</v>
      </c>
      <c r="G1611" s="456">
        <v>1200</v>
      </c>
      <c r="H1611" s="456">
        <v>1200</v>
      </c>
      <c r="I1611" s="456">
        <v>0</v>
      </c>
      <c r="J1611" s="459">
        <v>0</v>
      </c>
    </row>
    <row r="1612" spans="2:10" x14ac:dyDescent="0.25">
      <c r="B1612" s="516" t="s">
        <v>321</v>
      </c>
      <c r="C1612" s="458" t="s">
        <v>1925</v>
      </c>
      <c r="D1612" s="458" t="s">
        <v>436</v>
      </c>
      <c r="E1612" s="456">
        <v>0</v>
      </c>
      <c r="F1612" s="456">
        <v>0</v>
      </c>
      <c r="G1612" s="456">
        <v>555.86</v>
      </c>
      <c r="H1612" s="456">
        <v>555.86</v>
      </c>
      <c r="I1612" s="456">
        <v>0</v>
      </c>
      <c r="J1612" s="459">
        <v>0</v>
      </c>
    </row>
    <row r="1613" spans="2:10" x14ac:dyDescent="0.25">
      <c r="B1613" s="516" t="s">
        <v>321</v>
      </c>
      <c r="C1613" s="458" t="s">
        <v>4489</v>
      </c>
      <c r="D1613" s="458" t="s">
        <v>437</v>
      </c>
      <c r="E1613" s="456">
        <v>0</v>
      </c>
      <c r="F1613" s="456">
        <v>0</v>
      </c>
      <c r="G1613" s="456">
        <v>0</v>
      </c>
      <c r="H1613" s="456">
        <v>0</v>
      </c>
      <c r="I1613" s="456">
        <v>0</v>
      </c>
      <c r="J1613" s="459">
        <v>0</v>
      </c>
    </row>
    <row r="1614" spans="2:10" x14ac:dyDescent="0.25">
      <c r="B1614" s="516" t="s">
        <v>321</v>
      </c>
      <c r="C1614" s="458" t="s">
        <v>1926</v>
      </c>
      <c r="D1614" s="458" t="s">
        <v>439</v>
      </c>
      <c r="E1614" s="456">
        <v>0</v>
      </c>
      <c r="F1614" s="456">
        <v>0</v>
      </c>
      <c r="G1614" s="456">
        <v>0</v>
      </c>
      <c r="H1614" s="456">
        <v>0</v>
      </c>
      <c r="I1614" s="456">
        <v>0</v>
      </c>
      <c r="J1614" s="459">
        <v>0</v>
      </c>
    </row>
    <row r="1615" spans="2:10" x14ac:dyDescent="0.25">
      <c r="B1615" s="516" t="s">
        <v>321</v>
      </c>
      <c r="C1615" s="458" t="s">
        <v>1927</v>
      </c>
      <c r="D1615" s="458" t="s">
        <v>441</v>
      </c>
      <c r="E1615" s="456">
        <v>0</v>
      </c>
      <c r="F1615" s="456">
        <v>0</v>
      </c>
      <c r="G1615" s="456">
        <v>5103.8999999999996</v>
      </c>
      <c r="H1615" s="456">
        <v>5103.8999999999996</v>
      </c>
      <c r="I1615" s="456">
        <v>0</v>
      </c>
      <c r="J1615" s="459">
        <v>0</v>
      </c>
    </row>
    <row r="1616" spans="2:10" x14ac:dyDescent="0.25">
      <c r="B1616" s="516" t="s">
        <v>321</v>
      </c>
      <c r="C1616" s="458" t="s">
        <v>4490</v>
      </c>
      <c r="D1616" s="458" t="s">
        <v>442</v>
      </c>
      <c r="E1616" s="456">
        <v>0</v>
      </c>
      <c r="F1616" s="456">
        <v>0</v>
      </c>
      <c r="G1616" s="456">
        <v>0</v>
      </c>
      <c r="H1616" s="456">
        <v>0</v>
      </c>
      <c r="I1616" s="456">
        <v>0</v>
      </c>
      <c r="J1616" s="459">
        <v>0</v>
      </c>
    </row>
    <row r="1617" spans="2:10" x14ac:dyDescent="0.25">
      <c r="B1617" s="516" t="s">
        <v>321</v>
      </c>
      <c r="C1617" s="458" t="s">
        <v>4052</v>
      </c>
      <c r="D1617" s="458" t="s">
        <v>443</v>
      </c>
      <c r="E1617" s="456">
        <v>0</v>
      </c>
      <c r="F1617" s="456">
        <v>0</v>
      </c>
      <c r="G1617" s="456">
        <v>283.29000000000002</v>
      </c>
      <c r="H1617" s="456">
        <v>283.29000000000002</v>
      </c>
      <c r="I1617" s="456">
        <v>0</v>
      </c>
      <c r="J1617" s="459">
        <v>0</v>
      </c>
    </row>
    <row r="1618" spans="2:10" x14ac:dyDescent="0.25">
      <c r="B1618" s="516" t="s">
        <v>321</v>
      </c>
      <c r="C1618" s="458" t="s">
        <v>1928</v>
      </c>
      <c r="D1618" s="458" t="s">
        <v>445</v>
      </c>
      <c r="E1618" s="456">
        <v>0</v>
      </c>
      <c r="F1618" s="456">
        <v>0</v>
      </c>
      <c r="G1618" s="456">
        <v>20906.86</v>
      </c>
      <c r="H1618" s="456">
        <v>20906.86</v>
      </c>
      <c r="I1618" s="456">
        <v>0</v>
      </c>
      <c r="J1618" s="459">
        <v>0</v>
      </c>
    </row>
    <row r="1619" spans="2:10" x14ac:dyDescent="0.25">
      <c r="B1619" s="516" t="s">
        <v>321</v>
      </c>
      <c r="C1619" s="458" t="s">
        <v>1929</v>
      </c>
      <c r="D1619" s="458" t="s">
        <v>447</v>
      </c>
      <c r="E1619" s="456">
        <v>0</v>
      </c>
      <c r="F1619" s="456">
        <v>0</v>
      </c>
      <c r="G1619" s="456">
        <v>18835.72</v>
      </c>
      <c r="H1619" s="456">
        <v>18835.72</v>
      </c>
      <c r="I1619" s="456">
        <v>0</v>
      </c>
      <c r="J1619" s="459">
        <v>0</v>
      </c>
    </row>
    <row r="1620" spans="2:10" x14ac:dyDescent="0.25">
      <c r="B1620" s="516" t="s">
        <v>321</v>
      </c>
      <c r="C1620" s="458" t="s">
        <v>1930</v>
      </c>
      <c r="D1620" s="458" t="s">
        <v>449</v>
      </c>
      <c r="E1620" s="456">
        <v>0</v>
      </c>
      <c r="F1620" s="456">
        <v>0</v>
      </c>
      <c r="G1620" s="456">
        <v>849.23</v>
      </c>
      <c r="H1620" s="456">
        <v>849.23</v>
      </c>
      <c r="I1620" s="456">
        <v>0</v>
      </c>
      <c r="J1620" s="459">
        <v>0</v>
      </c>
    </row>
    <row r="1621" spans="2:10" x14ac:dyDescent="0.25">
      <c r="B1621" s="516" t="s">
        <v>321</v>
      </c>
      <c r="C1621" s="458" t="s">
        <v>1931</v>
      </c>
      <c r="D1621" s="458" t="s">
        <v>451</v>
      </c>
      <c r="E1621" s="456">
        <v>0</v>
      </c>
      <c r="F1621" s="456">
        <v>0</v>
      </c>
      <c r="G1621" s="456">
        <v>1221.9100000000001</v>
      </c>
      <c r="H1621" s="456">
        <v>1221.9100000000001</v>
      </c>
      <c r="I1621" s="456">
        <v>0</v>
      </c>
      <c r="J1621" s="459">
        <v>0</v>
      </c>
    </row>
    <row r="1622" spans="2:10" x14ac:dyDescent="0.25">
      <c r="B1622" s="516" t="s">
        <v>321</v>
      </c>
      <c r="C1622" s="458" t="s">
        <v>3250</v>
      </c>
      <c r="D1622" s="458" t="s">
        <v>453</v>
      </c>
      <c r="E1622" s="456">
        <v>0</v>
      </c>
      <c r="F1622" s="456">
        <v>0</v>
      </c>
      <c r="G1622" s="456">
        <v>0</v>
      </c>
      <c r="H1622" s="456">
        <v>0</v>
      </c>
      <c r="I1622" s="456">
        <v>0</v>
      </c>
      <c r="J1622" s="459">
        <v>0</v>
      </c>
    </row>
    <row r="1623" spans="2:10" x14ac:dyDescent="0.25">
      <c r="B1623" s="516" t="s">
        <v>321</v>
      </c>
      <c r="C1623" s="458" t="s">
        <v>1932</v>
      </c>
      <c r="D1623" s="458" t="s">
        <v>456</v>
      </c>
      <c r="E1623" s="456">
        <v>0</v>
      </c>
      <c r="F1623" s="456">
        <v>0</v>
      </c>
      <c r="G1623" s="456">
        <v>4314.0200000000004</v>
      </c>
      <c r="H1623" s="456">
        <v>4314.0200000000004</v>
      </c>
      <c r="I1623" s="456">
        <v>0</v>
      </c>
      <c r="J1623" s="459">
        <v>0</v>
      </c>
    </row>
    <row r="1624" spans="2:10" x14ac:dyDescent="0.25">
      <c r="B1624" s="516" t="s">
        <v>321</v>
      </c>
      <c r="C1624" s="458" t="s">
        <v>1933</v>
      </c>
      <c r="D1624" s="458" t="s">
        <v>458</v>
      </c>
      <c r="E1624" s="456">
        <v>0</v>
      </c>
      <c r="F1624" s="456">
        <v>0</v>
      </c>
      <c r="G1624" s="456">
        <v>2474.02</v>
      </c>
      <c r="H1624" s="456">
        <v>2474.02</v>
      </c>
      <c r="I1624" s="456">
        <v>0</v>
      </c>
      <c r="J1624" s="459">
        <v>0</v>
      </c>
    </row>
    <row r="1625" spans="2:10" x14ac:dyDescent="0.25">
      <c r="B1625" s="516" t="s">
        <v>321</v>
      </c>
      <c r="C1625" s="458" t="s">
        <v>1934</v>
      </c>
      <c r="D1625" s="458" t="s">
        <v>460</v>
      </c>
      <c r="E1625" s="456">
        <v>0</v>
      </c>
      <c r="F1625" s="456">
        <v>0</v>
      </c>
      <c r="G1625" s="456">
        <v>1840</v>
      </c>
      <c r="H1625" s="456">
        <v>1840</v>
      </c>
      <c r="I1625" s="456">
        <v>0</v>
      </c>
      <c r="J1625" s="459">
        <v>0</v>
      </c>
    </row>
    <row r="1626" spans="2:10" x14ac:dyDescent="0.25">
      <c r="B1626" s="516" t="s">
        <v>321</v>
      </c>
      <c r="C1626" s="458" t="s">
        <v>3666</v>
      </c>
      <c r="D1626" s="458" t="s">
        <v>3536</v>
      </c>
      <c r="E1626" s="456">
        <v>0</v>
      </c>
      <c r="F1626" s="456">
        <v>0</v>
      </c>
      <c r="G1626" s="456">
        <v>0</v>
      </c>
      <c r="H1626" s="456">
        <v>0</v>
      </c>
      <c r="I1626" s="456">
        <v>0</v>
      </c>
      <c r="J1626" s="459">
        <v>0</v>
      </c>
    </row>
    <row r="1627" spans="2:10" x14ac:dyDescent="0.25">
      <c r="B1627" s="516" t="s">
        <v>321</v>
      </c>
      <c r="C1627" s="458" t="s">
        <v>1935</v>
      </c>
      <c r="D1627" s="458" t="s">
        <v>655</v>
      </c>
      <c r="E1627" s="456">
        <v>0</v>
      </c>
      <c r="F1627" s="456">
        <v>0</v>
      </c>
      <c r="G1627" s="456">
        <v>194814.14</v>
      </c>
      <c r="H1627" s="456">
        <v>194814.14</v>
      </c>
      <c r="I1627" s="456">
        <v>0</v>
      </c>
      <c r="J1627" s="459">
        <v>0</v>
      </c>
    </row>
    <row r="1628" spans="2:10" x14ac:dyDescent="0.25">
      <c r="B1628" s="516" t="s">
        <v>321</v>
      </c>
      <c r="C1628" s="458" t="s">
        <v>1936</v>
      </c>
      <c r="D1628" s="458" t="s">
        <v>465</v>
      </c>
      <c r="E1628" s="456">
        <v>0</v>
      </c>
      <c r="F1628" s="456">
        <v>0</v>
      </c>
      <c r="G1628" s="456">
        <v>194814.14</v>
      </c>
      <c r="H1628" s="456">
        <v>194814.14</v>
      </c>
      <c r="I1628" s="456">
        <v>0</v>
      </c>
      <c r="J1628" s="459">
        <v>0</v>
      </c>
    </row>
    <row r="1629" spans="2:10" x14ac:dyDescent="0.25">
      <c r="B1629" s="516" t="s">
        <v>321</v>
      </c>
      <c r="C1629" s="458" t="s">
        <v>1937</v>
      </c>
      <c r="D1629" s="458" t="s">
        <v>467</v>
      </c>
      <c r="E1629" s="456">
        <v>0</v>
      </c>
      <c r="F1629" s="456">
        <v>0</v>
      </c>
      <c r="G1629" s="456">
        <v>194814.14</v>
      </c>
      <c r="H1629" s="456">
        <v>194814.14</v>
      </c>
      <c r="I1629" s="456">
        <v>0</v>
      </c>
      <c r="J1629" s="459">
        <v>0</v>
      </c>
    </row>
    <row r="1630" spans="2:10" ht="18" x14ac:dyDescent="0.25">
      <c r="B1630" s="516" t="s">
        <v>321</v>
      </c>
      <c r="C1630" s="458" t="s">
        <v>1938</v>
      </c>
      <c r="D1630" s="458" t="s">
        <v>577</v>
      </c>
      <c r="E1630" s="456">
        <v>0</v>
      </c>
      <c r="F1630" s="456">
        <v>0</v>
      </c>
      <c r="G1630" s="456">
        <v>217964.82</v>
      </c>
      <c r="H1630" s="456">
        <v>217964.82</v>
      </c>
      <c r="I1630" s="456">
        <v>0</v>
      </c>
      <c r="J1630" s="459">
        <v>0</v>
      </c>
    </row>
    <row r="1631" spans="2:10" x14ac:dyDescent="0.25">
      <c r="B1631" s="516" t="s">
        <v>321</v>
      </c>
      <c r="C1631" s="458" t="s">
        <v>1939</v>
      </c>
      <c r="D1631" s="458" t="s">
        <v>605</v>
      </c>
      <c r="E1631" s="456">
        <v>0</v>
      </c>
      <c r="F1631" s="456">
        <v>0</v>
      </c>
      <c r="G1631" s="456">
        <v>67940.399999999994</v>
      </c>
      <c r="H1631" s="456">
        <v>67940.399999999994</v>
      </c>
      <c r="I1631" s="456">
        <v>0</v>
      </c>
      <c r="J1631" s="459">
        <v>0</v>
      </c>
    </row>
    <row r="1632" spans="2:10" x14ac:dyDescent="0.25">
      <c r="B1632" s="516" t="s">
        <v>321</v>
      </c>
      <c r="C1632" s="458" t="s">
        <v>1940</v>
      </c>
      <c r="D1632" s="458" t="s">
        <v>1309</v>
      </c>
      <c r="E1632" s="456">
        <v>0</v>
      </c>
      <c r="F1632" s="456">
        <v>0</v>
      </c>
      <c r="G1632" s="456">
        <v>46270.68</v>
      </c>
      <c r="H1632" s="456">
        <v>46270.68</v>
      </c>
      <c r="I1632" s="456">
        <v>0</v>
      </c>
      <c r="J1632" s="459">
        <v>0</v>
      </c>
    </row>
    <row r="1633" spans="2:10" x14ac:dyDescent="0.25">
      <c r="B1633" s="516" t="s">
        <v>321</v>
      </c>
      <c r="C1633" s="458" t="s">
        <v>1941</v>
      </c>
      <c r="D1633" s="458" t="s">
        <v>1311</v>
      </c>
      <c r="E1633" s="456">
        <v>0</v>
      </c>
      <c r="F1633" s="456">
        <v>0</v>
      </c>
      <c r="G1633" s="456">
        <v>21186.67</v>
      </c>
      <c r="H1633" s="456">
        <v>21186.67</v>
      </c>
      <c r="I1633" s="456">
        <v>0</v>
      </c>
      <c r="J1633" s="459">
        <v>0</v>
      </c>
    </row>
    <row r="1634" spans="2:10" x14ac:dyDescent="0.25">
      <c r="B1634" s="516" t="s">
        <v>321</v>
      </c>
      <c r="C1634" s="458" t="s">
        <v>1942</v>
      </c>
      <c r="D1634" s="458" t="s">
        <v>1313</v>
      </c>
      <c r="E1634" s="456">
        <v>0</v>
      </c>
      <c r="F1634" s="456">
        <v>0</v>
      </c>
      <c r="G1634" s="456">
        <v>483.05</v>
      </c>
      <c r="H1634" s="456">
        <v>483.05</v>
      </c>
      <c r="I1634" s="456">
        <v>0</v>
      </c>
      <c r="J1634" s="459">
        <v>0</v>
      </c>
    </row>
    <row r="1635" spans="2:10" x14ac:dyDescent="0.25">
      <c r="B1635" s="516" t="s">
        <v>321</v>
      </c>
      <c r="C1635" s="458" t="s">
        <v>3251</v>
      </c>
      <c r="D1635" s="458" t="s">
        <v>1713</v>
      </c>
      <c r="E1635" s="456">
        <v>0</v>
      </c>
      <c r="F1635" s="456">
        <v>0</v>
      </c>
      <c r="G1635" s="456">
        <v>9358.58</v>
      </c>
      <c r="H1635" s="456">
        <v>9358.58</v>
      </c>
      <c r="I1635" s="456">
        <v>0</v>
      </c>
      <c r="J1635" s="459">
        <v>0</v>
      </c>
    </row>
    <row r="1636" spans="2:10" x14ac:dyDescent="0.25">
      <c r="B1636" s="516" t="s">
        <v>321</v>
      </c>
      <c r="C1636" s="458" t="s">
        <v>3252</v>
      </c>
      <c r="D1636" s="458" t="s">
        <v>1715</v>
      </c>
      <c r="E1636" s="456">
        <v>0</v>
      </c>
      <c r="F1636" s="456">
        <v>0</v>
      </c>
      <c r="G1636" s="456">
        <v>9358.58</v>
      </c>
      <c r="H1636" s="456">
        <v>9358.58</v>
      </c>
      <c r="I1636" s="456">
        <v>0</v>
      </c>
      <c r="J1636" s="459">
        <v>0</v>
      </c>
    </row>
    <row r="1637" spans="2:10" x14ac:dyDescent="0.25">
      <c r="B1637" s="516" t="s">
        <v>321</v>
      </c>
      <c r="C1637" s="458" t="s">
        <v>1943</v>
      </c>
      <c r="D1637" s="458" t="s">
        <v>1315</v>
      </c>
      <c r="E1637" s="456">
        <v>0</v>
      </c>
      <c r="F1637" s="456">
        <v>0</v>
      </c>
      <c r="G1637" s="456">
        <v>3428.34</v>
      </c>
      <c r="H1637" s="456">
        <v>3428.34</v>
      </c>
      <c r="I1637" s="456">
        <v>0</v>
      </c>
      <c r="J1637" s="459">
        <v>0</v>
      </c>
    </row>
    <row r="1638" spans="2:10" x14ac:dyDescent="0.25">
      <c r="B1638" s="516" t="s">
        <v>321</v>
      </c>
      <c r="C1638" s="458" t="s">
        <v>1944</v>
      </c>
      <c r="D1638" s="458" t="s">
        <v>1317</v>
      </c>
      <c r="E1638" s="456">
        <v>0</v>
      </c>
      <c r="F1638" s="456">
        <v>0</v>
      </c>
      <c r="G1638" s="456">
        <v>120.14</v>
      </c>
      <c r="H1638" s="456">
        <v>120.14</v>
      </c>
      <c r="I1638" s="456">
        <v>0</v>
      </c>
      <c r="J1638" s="459">
        <v>0</v>
      </c>
    </row>
    <row r="1639" spans="2:10" x14ac:dyDescent="0.25">
      <c r="B1639" s="516" t="s">
        <v>321</v>
      </c>
      <c r="C1639" s="458" t="s">
        <v>1945</v>
      </c>
      <c r="D1639" s="458" t="s">
        <v>1319</v>
      </c>
      <c r="E1639" s="456">
        <v>0</v>
      </c>
      <c r="F1639" s="456">
        <v>0</v>
      </c>
      <c r="G1639" s="456">
        <v>700</v>
      </c>
      <c r="H1639" s="456">
        <v>700</v>
      </c>
      <c r="I1639" s="456">
        <v>0</v>
      </c>
      <c r="J1639" s="459">
        <v>0</v>
      </c>
    </row>
    <row r="1640" spans="2:10" x14ac:dyDescent="0.25">
      <c r="B1640" s="516" t="s">
        <v>321</v>
      </c>
      <c r="C1640" s="458" t="s">
        <v>1946</v>
      </c>
      <c r="D1640" s="458" t="s">
        <v>1321</v>
      </c>
      <c r="E1640" s="456">
        <v>0</v>
      </c>
      <c r="F1640" s="456">
        <v>0</v>
      </c>
      <c r="G1640" s="456">
        <v>22</v>
      </c>
      <c r="H1640" s="456">
        <v>22</v>
      </c>
      <c r="I1640" s="456">
        <v>0</v>
      </c>
      <c r="J1640" s="459">
        <v>0</v>
      </c>
    </row>
    <row r="1641" spans="2:10" x14ac:dyDescent="0.25">
      <c r="B1641" s="516" t="s">
        <v>321</v>
      </c>
      <c r="C1641" s="458" t="s">
        <v>3253</v>
      </c>
      <c r="D1641" s="458" t="s">
        <v>1723</v>
      </c>
      <c r="E1641" s="456">
        <v>0</v>
      </c>
      <c r="F1641" s="456">
        <v>0</v>
      </c>
      <c r="G1641" s="456">
        <v>2586.1999999999998</v>
      </c>
      <c r="H1641" s="456">
        <v>2586.1999999999998</v>
      </c>
      <c r="I1641" s="456">
        <v>0</v>
      </c>
      <c r="J1641" s="459">
        <v>0</v>
      </c>
    </row>
    <row r="1642" spans="2:10" x14ac:dyDescent="0.25">
      <c r="B1642" s="516" t="s">
        <v>321</v>
      </c>
      <c r="C1642" s="458" t="s">
        <v>1947</v>
      </c>
      <c r="D1642" s="458" t="s">
        <v>1323</v>
      </c>
      <c r="E1642" s="456">
        <v>0</v>
      </c>
      <c r="F1642" s="456">
        <v>0</v>
      </c>
      <c r="G1642" s="456">
        <v>3360</v>
      </c>
      <c r="H1642" s="456">
        <v>3360</v>
      </c>
      <c r="I1642" s="456">
        <v>0</v>
      </c>
      <c r="J1642" s="459">
        <v>0</v>
      </c>
    </row>
    <row r="1643" spans="2:10" x14ac:dyDescent="0.25">
      <c r="B1643" s="516" t="s">
        <v>321</v>
      </c>
      <c r="C1643" s="458" t="s">
        <v>1948</v>
      </c>
      <c r="D1643" s="458" t="s">
        <v>1325</v>
      </c>
      <c r="E1643" s="456">
        <v>0</v>
      </c>
      <c r="F1643" s="456">
        <v>0</v>
      </c>
      <c r="G1643" s="456">
        <v>600</v>
      </c>
      <c r="H1643" s="456">
        <v>600</v>
      </c>
      <c r="I1643" s="456">
        <v>0</v>
      </c>
      <c r="J1643" s="459">
        <v>0</v>
      </c>
    </row>
    <row r="1644" spans="2:10" x14ac:dyDescent="0.25">
      <c r="B1644" s="516" t="s">
        <v>321</v>
      </c>
      <c r="C1644" s="458" t="s">
        <v>1949</v>
      </c>
      <c r="D1644" s="458" t="s">
        <v>1327</v>
      </c>
      <c r="E1644" s="456">
        <v>0</v>
      </c>
      <c r="F1644" s="456">
        <v>0</v>
      </c>
      <c r="G1644" s="456">
        <v>2760</v>
      </c>
      <c r="H1644" s="456">
        <v>2760</v>
      </c>
      <c r="I1644" s="456">
        <v>0</v>
      </c>
      <c r="J1644" s="459">
        <v>0</v>
      </c>
    </row>
    <row r="1645" spans="2:10" x14ac:dyDescent="0.25">
      <c r="B1645" s="516" t="s">
        <v>321</v>
      </c>
      <c r="C1645" s="458" t="s">
        <v>1950</v>
      </c>
      <c r="D1645" s="458" t="s">
        <v>1329</v>
      </c>
      <c r="E1645" s="456">
        <v>0</v>
      </c>
      <c r="F1645" s="456">
        <v>0</v>
      </c>
      <c r="G1645" s="456">
        <v>4800.5</v>
      </c>
      <c r="H1645" s="456">
        <v>4800.5</v>
      </c>
      <c r="I1645" s="456">
        <v>0</v>
      </c>
      <c r="J1645" s="459">
        <v>0</v>
      </c>
    </row>
    <row r="1646" spans="2:10" x14ac:dyDescent="0.25">
      <c r="B1646" s="516" t="s">
        <v>321</v>
      </c>
      <c r="C1646" s="458" t="s">
        <v>1951</v>
      </c>
      <c r="D1646" s="458" t="s">
        <v>1331</v>
      </c>
      <c r="E1646" s="456">
        <v>0</v>
      </c>
      <c r="F1646" s="456">
        <v>0</v>
      </c>
      <c r="G1646" s="456">
        <v>640</v>
      </c>
      <c r="H1646" s="456">
        <v>640</v>
      </c>
      <c r="I1646" s="456">
        <v>0</v>
      </c>
      <c r="J1646" s="459">
        <v>0</v>
      </c>
    </row>
    <row r="1647" spans="2:10" x14ac:dyDescent="0.25">
      <c r="B1647" s="516" t="s">
        <v>321</v>
      </c>
      <c r="C1647" s="458" t="s">
        <v>1952</v>
      </c>
      <c r="D1647" s="458" t="s">
        <v>1333</v>
      </c>
      <c r="E1647" s="456">
        <v>0</v>
      </c>
      <c r="F1647" s="456">
        <v>0</v>
      </c>
      <c r="G1647" s="456">
        <v>960.5</v>
      </c>
      <c r="H1647" s="456">
        <v>960.5</v>
      </c>
      <c r="I1647" s="456">
        <v>0</v>
      </c>
      <c r="J1647" s="459">
        <v>0</v>
      </c>
    </row>
    <row r="1648" spans="2:10" x14ac:dyDescent="0.25">
      <c r="B1648" s="516" t="s">
        <v>321</v>
      </c>
      <c r="C1648" s="458" t="s">
        <v>3667</v>
      </c>
      <c r="D1648" s="458" t="s">
        <v>1731</v>
      </c>
      <c r="E1648" s="456">
        <v>0</v>
      </c>
      <c r="F1648" s="456">
        <v>0</v>
      </c>
      <c r="G1648" s="456">
        <v>1920</v>
      </c>
      <c r="H1648" s="456">
        <v>1920</v>
      </c>
      <c r="I1648" s="456">
        <v>0</v>
      </c>
      <c r="J1648" s="459">
        <v>0</v>
      </c>
    </row>
    <row r="1649" spans="2:10" x14ac:dyDescent="0.25">
      <c r="B1649" s="516" t="s">
        <v>321</v>
      </c>
      <c r="C1649" s="458" t="s">
        <v>1953</v>
      </c>
      <c r="D1649" s="458" t="s">
        <v>1335</v>
      </c>
      <c r="E1649" s="456">
        <v>0</v>
      </c>
      <c r="F1649" s="456">
        <v>0</v>
      </c>
      <c r="G1649" s="456">
        <v>1280</v>
      </c>
      <c r="H1649" s="456">
        <v>1280</v>
      </c>
      <c r="I1649" s="456">
        <v>0</v>
      </c>
      <c r="J1649" s="459">
        <v>0</v>
      </c>
    </row>
    <row r="1650" spans="2:10" x14ac:dyDescent="0.25">
      <c r="B1650" s="516" t="s">
        <v>321</v>
      </c>
      <c r="C1650" s="458" t="s">
        <v>1954</v>
      </c>
      <c r="D1650" s="458" t="s">
        <v>1337</v>
      </c>
      <c r="E1650" s="456">
        <v>0</v>
      </c>
      <c r="F1650" s="456">
        <v>0</v>
      </c>
      <c r="G1650" s="456">
        <v>0</v>
      </c>
      <c r="H1650" s="456">
        <v>0</v>
      </c>
      <c r="I1650" s="456">
        <v>0</v>
      </c>
      <c r="J1650" s="459">
        <v>0</v>
      </c>
    </row>
    <row r="1651" spans="2:10" x14ac:dyDescent="0.25">
      <c r="B1651" s="516" t="s">
        <v>321</v>
      </c>
      <c r="C1651" s="458" t="s">
        <v>1955</v>
      </c>
      <c r="D1651" s="458" t="s">
        <v>1339</v>
      </c>
      <c r="E1651" s="456">
        <v>0</v>
      </c>
      <c r="F1651" s="456">
        <v>0</v>
      </c>
      <c r="G1651" s="456">
        <v>10608.7</v>
      </c>
      <c r="H1651" s="456">
        <v>10608.7</v>
      </c>
      <c r="I1651" s="456">
        <v>0</v>
      </c>
      <c r="J1651" s="459">
        <v>0</v>
      </c>
    </row>
    <row r="1652" spans="2:10" x14ac:dyDescent="0.25">
      <c r="B1652" s="516" t="s">
        <v>321</v>
      </c>
      <c r="C1652" s="458" t="s">
        <v>1956</v>
      </c>
      <c r="D1652" s="458" t="s">
        <v>1341</v>
      </c>
      <c r="E1652" s="456">
        <v>0</v>
      </c>
      <c r="F1652" s="456">
        <v>0</v>
      </c>
      <c r="G1652" s="456">
        <v>10608.7</v>
      </c>
      <c r="H1652" s="456">
        <v>10608.7</v>
      </c>
      <c r="I1652" s="456">
        <v>0</v>
      </c>
      <c r="J1652" s="459">
        <v>0</v>
      </c>
    </row>
    <row r="1653" spans="2:10" x14ac:dyDescent="0.25">
      <c r="B1653" s="516" t="s">
        <v>321</v>
      </c>
      <c r="C1653" s="458" t="s">
        <v>1957</v>
      </c>
      <c r="D1653" s="458" t="s">
        <v>1343</v>
      </c>
      <c r="E1653" s="456">
        <v>0</v>
      </c>
      <c r="F1653" s="456">
        <v>0</v>
      </c>
      <c r="G1653" s="456">
        <v>108660.3</v>
      </c>
      <c r="H1653" s="456">
        <v>108660.3</v>
      </c>
      <c r="I1653" s="456">
        <v>0</v>
      </c>
      <c r="J1653" s="459">
        <v>0</v>
      </c>
    </row>
    <row r="1654" spans="2:10" x14ac:dyDescent="0.25">
      <c r="B1654" s="516" t="s">
        <v>321</v>
      </c>
      <c r="C1654" s="458" t="s">
        <v>1958</v>
      </c>
      <c r="D1654" s="458" t="s">
        <v>1345</v>
      </c>
      <c r="E1654" s="456">
        <v>0</v>
      </c>
      <c r="F1654" s="456">
        <v>0</v>
      </c>
      <c r="G1654" s="456">
        <v>100821.99</v>
      </c>
      <c r="H1654" s="456">
        <v>100821.99</v>
      </c>
      <c r="I1654" s="456">
        <v>0</v>
      </c>
      <c r="J1654" s="459">
        <v>0</v>
      </c>
    </row>
    <row r="1655" spans="2:10" x14ac:dyDescent="0.25">
      <c r="B1655" s="516" t="s">
        <v>321</v>
      </c>
      <c r="C1655" s="458" t="s">
        <v>1959</v>
      </c>
      <c r="D1655" s="458" t="s">
        <v>1347</v>
      </c>
      <c r="E1655" s="456">
        <v>0</v>
      </c>
      <c r="F1655" s="456">
        <v>0</v>
      </c>
      <c r="G1655" s="456">
        <v>1700.38</v>
      </c>
      <c r="H1655" s="456">
        <v>1700.38</v>
      </c>
      <c r="I1655" s="456">
        <v>0</v>
      </c>
      <c r="J1655" s="459">
        <v>0</v>
      </c>
    </row>
    <row r="1656" spans="2:10" x14ac:dyDescent="0.25">
      <c r="B1656" s="516" t="s">
        <v>321</v>
      </c>
      <c r="C1656" s="458" t="s">
        <v>4053</v>
      </c>
      <c r="D1656" s="458" t="s">
        <v>1740</v>
      </c>
      <c r="E1656" s="456">
        <v>0</v>
      </c>
      <c r="F1656" s="456">
        <v>0</v>
      </c>
      <c r="G1656" s="456">
        <v>0</v>
      </c>
      <c r="H1656" s="456">
        <v>0</v>
      </c>
      <c r="I1656" s="456">
        <v>0</v>
      </c>
      <c r="J1656" s="459">
        <v>0</v>
      </c>
    </row>
    <row r="1657" spans="2:10" x14ac:dyDescent="0.25">
      <c r="B1657" s="516" t="s">
        <v>321</v>
      </c>
      <c r="C1657" s="458" t="s">
        <v>1960</v>
      </c>
      <c r="D1657" s="458" t="s">
        <v>1350</v>
      </c>
      <c r="E1657" s="456">
        <v>0</v>
      </c>
      <c r="F1657" s="456">
        <v>0</v>
      </c>
      <c r="G1657" s="456">
        <v>6137.93</v>
      </c>
      <c r="H1657" s="456">
        <v>6137.93</v>
      </c>
      <c r="I1657" s="456">
        <v>0</v>
      </c>
      <c r="J1657" s="459">
        <v>0</v>
      </c>
    </row>
    <row r="1658" spans="2:10" x14ac:dyDescent="0.25">
      <c r="B1658" s="516" t="s">
        <v>321</v>
      </c>
      <c r="C1658" s="458" t="s">
        <v>1961</v>
      </c>
      <c r="D1658" s="458" t="s">
        <v>1352</v>
      </c>
      <c r="E1658" s="456">
        <v>0</v>
      </c>
      <c r="F1658" s="456">
        <v>0</v>
      </c>
      <c r="G1658" s="456">
        <v>0</v>
      </c>
      <c r="H1658" s="456">
        <v>0</v>
      </c>
      <c r="I1658" s="456">
        <v>0</v>
      </c>
      <c r="J1658" s="459">
        <v>0</v>
      </c>
    </row>
    <row r="1659" spans="2:10" x14ac:dyDescent="0.25">
      <c r="B1659" s="516" t="s">
        <v>321</v>
      </c>
      <c r="C1659" s="458" t="s">
        <v>1962</v>
      </c>
      <c r="D1659" s="458" t="s">
        <v>1354</v>
      </c>
      <c r="E1659" s="456">
        <v>0</v>
      </c>
      <c r="F1659" s="456">
        <v>0</v>
      </c>
      <c r="G1659" s="456">
        <v>0</v>
      </c>
      <c r="H1659" s="456">
        <v>0</v>
      </c>
      <c r="I1659" s="456">
        <v>0</v>
      </c>
      <c r="J1659" s="459">
        <v>0</v>
      </c>
    </row>
    <row r="1660" spans="2:10" x14ac:dyDescent="0.25">
      <c r="B1660" s="516" t="s">
        <v>321</v>
      </c>
      <c r="C1660" s="458" t="s">
        <v>1963</v>
      </c>
      <c r="D1660" s="458" t="s">
        <v>1356</v>
      </c>
      <c r="E1660" s="456">
        <v>0</v>
      </c>
      <c r="F1660" s="456">
        <v>0</v>
      </c>
      <c r="G1660" s="456">
        <v>0</v>
      </c>
      <c r="H1660" s="456">
        <v>0</v>
      </c>
      <c r="I1660" s="456">
        <v>0</v>
      </c>
      <c r="J1660" s="459">
        <v>0</v>
      </c>
    </row>
    <row r="1661" spans="2:10" x14ac:dyDescent="0.25">
      <c r="B1661" s="516" t="s">
        <v>321</v>
      </c>
      <c r="C1661" s="458" t="s">
        <v>4675</v>
      </c>
      <c r="D1661" s="458" t="s">
        <v>4666</v>
      </c>
      <c r="E1661" s="456">
        <v>0</v>
      </c>
      <c r="F1661" s="456">
        <v>0</v>
      </c>
      <c r="G1661" s="456">
        <v>0</v>
      </c>
      <c r="H1661" s="456">
        <v>0</v>
      </c>
      <c r="I1661" s="456">
        <v>0</v>
      </c>
      <c r="J1661" s="459">
        <v>0</v>
      </c>
    </row>
    <row r="1662" spans="2:10" x14ac:dyDescent="0.25">
      <c r="B1662" s="516" t="s">
        <v>321</v>
      </c>
      <c r="C1662" s="458" t="s">
        <v>1964</v>
      </c>
      <c r="D1662" s="458" t="s">
        <v>1358</v>
      </c>
      <c r="E1662" s="456">
        <v>0</v>
      </c>
      <c r="F1662" s="456">
        <v>0</v>
      </c>
      <c r="G1662" s="456">
        <v>9808</v>
      </c>
      <c r="H1662" s="456">
        <v>9808</v>
      </c>
      <c r="I1662" s="456">
        <v>0</v>
      </c>
      <c r="J1662" s="459">
        <v>0</v>
      </c>
    </row>
    <row r="1663" spans="2:10" x14ac:dyDescent="0.25">
      <c r="B1663" s="516" t="s">
        <v>321</v>
      </c>
      <c r="C1663" s="458" t="s">
        <v>1965</v>
      </c>
      <c r="D1663" s="458" t="s">
        <v>1360</v>
      </c>
      <c r="E1663" s="456">
        <v>0</v>
      </c>
      <c r="F1663" s="456">
        <v>0</v>
      </c>
      <c r="G1663" s="456">
        <v>9808</v>
      </c>
      <c r="H1663" s="456">
        <v>9808</v>
      </c>
      <c r="I1663" s="456">
        <v>0</v>
      </c>
      <c r="J1663" s="459">
        <v>0</v>
      </c>
    </row>
    <row r="1664" spans="2:10" x14ac:dyDescent="0.25">
      <c r="B1664" s="516" t="s">
        <v>321</v>
      </c>
      <c r="C1664" s="458" t="s">
        <v>3668</v>
      </c>
      <c r="D1664" s="458" t="s">
        <v>1749</v>
      </c>
      <c r="E1664" s="456">
        <v>0</v>
      </c>
      <c r="F1664" s="456">
        <v>0</v>
      </c>
      <c r="G1664" s="456">
        <v>1609902.24</v>
      </c>
      <c r="H1664" s="456">
        <v>1609902.24</v>
      </c>
      <c r="I1664" s="456">
        <v>0</v>
      </c>
      <c r="J1664" s="459">
        <v>0</v>
      </c>
    </row>
    <row r="1665" spans="2:10" x14ac:dyDescent="0.25">
      <c r="B1665" s="516" t="s">
        <v>321</v>
      </c>
      <c r="C1665" s="458" t="s">
        <v>5455</v>
      </c>
      <c r="D1665" s="458" t="s">
        <v>1752</v>
      </c>
      <c r="E1665" s="456">
        <v>0</v>
      </c>
      <c r="F1665" s="456">
        <v>0</v>
      </c>
      <c r="G1665" s="456">
        <v>1292587</v>
      </c>
      <c r="H1665" s="456">
        <v>1292587</v>
      </c>
      <c r="I1665" s="456">
        <v>0</v>
      </c>
      <c r="J1665" s="459">
        <v>0</v>
      </c>
    </row>
    <row r="1666" spans="2:10" x14ac:dyDescent="0.25">
      <c r="B1666" s="516" t="s">
        <v>321</v>
      </c>
      <c r="C1666" s="458" t="s">
        <v>3669</v>
      </c>
      <c r="D1666" s="458" t="s">
        <v>1754</v>
      </c>
      <c r="E1666" s="456">
        <v>0</v>
      </c>
      <c r="F1666" s="456">
        <v>0</v>
      </c>
      <c r="G1666" s="456">
        <v>317315.24</v>
      </c>
      <c r="H1666" s="456">
        <v>317315.24</v>
      </c>
      <c r="I1666" s="456">
        <v>0</v>
      </c>
      <c r="J1666" s="459">
        <v>0</v>
      </c>
    </row>
    <row r="1667" spans="2:10" x14ac:dyDescent="0.25">
      <c r="B1667" s="516" t="s">
        <v>321</v>
      </c>
      <c r="C1667" s="458" t="s">
        <v>1966</v>
      </c>
      <c r="D1667" s="458" t="s">
        <v>1967</v>
      </c>
      <c r="E1667" s="456">
        <v>0</v>
      </c>
      <c r="F1667" s="456">
        <v>178332382.13999999</v>
      </c>
      <c r="G1667" s="456">
        <v>0</v>
      </c>
      <c r="H1667" s="456">
        <v>18002253.440000001</v>
      </c>
      <c r="I1667" s="456">
        <v>0</v>
      </c>
      <c r="J1667" s="459">
        <v>196334635.58000001</v>
      </c>
    </row>
    <row r="1668" spans="2:10" x14ac:dyDescent="0.25">
      <c r="B1668" s="516" t="s">
        <v>321</v>
      </c>
      <c r="C1668" s="458" t="s">
        <v>1968</v>
      </c>
      <c r="D1668" s="458" t="s">
        <v>651</v>
      </c>
      <c r="E1668" s="456">
        <v>0</v>
      </c>
      <c r="F1668" s="456">
        <v>166269563.66999999</v>
      </c>
      <c r="G1668" s="456">
        <v>0</v>
      </c>
      <c r="H1668" s="456">
        <v>15947208.310000001</v>
      </c>
      <c r="I1668" s="456">
        <v>0</v>
      </c>
      <c r="J1668" s="459">
        <v>182216771.97999999</v>
      </c>
    </row>
    <row r="1669" spans="2:10" x14ac:dyDescent="0.25">
      <c r="B1669" s="516" t="s">
        <v>321</v>
      </c>
      <c r="C1669" s="458" t="s">
        <v>1969</v>
      </c>
      <c r="D1669" s="458" t="s">
        <v>323</v>
      </c>
      <c r="E1669" s="456">
        <v>0</v>
      </c>
      <c r="F1669" s="456">
        <v>166269563.66999999</v>
      </c>
      <c r="G1669" s="456">
        <v>0</v>
      </c>
      <c r="H1669" s="456">
        <v>15947208.310000001</v>
      </c>
      <c r="I1669" s="456">
        <v>0</v>
      </c>
      <c r="J1669" s="459">
        <v>182216771.97999999</v>
      </c>
    </row>
    <row r="1670" spans="2:10" x14ac:dyDescent="0.25">
      <c r="B1670" s="516" t="s">
        <v>321</v>
      </c>
      <c r="C1670" s="458" t="s">
        <v>1970</v>
      </c>
      <c r="D1670" s="458" t="s">
        <v>325</v>
      </c>
      <c r="E1670" s="456">
        <v>0</v>
      </c>
      <c r="F1670" s="456">
        <v>100427711.31</v>
      </c>
      <c r="G1670" s="456">
        <v>0</v>
      </c>
      <c r="H1670" s="456">
        <v>8312223.4800000004</v>
      </c>
      <c r="I1670" s="456">
        <v>0</v>
      </c>
      <c r="J1670" s="459">
        <v>108739934.79000001</v>
      </c>
    </row>
    <row r="1671" spans="2:10" x14ac:dyDescent="0.25">
      <c r="B1671" s="516" t="s">
        <v>321</v>
      </c>
      <c r="C1671" s="458" t="s">
        <v>1971</v>
      </c>
      <c r="D1671" s="458" t="s">
        <v>327</v>
      </c>
      <c r="E1671" s="456">
        <v>0</v>
      </c>
      <c r="F1671" s="456">
        <v>99320161.709999993</v>
      </c>
      <c r="G1671" s="456">
        <v>0</v>
      </c>
      <c r="H1671" s="456">
        <v>8230305.2400000002</v>
      </c>
      <c r="I1671" s="456">
        <v>0</v>
      </c>
      <c r="J1671" s="459">
        <v>107550466.95</v>
      </c>
    </row>
    <row r="1672" spans="2:10" x14ac:dyDescent="0.25">
      <c r="B1672" s="516" t="s">
        <v>321</v>
      </c>
      <c r="C1672" s="458" t="s">
        <v>1972</v>
      </c>
      <c r="D1672" s="458" t="s">
        <v>329</v>
      </c>
      <c r="E1672" s="456">
        <v>0</v>
      </c>
      <c r="F1672" s="456">
        <v>65359143.469999999</v>
      </c>
      <c r="G1672" s="456">
        <v>0</v>
      </c>
      <c r="H1672" s="456">
        <v>6037109.4100000001</v>
      </c>
      <c r="I1672" s="456">
        <v>0</v>
      </c>
      <c r="J1672" s="459">
        <v>71396252.879999995</v>
      </c>
    </row>
    <row r="1673" spans="2:10" x14ac:dyDescent="0.25">
      <c r="B1673" s="516" t="s">
        <v>321</v>
      </c>
      <c r="C1673" s="458" t="s">
        <v>1973</v>
      </c>
      <c r="D1673" s="458" t="s">
        <v>331</v>
      </c>
      <c r="E1673" s="456">
        <v>0</v>
      </c>
      <c r="F1673" s="456">
        <v>17530577.239999998</v>
      </c>
      <c r="G1673" s="456">
        <v>0</v>
      </c>
      <c r="H1673" s="456">
        <v>1849140.78</v>
      </c>
      <c r="I1673" s="456">
        <v>0</v>
      </c>
      <c r="J1673" s="459">
        <v>19379718.02</v>
      </c>
    </row>
    <row r="1674" spans="2:10" x14ac:dyDescent="0.25">
      <c r="B1674" s="516" t="s">
        <v>321</v>
      </c>
      <c r="C1674" s="458" t="s">
        <v>1974</v>
      </c>
      <c r="D1674" s="458" t="s">
        <v>333</v>
      </c>
      <c r="E1674" s="456">
        <v>0</v>
      </c>
      <c r="F1674" s="456">
        <v>15933749.26</v>
      </c>
      <c r="G1674" s="456">
        <v>0</v>
      </c>
      <c r="H1674" s="456">
        <v>308972.76</v>
      </c>
      <c r="I1674" s="456">
        <v>0</v>
      </c>
      <c r="J1674" s="459">
        <v>16242722.02</v>
      </c>
    </row>
    <row r="1675" spans="2:10" x14ac:dyDescent="0.25">
      <c r="B1675" s="516" t="s">
        <v>321</v>
      </c>
      <c r="C1675" s="458" t="s">
        <v>1975</v>
      </c>
      <c r="D1675" s="458" t="s">
        <v>335</v>
      </c>
      <c r="E1675" s="456">
        <v>0</v>
      </c>
      <c r="F1675" s="456">
        <v>447893.32</v>
      </c>
      <c r="G1675" s="456">
        <v>0</v>
      </c>
      <c r="H1675" s="456">
        <v>28262.16</v>
      </c>
      <c r="I1675" s="456">
        <v>0</v>
      </c>
      <c r="J1675" s="459">
        <v>476155.48</v>
      </c>
    </row>
    <row r="1676" spans="2:10" x14ac:dyDescent="0.25">
      <c r="B1676" s="516" t="s">
        <v>321</v>
      </c>
      <c r="C1676" s="458" t="s">
        <v>1976</v>
      </c>
      <c r="D1676" s="458" t="s">
        <v>338</v>
      </c>
      <c r="E1676" s="456">
        <v>0</v>
      </c>
      <c r="F1676" s="456">
        <v>48798.42</v>
      </c>
      <c r="G1676" s="456">
        <v>0</v>
      </c>
      <c r="H1676" s="456">
        <v>6820.13</v>
      </c>
      <c r="I1676" s="456">
        <v>0</v>
      </c>
      <c r="J1676" s="459">
        <v>55618.55</v>
      </c>
    </row>
    <row r="1677" spans="2:10" x14ac:dyDescent="0.25">
      <c r="B1677" s="516" t="s">
        <v>321</v>
      </c>
      <c r="C1677" s="458" t="s">
        <v>1977</v>
      </c>
      <c r="D1677" s="458" t="s">
        <v>343</v>
      </c>
      <c r="E1677" s="456">
        <v>0</v>
      </c>
      <c r="F1677" s="456">
        <v>1005516.16</v>
      </c>
      <c r="G1677" s="456">
        <v>0</v>
      </c>
      <c r="H1677" s="456">
        <v>81785.240000000005</v>
      </c>
      <c r="I1677" s="456">
        <v>0</v>
      </c>
      <c r="J1677" s="459">
        <v>1087301.3999999999</v>
      </c>
    </row>
    <row r="1678" spans="2:10" x14ac:dyDescent="0.25">
      <c r="B1678" s="516" t="s">
        <v>321</v>
      </c>
      <c r="C1678" s="458" t="s">
        <v>1978</v>
      </c>
      <c r="D1678" s="458" t="s">
        <v>345</v>
      </c>
      <c r="E1678" s="456">
        <v>0</v>
      </c>
      <c r="F1678" s="456">
        <v>663044.66</v>
      </c>
      <c r="G1678" s="456">
        <v>0</v>
      </c>
      <c r="H1678" s="456">
        <v>60670.43</v>
      </c>
      <c r="I1678" s="456">
        <v>0</v>
      </c>
      <c r="J1678" s="459">
        <v>723715.09</v>
      </c>
    </row>
    <row r="1679" spans="2:10" x14ac:dyDescent="0.25">
      <c r="B1679" s="516" t="s">
        <v>321</v>
      </c>
      <c r="C1679" s="458" t="s">
        <v>1979</v>
      </c>
      <c r="D1679" s="458" t="s">
        <v>347</v>
      </c>
      <c r="E1679" s="456">
        <v>0</v>
      </c>
      <c r="F1679" s="456">
        <v>178565.61</v>
      </c>
      <c r="G1679" s="456">
        <v>0</v>
      </c>
      <c r="H1679" s="456">
        <v>18604.740000000002</v>
      </c>
      <c r="I1679" s="456">
        <v>0</v>
      </c>
      <c r="J1679" s="459">
        <v>197170.35</v>
      </c>
    </row>
    <row r="1680" spans="2:10" x14ac:dyDescent="0.25">
      <c r="B1680" s="516" t="s">
        <v>321</v>
      </c>
      <c r="C1680" s="458" t="s">
        <v>1980</v>
      </c>
      <c r="D1680" s="458" t="s">
        <v>349</v>
      </c>
      <c r="E1680" s="456">
        <v>0</v>
      </c>
      <c r="F1680" s="456">
        <v>158455.95000000001</v>
      </c>
      <c r="G1680" s="456">
        <v>0</v>
      </c>
      <c r="H1680" s="456">
        <v>2185.5700000000002</v>
      </c>
      <c r="I1680" s="456">
        <v>0</v>
      </c>
      <c r="J1680" s="459">
        <v>160641.51999999999</v>
      </c>
    </row>
    <row r="1681" spans="2:10" x14ac:dyDescent="0.25">
      <c r="B1681" s="516" t="s">
        <v>321</v>
      </c>
      <c r="C1681" s="458" t="s">
        <v>1981</v>
      </c>
      <c r="D1681" s="458" t="s">
        <v>351</v>
      </c>
      <c r="E1681" s="456">
        <v>0</v>
      </c>
      <c r="F1681" s="456">
        <v>4951.95</v>
      </c>
      <c r="G1681" s="456">
        <v>0</v>
      </c>
      <c r="H1681" s="456">
        <v>255.72</v>
      </c>
      <c r="I1681" s="456">
        <v>0</v>
      </c>
      <c r="J1681" s="459">
        <v>5207.67</v>
      </c>
    </row>
    <row r="1682" spans="2:10" x14ac:dyDescent="0.25">
      <c r="B1682" s="516" t="s">
        <v>321</v>
      </c>
      <c r="C1682" s="458" t="s">
        <v>1982</v>
      </c>
      <c r="D1682" s="458" t="s">
        <v>353</v>
      </c>
      <c r="E1682" s="456">
        <v>0</v>
      </c>
      <c r="F1682" s="456">
        <v>497.99</v>
      </c>
      <c r="G1682" s="456">
        <v>0</v>
      </c>
      <c r="H1682" s="456">
        <v>68.78</v>
      </c>
      <c r="I1682" s="456">
        <v>0</v>
      </c>
      <c r="J1682" s="459">
        <v>566.77</v>
      </c>
    </row>
    <row r="1683" spans="2:10" x14ac:dyDescent="0.25">
      <c r="B1683" s="516" t="s">
        <v>321</v>
      </c>
      <c r="C1683" s="458" t="s">
        <v>3254</v>
      </c>
      <c r="D1683" s="458" t="s">
        <v>355</v>
      </c>
      <c r="E1683" s="456">
        <v>0</v>
      </c>
      <c r="F1683" s="456">
        <v>102033.44</v>
      </c>
      <c r="G1683" s="456">
        <v>0</v>
      </c>
      <c r="H1683" s="456">
        <v>133</v>
      </c>
      <c r="I1683" s="456">
        <v>0</v>
      </c>
      <c r="J1683" s="459">
        <v>102166.44</v>
      </c>
    </row>
    <row r="1684" spans="2:10" ht="9.75" customHeight="1" x14ac:dyDescent="0.25">
      <c r="B1684" s="516" t="s">
        <v>321</v>
      </c>
      <c r="C1684" s="458" t="s">
        <v>3255</v>
      </c>
      <c r="D1684" s="458" t="s">
        <v>357</v>
      </c>
      <c r="E1684" s="456">
        <v>0</v>
      </c>
      <c r="F1684" s="456">
        <v>98996.44</v>
      </c>
      <c r="G1684" s="456">
        <v>0</v>
      </c>
      <c r="H1684" s="456">
        <v>0</v>
      </c>
      <c r="I1684" s="456">
        <v>0</v>
      </c>
      <c r="J1684" s="459">
        <v>98996.44</v>
      </c>
    </row>
    <row r="1685" spans="2:10" x14ac:dyDescent="0.25">
      <c r="B1685" s="516" t="s">
        <v>321</v>
      </c>
      <c r="C1685" s="458" t="s">
        <v>3670</v>
      </c>
      <c r="D1685" s="458" t="s">
        <v>359</v>
      </c>
      <c r="E1685" s="456">
        <v>0</v>
      </c>
      <c r="F1685" s="456">
        <v>3037</v>
      </c>
      <c r="G1685" s="456">
        <v>0</v>
      </c>
      <c r="H1685" s="456">
        <v>133</v>
      </c>
      <c r="I1685" s="456">
        <v>0</v>
      </c>
      <c r="J1685" s="459">
        <v>3170</v>
      </c>
    </row>
    <row r="1686" spans="2:10" ht="9.75" customHeight="1" x14ac:dyDescent="0.25">
      <c r="B1686" s="516" t="s">
        <v>321</v>
      </c>
      <c r="C1686" s="458" t="s">
        <v>1983</v>
      </c>
      <c r="D1686" s="458" t="s">
        <v>361</v>
      </c>
      <c r="E1686" s="456">
        <v>0</v>
      </c>
      <c r="F1686" s="456">
        <v>49309964.340000004</v>
      </c>
      <c r="G1686" s="456">
        <v>0</v>
      </c>
      <c r="H1686" s="456">
        <v>6242992.6299999999</v>
      </c>
      <c r="I1686" s="456">
        <v>0</v>
      </c>
      <c r="J1686" s="459">
        <v>55552956.969999999</v>
      </c>
    </row>
    <row r="1687" spans="2:10" x14ac:dyDescent="0.25">
      <c r="B1687" s="516" t="s">
        <v>321</v>
      </c>
      <c r="C1687" s="458" t="s">
        <v>1984</v>
      </c>
      <c r="D1687" s="458" t="s">
        <v>363</v>
      </c>
      <c r="E1687" s="456">
        <v>0</v>
      </c>
      <c r="F1687" s="456">
        <v>48506578.130000003</v>
      </c>
      <c r="G1687" s="456">
        <v>0</v>
      </c>
      <c r="H1687" s="456">
        <v>6159994.5199999996</v>
      </c>
      <c r="I1687" s="456">
        <v>0</v>
      </c>
      <c r="J1687" s="459">
        <v>54666572.649999999</v>
      </c>
    </row>
    <row r="1688" spans="2:10" x14ac:dyDescent="0.25">
      <c r="B1688" s="516" t="s">
        <v>321</v>
      </c>
      <c r="C1688" s="458" t="s">
        <v>1985</v>
      </c>
      <c r="D1688" s="458" t="s">
        <v>365</v>
      </c>
      <c r="E1688" s="456">
        <v>0</v>
      </c>
      <c r="F1688" s="456">
        <v>38740821.399999999</v>
      </c>
      <c r="G1688" s="456">
        <v>0</v>
      </c>
      <c r="H1688" s="456">
        <v>4528333.74</v>
      </c>
      <c r="I1688" s="456">
        <v>0</v>
      </c>
      <c r="J1688" s="459">
        <v>43269155.140000001</v>
      </c>
    </row>
    <row r="1689" spans="2:10" x14ac:dyDescent="0.25">
      <c r="B1689" s="516" t="s">
        <v>321</v>
      </c>
      <c r="C1689" s="458" t="s">
        <v>1986</v>
      </c>
      <c r="D1689" s="458" t="s">
        <v>367</v>
      </c>
      <c r="E1689" s="456">
        <v>0</v>
      </c>
      <c r="F1689" s="456">
        <v>8762612.1899999995</v>
      </c>
      <c r="G1689" s="456">
        <v>0</v>
      </c>
      <c r="H1689" s="456">
        <v>1041402.28</v>
      </c>
      <c r="I1689" s="456">
        <v>0</v>
      </c>
      <c r="J1689" s="459">
        <v>9804014.4700000007</v>
      </c>
    </row>
    <row r="1690" spans="2:10" x14ac:dyDescent="0.25">
      <c r="B1690" s="516" t="s">
        <v>321</v>
      </c>
      <c r="C1690" s="458" t="s">
        <v>1987</v>
      </c>
      <c r="D1690" s="458" t="s">
        <v>369</v>
      </c>
      <c r="E1690" s="456">
        <v>0</v>
      </c>
      <c r="F1690" s="456">
        <v>667408.55000000005</v>
      </c>
      <c r="G1690" s="456">
        <v>0</v>
      </c>
      <c r="H1690" s="456">
        <v>553563.06999999995</v>
      </c>
      <c r="I1690" s="456">
        <v>0</v>
      </c>
      <c r="J1690" s="459">
        <v>1220971.6200000001</v>
      </c>
    </row>
    <row r="1691" spans="2:10" x14ac:dyDescent="0.25">
      <c r="B1691" s="516" t="s">
        <v>321</v>
      </c>
      <c r="C1691" s="458" t="s">
        <v>1988</v>
      </c>
      <c r="D1691" s="458" t="s">
        <v>371</v>
      </c>
      <c r="E1691" s="456">
        <v>0</v>
      </c>
      <c r="F1691" s="456">
        <v>264207.24</v>
      </c>
      <c r="G1691" s="456">
        <v>0</v>
      </c>
      <c r="H1691" s="456">
        <v>17476.099999999999</v>
      </c>
      <c r="I1691" s="456">
        <v>0</v>
      </c>
      <c r="J1691" s="459">
        <v>281683.34000000003</v>
      </c>
    </row>
    <row r="1692" spans="2:10" x14ac:dyDescent="0.25">
      <c r="B1692" s="516" t="s">
        <v>321</v>
      </c>
      <c r="C1692" s="458" t="s">
        <v>1989</v>
      </c>
      <c r="D1692" s="458" t="s">
        <v>373</v>
      </c>
      <c r="E1692" s="456">
        <v>0</v>
      </c>
      <c r="F1692" s="456">
        <v>71528.75</v>
      </c>
      <c r="G1692" s="456">
        <v>0</v>
      </c>
      <c r="H1692" s="456">
        <v>19219.330000000002</v>
      </c>
      <c r="I1692" s="456">
        <v>0</v>
      </c>
      <c r="J1692" s="459">
        <v>90748.08</v>
      </c>
    </row>
    <row r="1693" spans="2:10" x14ac:dyDescent="0.25">
      <c r="B1693" s="516" t="s">
        <v>321</v>
      </c>
      <c r="C1693" s="458" t="s">
        <v>1990</v>
      </c>
      <c r="D1693" s="458" t="s">
        <v>375</v>
      </c>
      <c r="E1693" s="456">
        <v>0</v>
      </c>
      <c r="F1693" s="456">
        <v>696440.6</v>
      </c>
      <c r="G1693" s="456">
        <v>0</v>
      </c>
      <c r="H1693" s="456">
        <v>74168.3</v>
      </c>
      <c r="I1693" s="456">
        <v>0</v>
      </c>
      <c r="J1693" s="459">
        <v>770608.9</v>
      </c>
    </row>
    <row r="1694" spans="2:10" x14ac:dyDescent="0.25">
      <c r="B1694" s="516" t="s">
        <v>321</v>
      </c>
      <c r="C1694" s="458" t="s">
        <v>1991</v>
      </c>
      <c r="D1694" s="458" t="s">
        <v>377</v>
      </c>
      <c r="E1694" s="456">
        <v>0</v>
      </c>
      <c r="F1694" s="456">
        <v>571649.30000000005</v>
      </c>
      <c r="G1694" s="456">
        <v>0</v>
      </c>
      <c r="H1694" s="456">
        <v>57193.72</v>
      </c>
      <c r="I1694" s="456">
        <v>0</v>
      </c>
      <c r="J1694" s="459">
        <v>628843.02</v>
      </c>
    </row>
    <row r="1695" spans="2:10" x14ac:dyDescent="0.25">
      <c r="B1695" s="516" t="s">
        <v>321</v>
      </c>
      <c r="C1695" s="458" t="s">
        <v>1992</v>
      </c>
      <c r="D1695" s="458" t="s">
        <v>379</v>
      </c>
      <c r="E1695" s="456">
        <v>0</v>
      </c>
      <c r="F1695" s="456">
        <v>116379.12</v>
      </c>
      <c r="G1695" s="456">
        <v>0</v>
      </c>
      <c r="H1695" s="456">
        <v>11663.7</v>
      </c>
      <c r="I1695" s="456">
        <v>0</v>
      </c>
      <c r="J1695" s="459">
        <v>128042.82</v>
      </c>
    </row>
    <row r="1696" spans="2:10" x14ac:dyDescent="0.25">
      <c r="B1696" s="516" t="s">
        <v>321</v>
      </c>
      <c r="C1696" s="458" t="s">
        <v>1993</v>
      </c>
      <c r="D1696" s="458" t="s">
        <v>381</v>
      </c>
      <c r="E1696" s="456">
        <v>0</v>
      </c>
      <c r="F1696" s="456">
        <v>5046.18</v>
      </c>
      <c r="G1696" s="456">
        <v>0</v>
      </c>
      <c r="H1696" s="456">
        <v>4957.72</v>
      </c>
      <c r="I1696" s="456">
        <v>0</v>
      </c>
      <c r="J1696" s="459">
        <v>10003.9</v>
      </c>
    </row>
    <row r="1697" spans="2:10" x14ac:dyDescent="0.25">
      <c r="B1697" s="516" t="s">
        <v>321</v>
      </c>
      <c r="C1697" s="458" t="s">
        <v>1994</v>
      </c>
      <c r="D1697" s="458" t="s">
        <v>351</v>
      </c>
      <c r="E1697" s="456">
        <v>0</v>
      </c>
      <c r="F1697" s="456">
        <v>2696.06</v>
      </c>
      <c r="G1697" s="456">
        <v>0</v>
      </c>
      <c r="H1697" s="456">
        <v>153.54</v>
      </c>
      <c r="I1697" s="456">
        <v>0</v>
      </c>
      <c r="J1697" s="459">
        <v>2849.6</v>
      </c>
    </row>
    <row r="1698" spans="2:10" x14ac:dyDescent="0.25">
      <c r="B1698" s="516" t="s">
        <v>321</v>
      </c>
      <c r="C1698" s="458" t="s">
        <v>1995</v>
      </c>
      <c r="D1698" s="458" t="s">
        <v>384</v>
      </c>
      <c r="E1698" s="456">
        <v>0</v>
      </c>
      <c r="F1698" s="456">
        <v>669.94</v>
      </c>
      <c r="G1698" s="456">
        <v>0</v>
      </c>
      <c r="H1698" s="456">
        <v>199.62</v>
      </c>
      <c r="I1698" s="456">
        <v>0</v>
      </c>
      <c r="J1698" s="459">
        <v>869.56</v>
      </c>
    </row>
    <row r="1699" spans="2:10" x14ac:dyDescent="0.25">
      <c r="B1699" s="516" t="s">
        <v>321</v>
      </c>
      <c r="C1699" s="458" t="s">
        <v>1996</v>
      </c>
      <c r="D1699" s="458" t="s">
        <v>386</v>
      </c>
      <c r="E1699" s="456">
        <v>0</v>
      </c>
      <c r="F1699" s="456">
        <v>95858.53</v>
      </c>
      <c r="G1699" s="456">
        <v>0</v>
      </c>
      <c r="H1699" s="456">
        <v>7094.46</v>
      </c>
      <c r="I1699" s="456">
        <v>0</v>
      </c>
      <c r="J1699" s="459">
        <v>102952.99</v>
      </c>
    </row>
    <row r="1700" spans="2:10" x14ac:dyDescent="0.25">
      <c r="B1700" s="516" t="s">
        <v>321</v>
      </c>
      <c r="C1700" s="458" t="s">
        <v>1997</v>
      </c>
      <c r="D1700" s="458" t="s">
        <v>388</v>
      </c>
      <c r="E1700" s="456">
        <v>0</v>
      </c>
      <c r="F1700" s="456">
        <v>85030.76</v>
      </c>
      <c r="G1700" s="456">
        <v>0</v>
      </c>
      <c r="H1700" s="456">
        <v>7031.66</v>
      </c>
      <c r="I1700" s="456">
        <v>0</v>
      </c>
      <c r="J1700" s="459">
        <v>92062.42</v>
      </c>
    </row>
    <row r="1701" spans="2:10" x14ac:dyDescent="0.25">
      <c r="B1701" s="516" t="s">
        <v>321</v>
      </c>
      <c r="C1701" s="458" t="s">
        <v>1998</v>
      </c>
      <c r="D1701" s="458" t="s">
        <v>390</v>
      </c>
      <c r="E1701" s="456">
        <v>0</v>
      </c>
      <c r="F1701" s="456">
        <v>10826.77</v>
      </c>
      <c r="G1701" s="456">
        <v>0</v>
      </c>
      <c r="H1701" s="456">
        <v>62.8</v>
      </c>
      <c r="I1701" s="456">
        <v>0</v>
      </c>
      <c r="J1701" s="459">
        <v>10889.57</v>
      </c>
    </row>
    <row r="1702" spans="2:10" x14ac:dyDescent="0.25">
      <c r="B1702" s="516" t="s">
        <v>321</v>
      </c>
      <c r="C1702" s="458" t="s">
        <v>3256</v>
      </c>
      <c r="D1702" s="458" t="s">
        <v>3193</v>
      </c>
      <c r="E1702" s="456">
        <v>0</v>
      </c>
      <c r="F1702" s="456">
        <v>1</v>
      </c>
      <c r="G1702" s="456">
        <v>0</v>
      </c>
      <c r="H1702" s="456">
        <v>0</v>
      </c>
      <c r="I1702" s="456">
        <v>0</v>
      </c>
      <c r="J1702" s="459">
        <v>1</v>
      </c>
    </row>
    <row r="1703" spans="2:10" x14ac:dyDescent="0.25">
      <c r="B1703" s="516" t="s">
        <v>321</v>
      </c>
      <c r="C1703" s="458" t="s">
        <v>1999</v>
      </c>
      <c r="D1703" s="458" t="s">
        <v>392</v>
      </c>
      <c r="E1703" s="456">
        <v>0</v>
      </c>
      <c r="F1703" s="456">
        <v>10928.83</v>
      </c>
      <c r="G1703" s="456">
        <v>0</v>
      </c>
      <c r="H1703" s="456">
        <v>1502.55</v>
      </c>
      <c r="I1703" s="456">
        <v>0</v>
      </c>
      <c r="J1703" s="459">
        <v>12431.38</v>
      </c>
    </row>
    <row r="1704" spans="2:10" x14ac:dyDescent="0.25">
      <c r="B1704" s="516" t="s">
        <v>321</v>
      </c>
      <c r="C1704" s="458" t="s">
        <v>2000</v>
      </c>
      <c r="D1704" s="458" t="s">
        <v>394</v>
      </c>
      <c r="E1704" s="456">
        <v>0</v>
      </c>
      <c r="F1704" s="456">
        <v>10928.83</v>
      </c>
      <c r="G1704" s="456">
        <v>0</v>
      </c>
      <c r="H1704" s="456">
        <v>1502.55</v>
      </c>
      <c r="I1704" s="456">
        <v>0</v>
      </c>
      <c r="J1704" s="459">
        <v>12431.38</v>
      </c>
    </row>
    <row r="1705" spans="2:10" ht="9.75" customHeight="1" x14ac:dyDescent="0.25">
      <c r="B1705" s="516" t="s">
        <v>321</v>
      </c>
      <c r="C1705" s="458" t="s">
        <v>4836</v>
      </c>
      <c r="D1705" s="458" t="s">
        <v>396</v>
      </c>
      <c r="E1705" s="456">
        <v>0</v>
      </c>
      <c r="F1705" s="456">
        <v>158.25</v>
      </c>
      <c r="G1705" s="456">
        <v>0</v>
      </c>
      <c r="H1705" s="456">
        <v>232.8</v>
      </c>
      <c r="I1705" s="456">
        <v>0</v>
      </c>
      <c r="J1705" s="459">
        <v>391.05</v>
      </c>
    </row>
    <row r="1706" spans="2:10" x14ac:dyDescent="0.25">
      <c r="B1706" s="516" t="s">
        <v>321</v>
      </c>
      <c r="C1706" s="458" t="s">
        <v>4837</v>
      </c>
      <c r="D1706" s="458" t="s">
        <v>398</v>
      </c>
      <c r="E1706" s="456">
        <v>0</v>
      </c>
      <c r="F1706" s="456">
        <v>158.25</v>
      </c>
      <c r="G1706" s="456">
        <v>0</v>
      </c>
      <c r="H1706" s="456">
        <v>232.8</v>
      </c>
      <c r="I1706" s="456">
        <v>0</v>
      </c>
      <c r="J1706" s="459">
        <v>391.05</v>
      </c>
    </row>
    <row r="1707" spans="2:10" ht="9.75" customHeight="1" x14ac:dyDescent="0.25">
      <c r="B1707" s="516" t="s">
        <v>321</v>
      </c>
      <c r="C1707" s="458" t="s">
        <v>2001</v>
      </c>
      <c r="D1707" s="458" t="s">
        <v>340</v>
      </c>
      <c r="E1707" s="456">
        <v>0</v>
      </c>
      <c r="F1707" s="456">
        <v>13451865.65</v>
      </c>
      <c r="G1707" s="456">
        <v>0</v>
      </c>
      <c r="H1707" s="456">
        <v>1060522.3799999999</v>
      </c>
      <c r="I1707" s="456">
        <v>0</v>
      </c>
      <c r="J1707" s="459">
        <v>14512388.029999999</v>
      </c>
    </row>
    <row r="1708" spans="2:10" x14ac:dyDescent="0.25">
      <c r="B1708" s="516" t="s">
        <v>321</v>
      </c>
      <c r="C1708" s="458" t="s">
        <v>2002</v>
      </c>
      <c r="D1708" s="458" t="s">
        <v>401</v>
      </c>
      <c r="E1708" s="456">
        <v>0</v>
      </c>
      <c r="F1708" s="456">
        <v>11882868.18</v>
      </c>
      <c r="G1708" s="456">
        <v>0</v>
      </c>
      <c r="H1708" s="456">
        <v>935388.6</v>
      </c>
      <c r="I1708" s="456">
        <v>0</v>
      </c>
      <c r="J1708" s="459">
        <v>12818256.779999999</v>
      </c>
    </row>
    <row r="1709" spans="2:10" ht="9.75" customHeight="1" x14ac:dyDescent="0.25">
      <c r="B1709" s="516" t="s">
        <v>321</v>
      </c>
      <c r="C1709" s="458" t="s">
        <v>2003</v>
      </c>
      <c r="D1709" s="458" t="s">
        <v>403</v>
      </c>
      <c r="E1709" s="456">
        <v>0</v>
      </c>
      <c r="F1709" s="456">
        <v>1125243.8500000001</v>
      </c>
      <c r="G1709" s="456">
        <v>0</v>
      </c>
      <c r="H1709" s="456">
        <v>39497</v>
      </c>
      <c r="I1709" s="456">
        <v>0</v>
      </c>
      <c r="J1709" s="459">
        <v>1164740.8500000001</v>
      </c>
    </row>
    <row r="1710" spans="2:10" x14ac:dyDescent="0.25">
      <c r="B1710" s="516" t="s">
        <v>321</v>
      </c>
      <c r="C1710" s="458" t="s">
        <v>2004</v>
      </c>
      <c r="D1710" s="458" t="s">
        <v>405</v>
      </c>
      <c r="E1710" s="456">
        <v>0</v>
      </c>
      <c r="F1710" s="456">
        <v>10757624.33</v>
      </c>
      <c r="G1710" s="456">
        <v>0</v>
      </c>
      <c r="H1710" s="456">
        <v>895891.6</v>
      </c>
      <c r="I1710" s="456">
        <v>0</v>
      </c>
      <c r="J1710" s="459">
        <v>11653515.93</v>
      </c>
    </row>
    <row r="1711" spans="2:10" x14ac:dyDescent="0.25">
      <c r="B1711" s="516" t="s">
        <v>321</v>
      </c>
      <c r="C1711" s="458" t="s">
        <v>2005</v>
      </c>
      <c r="D1711" s="458" t="s">
        <v>407</v>
      </c>
      <c r="E1711" s="456">
        <v>0</v>
      </c>
      <c r="F1711" s="456">
        <v>1446306.29</v>
      </c>
      <c r="G1711" s="456">
        <v>0</v>
      </c>
      <c r="H1711" s="456">
        <v>117408.78</v>
      </c>
      <c r="I1711" s="456">
        <v>0</v>
      </c>
      <c r="J1711" s="459">
        <v>1563715.07</v>
      </c>
    </row>
    <row r="1712" spans="2:10" x14ac:dyDescent="0.25">
      <c r="B1712" s="516" t="s">
        <v>321</v>
      </c>
      <c r="C1712" s="458" t="s">
        <v>2006</v>
      </c>
      <c r="D1712" s="458" t="s">
        <v>409</v>
      </c>
      <c r="E1712" s="456">
        <v>0</v>
      </c>
      <c r="F1712" s="456">
        <v>1446306.29</v>
      </c>
      <c r="G1712" s="456">
        <v>0</v>
      </c>
      <c r="H1712" s="456">
        <v>117408.78</v>
      </c>
      <c r="I1712" s="456">
        <v>0</v>
      </c>
      <c r="J1712" s="459">
        <v>1563715.07</v>
      </c>
    </row>
    <row r="1713" spans="2:10" x14ac:dyDescent="0.25">
      <c r="B1713" s="516" t="s">
        <v>321</v>
      </c>
      <c r="C1713" s="458" t="s">
        <v>2007</v>
      </c>
      <c r="D1713" s="458" t="s">
        <v>411</v>
      </c>
      <c r="E1713" s="456">
        <v>0</v>
      </c>
      <c r="F1713" s="456">
        <v>122691.18</v>
      </c>
      <c r="G1713" s="456">
        <v>0</v>
      </c>
      <c r="H1713" s="456">
        <v>7725</v>
      </c>
      <c r="I1713" s="456">
        <v>0</v>
      </c>
      <c r="J1713" s="459">
        <v>130416.18</v>
      </c>
    </row>
    <row r="1714" spans="2:10" x14ac:dyDescent="0.25">
      <c r="B1714" s="516" t="s">
        <v>321</v>
      </c>
      <c r="C1714" s="458" t="s">
        <v>2008</v>
      </c>
      <c r="D1714" s="458" t="s">
        <v>413</v>
      </c>
      <c r="E1714" s="456">
        <v>0</v>
      </c>
      <c r="F1714" s="456">
        <v>122691.18</v>
      </c>
      <c r="G1714" s="456">
        <v>0</v>
      </c>
      <c r="H1714" s="456">
        <v>7725</v>
      </c>
      <c r="I1714" s="456">
        <v>0</v>
      </c>
      <c r="J1714" s="459">
        <v>130416.18</v>
      </c>
    </row>
    <row r="1715" spans="2:10" x14ac:dyDescent="0.25">
      <c r="B1715" s="516" t="s">
        <v>321</v>
      </c>
      <c r="C1715" s="458" t="s">
        <v>2009</v>
      </c>
      <c r="D1715" s="458" t="s">
        <v>341</v>
      </c>
      <c r="E1715" s="456">
        <v>0</v>
      </c>
      <c r="F1715" s="456">
        <v>3080022.37</v>
      </c>
      <c r="G1715" s="456">
        <v>0</v>
      </c>
      <c r="H1715" s="456">
        <v>331469.82</v>
      </c>
      <c r="I1715" s="456">
        <v>0</v>
      </c>
      <c r="J1715" s="459">
        <v>3411492.19</v>
      </c>
    </row>
    <row r="1716" spans="2:10" x14ac:dyDescent="0.25">
      <c r="B1716" s="516" t="s">
        <v>321</v>
      </c>
      <c r="C1716" s="458" t="s">
        <v>2010</v>
      </c>
      <c r="D1716" s="458" t="s">
        <v>416</v>
      </c>
      <c r="E1716" s="456">
        <v>0</v>
      </c>
      <c r="F1716" s="456">
        <v>288343.94</v>
      </c>
      <c r="G1716" s="456">
        <v>0</v>
      </c>
      <c r="H1716" s="456">
        <v>32808</v>
      </c>
      <c r="I1716" s="456">
        <v>0</v>
      </c>
      <c r="J1716" s="459">
        <v>321151.94</v>
      </c>
    </row>
    <row r="1717" spans="2:10" x14ac:dyDescent="0.25">
      <c r="B1717" s="516" t="s">
        <v>321</v>
      </c>
      <c r="C1717" s="458" t="s">
        <v>2011</v>
      </c>
      <c r="D1717" s="458" t="s">
        <v>418</v>
      </c>
      <c r="E1717" s="456">
        <v>0</v>
      </c>
      <c r="F1717" s="456">
        <v>69919.64</v>
      </c>
      <c r="G1717" s="456">
        <v>0</v>
      </c>
      <c r="H1717" s="456">
        <v>6061.96</v>
      </c>
      <c r="I1717" s="456">
        <v>0</v>
      </c>
      <c r="J1717" s="459">
        <v>75981.600000000006</v>
      </c>
    </row>
    <row r="1718" spans="2:10" x14ac:dyDescent="0.25">
      <c r="B1718" s="516" t="s">
        <v>321</v>
      </c>
      <c r="C1718" s="458" t="s">
        <v>2012</v>
      </c>
      <c r="D1718" s="458" t="s">
        <v>420</v>
      </c>
      <c r="E1718" s="456">
        <v>0</v>
      </c>
      <c r="F1718" s="456">
        <v>3391.79</v>
      </c>
      <c r="G1718" s="456">
        <v>0</v>
      </c>
      <c r="H1718" s="456">
        <v>603.04</v>
      </c>
      <c r="I1718" s="456">
        <v>0</v>
      </c>
      <c r="J1718" s="459">
        <v>3994.83</v>
      </c>
    </row>
    <row r="1719" spans="2:10" x14ac:dyDescent="0.25">
      <c r="B1719" s="516" t="s">
        <v>321</v>
      </c>
      <c r="C1719" s="458" t="s">
        <v>2013</v>
      </c>
      <c r="D1719" s="458" t="s">
        <v>422</v>
      </c>
      <c r="E1719" s="456">
        <v>0</v>
      </c>
      <c r="F1719" s="456">
        <v>788200.15</v>
      </c>
      <c r="G1719" s="456">
        <v>0</v>
      </c>
      <c r="H1719" s="456">
        <v>101354.91</v>
      </c>
      <c r="I1719" s="456">
        <v>0</v>
      </c>
      <c r="J1719" s="459">
        <v>889555.06</v>
      </c>
    </row>
    <row r="1720" spans="2:10" x14ac:dyDescent="0.25">
      <c r="B1720" s="516" t="s">
        <v>321</v>
      </c>
      <c r="C1720" s="458" t="s">
        <v>2014</v>
      </c>
      <c r="D1720" s="458" t="s">
        <v>424</v>
      </c>
      <c r="E1720" s="456">
        <v>0</v>
      </c>
      <c r="F1720" s="456">
        <v>854005.85</v>
      </c>
      <c r="G1720" s="456">
        <v>0</v>
      </c>
      <c r="H1720" s="456">
        <v>120058.49</v>
      </c>
      <c r="I1720" s="456">
        <v>0</v>
      </c>
      <c r="J1720" s="459">
        <v>974064.34</v>
      </c>
    </row>
    <row r="1721" spans="2:10" x14ac:dyDescent="0.25">
      <c r="B1721" s="516" t="s">
        <v>321</v>
      </c>
      <c r="C1721" s="458" t="s">
        <v>2015</v>
      </c>
      <c r="D1721" s="458" t="s">
        <v>426</v>
      </c>
      <c r="E1721" s="456">
        <v>0</v>
      </c>
      <c r="F1721" s="456">
        <v>1073017.98</v>
      </c>
      <c r="G1721" s="456">
        <v>0</v>
      </c>
      <c r="H1721" s="456">
        <v>68585.05</v>
      </c>
      <c r="I1721" s="456">
        <v>0</v>
      </c>
      <c r="J1721" s="459">
        <v>1141603.03</v>
      </c>
    </row>
    <row r="1722" spans="2:10" x14ac:dyDescent="0.25">
      <c r="B1722" s="516" t="s">
        <v>321</v>
      </c>
      <c r="C1722" s="458" t="s">
        <v>3257</v>
      </c>
      <c r="D1722" s="458" t="s">
        <v>427</v>
      </c>
      <c r="E1722" s="456">
        <v>0</v>
      </c>
      <c r="F1722" s="456">
        <v>2653.27</v>
      </c>
      <c r="G1722" s="456">
        <v>0</v>
      </c>
      <c r="H1722" s="456">
        <v>625.20000000000005</v>
      </c>
      <c r="I1722" s="456">
        <v>0</v>
      </c>
      <c r="J1722" s="459">
        <v>3278.47</v>
      </c>
    </row>
    <row r="1723" spans="2:10" x14ac:dyDescent="0.25">
      <c r="B1723" s="516" t="s">
        <v>321</v>
      </c>
      <c r="C1723" s="458" t="s">
        <v>4838</v>
      </c>
      <c r="D1723" s="458" t="s">
        <v>4818</v>
      </c>
      <c r="E1723" s="456">
        <v>0</v>
      </c>
      <c r="F1723" s="456">
        <v>489.75</v>
      </c>
      <c r="G1723" s="456">
        <v>0</v>
      </c>
      <c r="H1723" s="456">
        <v>1373.17</v>
      </c>
      <c r="I1723" s="456">
        <v>0</v>
      </c>
      <c r="J1723" s="459">
        <v>1862.92</v>
      </c>
    </row>
    <row r="1724" spans="2:10" x14ac:dyDescent="0.25">
      <c r="B1724" s="516" t="s">
        <v>321</v>
      </c>
      <c r="C1724" s="458" t="s">
        <v>2016</v>
      </c>
      <c r="D1724" s="458" t="s">
        <v>653</v>
      </c>
      <c r="E1724" s="456">
        <v>0</v>
      </c>
      <c r="F1724" s="456">
        <v>390244.15</v>
      </c>
      <c r="G1724" s="456">
        <v>0</v>
      </c>
      <c r="H1724" s="456">
        <v>32363.93</v>
      </c>
      <c r="I1724" s="456">
        <v>0</v>
      </c>
      <c r="J1724" s="459">
        <v>422608.08</v>
      </c>
    </row>
    <row r="1725" spans="2:10" ht="13.5" customHeight="1" x14ac:dyDescent="0.25">
      <c r="B1725" s="516" t="s">
        <v>321</v>
      </c>
      <c r="C1725" s="458" t="s">
        <v>2017</v>
      </c>
      <c r="D1725" s="458" t="s">
        <v>431</v>
      </c>
      <c r="E1725" s="456">
        <v>0</v>
      </c>
      <c r="F1725" s="456">
        <v>88975.05</v>
      </c>
      <c r="G1725" s="456">
        <v>0</v>
      </c>
      <c r="H1725" s="456">
        <v>7143.05</v>
      </c>
      <c r="I1725" s="456">
        <v>0</v>
      </c>
      <c r="J1725" s="459">
        <v>96118.1</v>
      </c>
    </row>
    <row r="1726" spans="2:10" x14ac:dyDescent="0.25">
      <c r="B1726" s="516" t="s">
        <v>321</v>
      </c>
      <c r="C1726" s="458" t="s">
        <v>4224</v>
      </c>
      <c r="D1726" s="458" t="s">
        <v>432</v>
      </c>
      <c r="E1726" s="456">
        <v>0</v>
      </c>
      <c r="F1726" s="456">
        <v>105.13</v>
      </c>
      <c r="G1726" s="456">
        <v>0</v>
      </c>
      <c r="H1726" s="456">
        <v>0</v>
      </c>
      <c r="I1726" s="456">
        <v>0</v>
      </c>
      <c r="J1726" s="459">
        <v>105.13</v>
      </c>
    </row>
    <row r="1727" spans="2:10" x14ac:dyDescent="0.25">
      <c r="B1727" s="516" t="s">
        <v>321</v>
      </c>
      <c r="C1727" s="458" t="s">
        <v>4839</v>
      </c>
      <c r="D1727" s="458" t="s">
        <v>4819</v>
      </c>
      <c r="E1727" s="456">
        <v>0</v>
      </c>
      <c r="F1727" s="456">
        <v>48110</v>
      </c>
      <c r="G1727" s="456">
        <v>0</v>
      </c>
      <c r="H1727" s="456">
        <v>0</v>
      </c>
      <c r="I1727" s="456">
        <v>0</v>
      </c>
      <c r="J1727" s="459">
        <v>48110</v>
      </c>
    </row>
    <row r="1728" spans="2:10" x14ac:dyDescent="0.25">
      <c r="B1728" s="516" t="s">
        <v>321</v>
      </c>
      <c r="C1728" s="458" t="s">
        <v>2018</v>
      </c>
      <c r="D1728" s="458" t="s">
        <v>434</v>
      </c>
      <c r="E1728" s="456">
        <v>0</v>
      </c>
      <c r="F1728" s="456">
        <v>11403.45</v>
      </c>
      <c r="G1728" s="456">
        <v>0</v>
      </c>
      <c r="H1728" s="456">
        <v>1200</v>
      </c>
      <c r="I1728" s="456">
        <v>0</v>
      </c>
      <c r="J1728" s="459">
        <v>12603.45</v>
      </c>
    </row>
    <row r="1729" spans="2:10" x14ac:dyDescent="0.25">
      <c r="B1729" s="516" t="s">
        <v>321</v>
      </c>
      <c r="C1729" s="458" t="s">
        <v>2019</v>
      </c>
      <c r="D1729" s="458" t="s">
        <v>436</v>
      </c>
      <c r="E1729" s="456">
        <v>0</v>
      </c>
      <c r="F1729" s="456">
        <v>2779.35</v>
      </c>
      <c r="G1729" s="456">
        <v>0</v>
      </c>
      <c r="H1729" s="456">
        <v>555.86</v>
      </c>
      <c r="I1729" s="456">
        <v>0</v>
      </c>
      <c r="J1729" s="459">
        <v>3335.21</v>
      </c>
    </row>
    <row r="1730" spans="2:10" x14ac:dyDescent="0.25">
      <c r="B1730" s="516" t="s">
        <v>321</v>
      </c>
      <c r="C1730" s="458" t="s">
        <v>4491</v>
      </c>
      <c r="D1730" s="458" t="s">
        <v>437</v>
      </c>
      <c r="E1730" s="456">
        <v>0</v>
      </c>
      <c r="F1730" s="456">
        <v>600</v>
      </c>
      <c r="G1730" s="456">
        <v>0</v>
      </c>
      <c r="H1730" s="456">
        <v>0</v>
      </c>
      <c r="I1730" s="456">
        <v>0</v>
      </c>
      <c r="J1730" s="459">
        <v>600</v>
      </c>
    </row>
    <row r="1731" spans="2:10" x14ac:dyDescent="0.25">
      <c r="B1731" s="516" t="s">
        <v>321</v>
      </c>
      <c r="C1731" s="458" t="s">
        <v>2020</v>
      </c>
      <c r="D1731" s="458" t="s">
        <v>439</v>
      </c>
      <c r="E1731" s="456">
        <v>0</v>
      </c>
      <c r="F1731" s="456">
        <v>1450</v>
      </c>
      <c r="G1731" s="456">
        <v>0</v>
      </c>
      <c r="H1731" s="456">
        <v>0</v>
      </c>
      <c r="I1731" s="456">
        <v>0</v>
      </c>
      <c r="J1731" s="459">
        <v>1450</v>
      </c>
    </row>
    <row r="1732" spans="2:10" x14ac:dyDescent="0.25">
      <c r="B1732" s="516" t="s">
        <v>321</v>
      </c>
      <c r="C1732" s="458" t="s">
        <v>2021</v>
      </c>
      <c r="D1732" s="458" t="s">
        <v>441</v>
      </c>
      <c r="E1732" s="456">
        <v>0</v>
      </c>
      <c r="F1732" s="456">
        <v>19961.97</v>
      </c>
      <c r="G1732" s="456">
        <v>0</v>
      </c>
      <c r="H1732" s="456">
        <v>5103.8999999999996</v>
      </c>
      <c r="I1732" s="456">
        <v>0</v>
      </c>
      <c r="J1732" s="459">
        <v>25065.87</v>
      </c>
    </row>
    <row r="1733" spans="2:10" x14ac:dyDescent="0.25">
      <c r="B1733" s="516" t="s">
        <v>321</v>
      </c>
      <c r="C1733" s="458" t="s">
        <v>4492</v>
      </c>
      <c r="D1733" s="458" t="s">
        <v>442</v>
      </c>
      <c r="E1733" s="456">
        <v>0</v>
      </c>
      <c r="F1733" s="456">
        <v>1093.43</v>
      </c>
      <c r="G1733" s="456">
        <v>0</v>
      </c>
      <c r="H1733" s="456">
        <v>0</v>
      </c>
      <c r="I1733" s="456">
        <v>0</v>
      </c>
      <c r="J1733" s="459">
        <v>1093.43</v>
      </c>
    </row>
    <row r="1734" spans="2:10" x14ac:dyDescent="0.25">
      <c r="B1734" s="516" t="s">
        <v>321</v>
      </c>
      <c r="C1734" s="458" t="s">
        <v>4054</v>
      </c>
      <c r="D1734" s="458" t="s">
        <v>443</v>
      </c>
      <c r="E1734" s="456">
        <v>0</v>
      </c>
      <c r="F1734" s="456">
        <v>3471.72</v>
      </c>
      <c r="G1734" s="456">
        <v>0</v>
      </c>
      <c r="H1734" s="456">
        <v>283.29000000000002</v>
      </c>
      <c r="I1734" s="456">
        <v>0</v>
      </c>
      <c r="J1734" s="459">
        <v>3755.01</v>
      </c>
    </row>
    <row r="1735" spans="2:10" x14ac:dyDescent="0.25">
      <c r="B1735" s="516" t="s">
        <v>321</v>
      </c>
      <c r="C1735" s="458" t="s">
        <v>2022</v>
      </c>
      <c r="D1735" s="458" t="s">
        <v>445</v>
      </c>
      <c r="E1735" s="456">
        <v>0</v>
      </c>
      <c r="F1735" s="456">
        <v>254538.39</v>
      </c>
      <c r="G1735" s="456">
        <v>0</v>
      </c>
      <c r="H1735" s="456">
        <v>20906.86</v>
      </c>
      <c r="I1735" s="456">
        <v>0</v>
      </c>
      <c r="J1735" s="459">
        <v>275445.25</v>
      </c>
    </row>
    <row r="1736" spans="2:10" x14ac:dyDescent="0.25">
      <c r="B1736" s="516" t="s">
        <v>321</v>
      </c>
      <c r="C1736" s="458" t="s">
        <v>2023</v>
      </c>
      <c r="D1736" s="458" t="s">
        <v>447</v>
      </c>
      <c r="E1736" s="456">
        <v>0</v>
      </c>
      <c r="F1736" s="456">
        <v>211770.46</v>
      </c>
      <c r="G1736" s="456">
        <v>0</v>
      </c>
      <c r="H1736" s="456">
        <v>18835.72</v>
      </c>
      <c r="I1736" s="456">
        <v>0</v>
      </c>
      <c r="J1736" s="459">
        <v>230606.18</v>
      </c>
    </row>
    <row r="1737" spans="2:10" x14ac:dyDescent="0.25">
      <c r="B1737" s="516" t="s">
        <v>321</v>
      </c>
      <c r="C1737" s="458" t="s">
        <v>2024</v>
      </c>
      <c r="D1737" s="458" t="s">
        <v>449</v>
      </c>
      <c r="E1737" s="456">
        <v>0</v>
      </c>
      <c r="F1737" s="456">
        <v>41245.949999999997</v>
      </c>
      <c r="G1737" s="456">
        <v>0</v>
      </c>
      <c r="H1737" s="456">
        <v>849.23</v>
      </c>
      <c r="I1737" s="456">
        <v>0</v>
      </c>
      <c r="J1737" s="459">
        <v>42095.18</v>
      </c>
    </row>
    <row r="1738" spans="2:10" x14ac:dyDescent="0.25">
      <c r="B1738" s="516" t="s">
        <v>321</v>
      </c>
      <c r="C1738" s="458" t="s">
        <v>2025</v>
      </c>
      <c r="D1738" s="458" t="s">
        <v>451</v>
      </c>
      <c r="E1738" s="456">
        <v>0</v>
      </c>
      <c r="F1738" s="456">
        <v>1361.9</v>
      </c>
      <c r="G1738" s="456">
        <v>0</v>
      </c>
      <c r="H1738" s="456">
        <v>1221.9100000000001</v>
      </c>
      <c r="I1738" s="456">
        <v>0</v>
      </c>
      <c r="J1738" s="459">
        <v>2583.81</v>
      </c>
    </row>
    <row r="1739" spans="2:10" x14ac:dyDescent="0.25">
      <c r="B1739" s="516" t="s">
        <v>321</v>
      </c>
      <c r="C1739" s="458" t="s">
        <v>3258</v>
      </c>
      <c r="D1739" s="458" t="s">
        <v>453</v>
      </c>
      <c r="E1739" s="456">
        <v>0</v>
      </c>
      <c r="F1739" s="456">
        <v>160.08000000000001</v>
      </c>
      <c r="G1739" s="456">
        <v>0</v>
      </c>
      <c r="H1739" s="456">
        <v>0</v>
      </c>
      <c r="I1739" s="456">
        <v>0</v>
      </c>
      <c r="J1739" s="459">
        <v>160.08000000000001</v>
      </c>
    </row>
    <row r="1740" spans="2:10" x14ac:dyDescent="0.25">
      <c r="B1740" s="516" t="s">
        <v>321</v>
      </c>
      <c r="C1740" s="458" t="s">
        <v>2026</v>
      </c>
      <c r="D1740" s="458" t="s">
        <v>456</v>
      </c>
      <c r="E1740" s="456">
        <v>0</v>
      </c>
      <c r="F1740" s="456">
        <v>46730.71</v>
      </c>
      <c r="G1740" s="456">
        <v>0</v>
      </c>
      <c r="H1740" s="456">
        <v>4314.0200000000004</v>
      </c>
      <c r="I1740" s="456">
        <v>0</v>
      </c>
      <c r="J1740" s="459">
        <v>51044.73</v>
      </c>
    </row>
    <row r="1741" spans="2:10" x14ac:dyDescent="0.25">
      <c r="B1741" s="516" t="s">
        <v>321</v>
      </c>
      <c r="C1741" s="458" t="s">
        <v>2027</v>
      </c>
      <c r="D1741" s="458" t="s">
        <v>458</v>
      </c>
      <c r="E1741" s="456">
        <v>0</v>
      </c>
      <c r="F1741" s="456">
        <v>39002.269999999997</v>
      </c>
      <c r="G1741" s="456">
        <v>0</v>
      </c>
      <c r="H1741" s="456">
        <v>2474.02</v>
      </c>
      <c r="I1741" s="456">
        <v>0</v>
      </c>
      <c r="J1741" s="459">
        <v>41476.29</v>
      </c>
    </row>
    <row r="1742" spans="2:10" x14ac:dyDescent="0.25">
      <c r="B1742" s="516" t="s">
        <v>321</v>
      </c>
      <c r="C1742" s="458" t="s">
        <v>2028</v>
      </c>
      <c r="D1742" s="458" t="s">
        <v>460</v>
      </c>
      <c r="E1742" s="456">
        <v>0</v>
      </c>
      <c r="F1742" s="456">
        <v>7727.59</v>
      </c>
      <c r="G1742" s="456">
        <v>0</v>
      </c>
      <c r="H1742" s="456">
        <v>1840</v>
      </c>
      <c r="I1742" s="456">
        <v>0</v>
      </c>
      <c r="J1742" s="459">
        <v>9567.59</v>
      </c>
    </row>
    <row r="1743" spans="2:10" x14ac:dyDescent="0.25">
      <c r="B1743" s="516" t="s">
        <v>321</v>
      </c>
      <c r="C1743" s="458" t="s">
        <v>3671</v>
      </c>
      <c r="D1743" s="458" t="s">
        <v>3536</v>
      </c>
      <c r="E1743" s="456">
        <v>0</v>
      </c>
      <c r="F1743" s="456">
        <v>0.85</v>
      </c>
      <c r="G1743" s="456">
        <v>0</v>
      </c>
      <c r="H1743" s="456">
        <v>0</v>
      </c>
      <c r="I1743" s="456">
        <v>0</v>
      </c>
      <c r="J1743" s="459">
        <v>0.85</v>
      </c>
    </row>
    <row r="1744" spans="2:10" x14ac:dyDescent="0.25">
      <c r="B1744" s="516" t="s">
        <v>321</v>
      </c>
      <c r="C1744" s="458" t="s">
        <v>2029</v>
      </c>
      <c r="D1744" s="458" t="s">
        <v>655</v>
      </c>
      <c r="E1744" s="456">
        <v>0</v>
      </c>
      <c r="F1744" s="456">
        <v>1467059.66</v>
      </c>
      <c r="G1744" s="456">
        <v>0</v>
      </c>
      <c r="H1744" s="456">
        <v>194814.14</v>
      </c>
      <c r="I1744" s="456">
        <v>0</v>
      </c>
      <c r="J1744" s="459">
        <v>1661873.8</v>
      </c>
    </row>
    <row r="1745" spans="2:10" x14ac:dyDescent="0.25">
      <c r="B1745" s="516" t="s">
        <v>321</v>
      </c>
      <c r="C1745" s="458" t="s">
        <v>2030</v>
      </c>
      <c r="D1745" s="458" t="s">
        <v>465</v>
      </c>
      <c r="E1745" s="456">
        <v>0</v>
      </c>
      <c r="F1745" s="456">
        <v>1467059.66</v>
      </c>
      <c r="G1745" s="456">
        <v>0</v>
      </c>
      <c r="H1745" s="456">
        <v>194814.14</v>
      </c>
      <c r="I1745" s="456">
        <v>0</v>
      </c>
      <c r="J1745" s="459">
        <v>1661873.8</v>
      </c>
    </row>
    <row r="1746" spans="2:10" x14ac:dyDescent="0.25">
      <c r="B1746" s="516" t="s">
        <v>321</v>
      </c>
      <c r="C1746" s="458" t="s">
        <v>2031</v>
      </c>
      <c r="D1746" s="458" t="s">
        <v>467</v>
      </c>
      <c r="E1746" s="456">
        <v>0</v>
      </c>
      <c r="F1746" s="456">
        <v>1467059.66</v>
      </c>
      <c r="G1746" s="456">
        <v>0</v>
      </c>
      <c r="H1746" s="456">
        <v>194814.14</v>
      </c>
      <c r="I1746" s="456">
        <v>0</v>
      </c>
      <c r="J1746" s="459">
        <v>1661873.8</v>
      </c>
    </row>
    <row r="1747" spans="2:10" ht="18" x14ac:dyDescent="0.25">
      <c r="B1747" s="516" t="s">
        <v>321</v>
      </c>
      <c r="C1747" s="458" t="s">
        <v>2032</v>
      </c>
      <c r="D1747" s="458" t="s">
        <v>577</v>
      </c>
      <c r="E1747" s="456">
        <v>0</v>
      </c>
      <c r="F1747" s="456">
        <v>3654932.76</v>
      </c>
      <c r="G1747" s="456">
        <v>0</v>
      </c>
      <c r="H1747" s="456">
        <v>217964.82</v>
      </c>
      <c r="I1747" s="456">
        <v>0</v>
      </c>
      <c r="J1747" s="459">
        <v>3872897.58</v>
      </c>
    </row>
    <row r="1748" spans="2:10" x14ac:dyDescent="0.25">
      <c r="B1748" s="516" t="s">
        <v>321</v>
      </c>
      <c r="C1748" s="458" t="s">
        <v>2033</v>
      </c>
      <c r="D1748" s="458" t="s">
        <v>605</v>
      </c>
      <c r="E1748" s="456">
        <v>0</v>
      </c>
      <c r="F1748" s="456">
        <v>765129.97</v>
      </c>
      <c r="G1748" s="456">
        <v>0</v>
      </c>
      <c r="H1748" s="456">
        <v>67940.399999999994</v>
      </c>
      <c r="I1748" s="456">
        <v>0</v>
      </c>
      <c r="J1748" s="459">
        <v>833070.37</v>
      </c>
    </row>
    <row r="1749" spans="2:10" x14ac:dyDescent="0.25">
      <c r="B1749" s="516" t="s">
        <v>321</v>
      </c>
      <c r="C1749" s="458" t="s">
        <v>2034</v>
      </c>
      <c r="D1749" s="458" t="s">
        <v>1309</v>
      </c>
      <c r="E1749" s="456">
        <v>0</v>
      </c>
      <c r="F1749" s="456">
        <v>506225.56</v>
      </c>
      <c r="G1749" s="456">
        <v>0</v>
      </c>
      <c r="H1749" s="456">
        <v>46270.68</v>
      </c>
      <c r="I1749" s="456">
        <v>0</v>
      </c>
      <c r="J1749" s="459">
        <v>552496.24</v>
      </c>
    </row>
    <row r="1750" spans="2:10" x14ac:dyDescent="0.25">
      <c r="B1750" s="516" t="s">
        <v>321</v>
      </c>
      <c r="C1750" s="458" t="s">
        <v>2035</v>
      </c>
      <c r="D1750" s="458" t="s">
        <v>1311</v>
      </c>
      <c r="E1750" s="456">
        <v>0</v>
      </c>
      <c r="F1750" s="456">
        <v>255616.12</v>
      </c>
      <c r="G1750" s="456">
        <v>0</v>
      </c>
      <c r="H1750" s="456">
        <v>21186.67</v>
      </c>
      <c r="I1750" s="456">
        <v>0</v>
      </c>
      <c r="J1750" s="459">
        <v>276802.78999999998</v>
      </c>
    </row>
    <row r="1751" spans="2:10" x14ac:dyDescent="0.25">
      <c r="B1751" s="516" t="s">
        <v>321</v>
      </c>
      <c r="C1751" s="458" t="s">
        <v>2036</v>
      </c>
      <c r="D1751" s="458" t="s">
        <v>1313</v>
      </c>
      <c r="E1751" s="456">
        <v>0</v>
      </c>
      <c r="F1751" s="456">
        <v>3288.29</v>
      </c>
      <c r="G1751" s="456">
        <v>0</v>
      </c>
      <c r="H1751" s="456">
        <v>483.05</v>
      </c>
      <c r="I1751" s="456">
        <v>0</v>
      </c>
      <c r="J1751" s="459">
        <v>3771.34</v>
      </c>
    </row>
    <row r="1752" spans="2:10" x14ac:dyDescent="0.25">
      <c r="B1752" s="516" t="s">
        <v>321</v>
      </c>
      <c r="C1752" s="458" t="s">
        <v>3259</v>
      </c>
      <c r="D1752" s="458" t="s">
        <v>1713</v>
      </c>
      <c r="E1752" s="456">
        <v>0</v>
      </c>
      <c r="F1752" s="456">
        <v>35005.360000000001</v>
      </c>
      <c r="G1752" s="456">
        <v>0</v>
      </c>
      <c r="H1752" s="456">
        <v>9358.58</v>
      </c>
      <c r="I1752" s="456">
        <v>0</v>
      </c>
      <c r="J1752" s="459">
        <v>44363.94</v>
      </c>
    </row>
    <row r="1753" spans="2:10" x14ac:dyDescent="0.25">
      <c r="B1753" s="516" t="s">
        <v>321</v>
      </c>
      <c r="C1753" s="458" t="s">
        <v>3260</v>
      </c>
      <c r="D1753" s="458" t="s">
        <v>1715</v>
      </c>
      <c r="E1753" s="456">
        <v>0</v>
      </c>
      <c r="F1753" s="456">
        <v>35005.360000000001</v>
      </c>
      <c r="G1753" s="456">
        <v>0</v>
      </c>
      <c r="H1753" s="456">
        <v>9358.58</v>
      </c>
      <c r="I1753" s="456">
        <v>0</v>
      </c>
      <c r="J1753" s="459">
        <v>44363.94</v>
      </c>
    </row>
    <row r="1754" spans="2:10" x14ac:dyDescent="0.25">
      <c r="B1754" s="516" t="s">
        <v>321</v>
      </c>
      <c r="C1754" s="458" t="s">
        <v>2037</v>
      </c>
      <c r="D1754" s="458" t="s">
        <v>1315</v>
      </c>
      <c r="E1754" s="456">
        <v>0</v>
      </c>
      <c r="F1754" s="456">
        <v>16182.9</v>
      </c>
      <c r="G1754" s="456">
        <v>0</v>
      </c>
      <c r="H1754" s="456">
        <v>3428.34</v>
      </c>
      <c r="I1754" s="456">
        <v>0</v>
      </c>
      <c r="J1754" s="459">
        <v>19611.240000000002</v>
      </c>
    </row>
    <row r="1755" spans="2:10" x14ac:dyDescent="0.25">
      <c r="B1755" s="516" t="s">
        <v>321</v>
      </c>
      <c r="C1755" s="458" t="s">
        <v>2038</v>
      </c>
      <c r="D1755" s="458" t="s">
        <v>1317</v>
      </c>
      <c r="E1755" s="456">
        <v>0</v>
      </c>
      <c r="F1755" s="456">
        <v>457.6</v>
      </c>
      <c r="G1755" s="456">
        <v>0</v>
      </c>
      <c r="H1755" s="456">
        <v>120.14</v>
      </c>
      <c r="I1755" s="456">
        <v>0</v>
      </c>
      <c r="J1755" s="459">
        <v>577.74</v>
      </c>
    </row>
    <row r="1756" spans="2:10" x14ac:dyDescent="0.25">
      <c r="B1756" s="516" t="s">
        <v>321</v>
      </c>
      <c r="C1756" s="458" t="s">
        <v>2039</v>
      </c>
      <c r="D1756" s="458" t="s">
        <v>1319</v>
      </c>
      <c r="E1756" s="456">
        <v>0</v>
      </c>
      <c r="F1756" s="456">
        <v>9450</v>
      </c>
      <c r="G1756" s="456">
        <v>0</v>
      </c>
      <c r="H1756" s="456">
        <v>700</v>
      </c>
      <c r="I1756" s="456">
        <v>0</v>
      </c>
      <c r="J1756" s="459">
        <v>10150</v>
      </c>
    </row>
    <row r="1757" spans="2:10" x14ac:dyDescent="0.25">
      <c r="B1757" s="516" t="s">
        <v>321</v>
      </c>
      <c r="C1757" s="458" t="s">
        <v>2040</v>
      </c>
      <c r="D1757" s="458" t="s">
        <v>1321</v>
      </c>
      <c r="E1757" s="456">
        <v>0</v>
      </c>
      <c r="F1757" s="456">
        <v>1102.9000000000001</v>
      </c>
      <c r="G1757" s="456">
        <v>0</v>
      </c>
      <c r="H1757" s="456">
        <v>22</v>
      </c>
      <c r="I1757" s="456">
        <v>0</v>
      </c>
      <c r="J1757" s="459">
        <v>1124.9000000000001</v>
      </c>
    </row>
    <row r="1758" spans="2:10" x14ac:dyDescent="0.25">
      <c r="B1758" s="516" t="s">
        <v>321</v>
      </c>
      <c r="C1758" s="458" t="s">
        <v>3261</v>
      </c>
      <c r="D1758" s="458" t="s">
        <v>1723</v>
      </c>
      <c r="E1758" s="456">
        <v>0</v>
      </c>
      <c r="F1758" s="456">
        <v>5172.3999999999996</v>
      </c>
      <c r="G1758" s="456">
        <v>0</v>
      </c>
      <c r="H1758" s="456">
        <v>2586.1999999999998</v>
      </c>
      <c r="I1758" s="456">
        <v>0</v>
      </c>
      <c r="J1758" s="459">
        <v>7758.6</v>
      </c>
    </row>
    <row r="1759" spans="2:10" x14ac:dyDescent="0.25">
      <c r="B1759" s="516" t="s">
        <v>321</v>
      </c>
      <c r="C1759" s="458" t="s">
        <v>2041</v>
      </c>
      <c r="D1759" s="458" t="s">
        <v>1323</v>
      </c>
      <c r="E1759" s="456">
        <v>0</v>
      </c>
      <c r="F1759" s="456">
        <v>55492.88</v>
      </c>
      <c r="G1759" s="456">
        <v>0</v>
      </c>
      <c r="H1759" s="456">
        <v>3360</v>
      </c>
      <c r="I1759" s="456">
        <v>0</v>
      </c>
      <c r="J1759" s="459">
        <v>58852.88</v>
      </c>
    </row>
    <row r="1760" spans="2:10" x14ac:dyDescent="0.25">
      <c r="B1760" s="516" t="s">
        <v>321</v>
      </c>
      <c r="C1760" s="458" t="s">
        <v>2042</v>
      </c>
      <c r="D1760" s="458" t="s">
        <v>1325</v>
      </c>
      <c r="E1760" s="456">
        <v>0</v>
      </c>
      <c r="F1760" s="456">
        <v>18232.88</v>
      </c>
      <c r="G1760" s="456">
        <v>0</v>
      </c>
      <c r="H1760" s="456">
        <v>600</v>
      </c>
      <c r="I1760" s="456">
        <v>0</v>
      </c>
      <c r="J1760" s="459">
        <v>18832.88</v>
      </c>
    </row>
    <row r="1761" spans="2:10" x14ac:dyDescent="0.25">
      <c r="B1761" s="516" t="s">
        <v>321</v>
      </c>
      <c r="C1761" s="458" t="s">
        <v>2043</v>
      </c>
      <c r="D1761" s="458" t="s">
        <v>1327</v>
      </c>
      <c r="E1761" s="456">
        <v>0</v>
      </c>
      <c r="F1761" s="456">
        <v>37260</v>
      </c>
      <c r="G1761" s="456">
        <v>0</v>
      </c>
      <c r="H1761" s="456">
        <v>2760</v>
      </c>
      <c r="I1761" s="456">
        <v>0</v>
      </c>
      <c r="J1761" s="459">
        <v>40020</v>
      </c>
    </row>
    <row r="1762" spans="2:10" x14ac:dyDescent="0.25">
      <c r="B1762" s="516" t="s">
        <v>321</v>
      </c>
      <c r="C1762" s="458" t="s">
        <v>2044</v>
      </c>
      <c r="D1762" s="458" t="s">
        <v>1329</v>
      </c>
      <c r="E1762" s="456">
        <v>0</v>
      </c>
      <c r="F1762" s="456">
        <v>75072.350000000006</v>
      </c>
      <c r="G1762" s="456">
        <v>0</v>
      </c>
      <c r="H1762" s="456">
        <v>4800.5</v>
      </c>
      <c r="I1762" s="456">
        <v>0</v>
      </c>
      <c r="J1762" s="459">
        <v>79872.850000000006</v>
      </c>
    </row>
    <row r="1763" spans="2:10" ht="16.5" customHeight="1" x14ac:dyDescent="0.25">
      <c r="B1763" s="516" t="s">
        <v>321</v>
      </c>
      <c r="C1763" s="458" t="s">
        <v>2045</v>
      </c>
      <c r="D1763" s="458" t="s">
        <v>1331</v>
      </c>
      <c r="E1763" s="456">
        <v>0</v>
      </c>
      <c r="F1763" s="456">
        <v>14910.66</v>
      </c>
      <c r="G1763" s="456">
        <v>0</v>
      </c>
      <c r="H1763" s="456">
        <v>640</v>
      </c>
      <c r="I1763" s="456">
        <v>0</v>
      </c>
      <c r="J1763" s="459">
        <v>15550.66</v>
      </c>
    </row>
    <row r="1764" spans="2:10" x14ac:dyDescent="0.25">
      <c r="B1764" s="516" t="s">
        <v>321</v>
      </c>
      <c r="C1764" s="458" t="s">
        <v>2046</v>
      </c>
      <c r="D1764" s="458" t="s">
        <v>1333</v>
      </c>
      <c r="E1764" s="456">
        <v>0</v>
      </c>
      <c r="F1764" s="456">
        <v>10562.87</v>
      </c>
      <c r="G1764" s="456">
        <v>0</v>
      </c>
      <c r="H1764" s="456">
        <v>960.5</v>
      </c>
      <c r="I1764" s="456">
        <v>0</v>
      </c>
      <c r="J1764" s="459">
        <v>11523.37</v>
      </c>
    </row>
    <row r="1765" spans="2:10" x14ac:dyDescent="0.25">
      <c r="B1765" s="516" t="s">
        <v>321</v>
      </c>
      <c r="C1765" s="458" t="s">
        <v>3672</v>
      </c>
      <c r="D1765" s="458" t="s">
        <v>1731</v>
      </c>
      <c r="E1765" s="456">
        <v>0</v>
      </c>
      <c r="F1765" s="456">
        <v>19200</v>
      </c>
      <c r="G1765" s="456">
        <v>0</v>
      </c>
      <c r="H1765" s="456">
        <v>1920</v>
      </c>
      <c r="I1765" s="456">
        <v>0</v>
      </c>
      <c r="J1765" s="459">
        <v>21120</v>
      </c>
    </row>
    <row r="1766" spans="2:10" x14ac:dyDescent="0.25">
      <c r="B1766" s="516" t="s">
        <v>321</v>
      </c>
      <c r="C1766" s="458" t="s">
        <v>2047</v>
      </c>
      <c r="D1766" s="458" t="s">
        <v>1335</v>
      </c>
      <c r="E1766" s="456">
        <v>0</v>
      </c>
      <c r="F1766" s="456">
        <v>13760</v>
      </c>
      <c r="G1766" s="456">
        <v>0</v>
      </c>
      <c r="H1766" s="456">
        <v>1280</v>
      </c>
      <c r="I1766" s="456">
        <v>0</v>
      </c>
      <c r="J1766" s="459">
        <v>15040</v>
      </c>
    </row>
    <row r="1767" spans="2:10" x14ac:dyDescent="0.25">
      <c r="B1767" s="516" t="s">
        <v>321</v>
      </c>
      <c r="C1767" s="458" t="s">
        <v>2048</v>
      </c>
      <c r="D1767" s="458" t="s">
        <v>1337</v>
      </c>
      <c r="E1767" s="456">
        <v>0</v>
      </c>
      <c r="F1767" s="456">
        <v>16638.82</v>
      </c>
      <c r="G1767" s="456">
        <v>0</v>
      </c>
      <c r="H1767" s="456">
        <v>0</v>
      </c>
      <c r="I1767" s="456">
        <v>0</v>
      </c>
      <c r="J1767" s="459">
        <v>16638.82</v>
      </c>
    </row>
    <row r="1768" spans="2:10" x14ac:dyDescent="0.25">
      <c r="B1768" s="516" t="s">
        <v>321</v>
      </c>
      <c r="C1768" s="458" t="s">
        <v>2049</v>
      </c>
      <c r="D1768" s="458" t="s">
        <v>1339</v>
      </c>
      <c r="E1768" s="456">
        <v>0</v>
      </c>
      <c r="F1768" s="456">
        <v>346986.65</v>
      </c>
      <c r="G1768" s="456">
        <v>0</v>
      </c>
      <c r="H1768" s="456">
        <v>10608.7</v>
      </c>
      <c r="I1768" s="456">
        <v>0</v>
      </c>
      <c r="J1768" s="459">
        <v>357595.35</v>
      </c>
    </row>
    <row r="1769" spans="2:10" x14ac:dyDescent="0.25">
      <c r="B1769" s="516" t="s">
        <v>321</v>
      </c>
      <c r="C1769" s="458" t="s">
        <v>2050</v>
      </c>
      <c r="D1769" s="458" t="s">
        <v>1341</v>
      </c>
      <c r="E1769" s="456">
        <v>0</v>
      </c>
      <c r="F1769" s="456">
        <v>346986.65</v>
      </c>
      <c r="G1769" s="456">
        <v>0</v>
      </c>
      <c r="H1769" s="456">
        <v>10608.7</v>
      </c>
      <c r="I1769" s="456">
        <v>0</v>
      </c>
      <c r="J1769" s="459">
        <v>357595.35</v>
      </c>
    </row>
    <row r="1770" spans="2:10" x14ac:dyDescent="0.25">
      <c r="B1770" s="516" t="s">
        <v>321</v>
      </c>
      <c r="C1770" s="458" t="s">
        <v>2051</v>
      </c>
      <c r="D1770" s="458" t="s">
        <v>1343</v>
      </c>
      <c r="E1770" s="456">
        <v>0</v>
      </c>
      <c r="F1770" s="456">
        <v>2252105.65</v>
      </c>
      <c r="G1770" s="456">
        <v>0</v>
      </c>
      <c r="H1770" s="456">
        <v>108660.3</v>
      </c>
      <c r="I1770" s="456">
        <v>0</v>
      </c>
      <c r="J1770" s="459">
        <v>2360765.9500000002</v>
      </c>
    </row>
    <row r="1771" spans="2:10" x14ac:dyDescent="0.25">
      <c r="B1771" s="516" t="s">
        <v>321</v>
      </c>
      <c r="C1771" s="458" t="s">
        <v>2052</v>
      </c>
      <c r="D1771" s="458" t="s">
        <v>1345</v>
      </c>
      <c r="E1771" s="456">
        <v>0</v>
      </c>
      <c r="F1771" s="456">
        <v>1199243.3400000001</v>
      </c>
      <c r="G1771" s="456">
        <v>0</v>
      </c>
      <c r="H1771" s="456">
        <v>100821.99</v>
      </c>
      <c r="I1771" s="456">
        <v>0</v>
      </c>
      <c r="J1771" s="459">
        <v>1300065.33</v>
      </c>
    </row>
    <row r="1772" spans="2:10" x14ac:dyDescent="0.25">
      <c r="B1772" s="516" t="s">
        <v>321</v>
      </c>
      <c r="C1772" s="458" t="s">
        <v>2053</v>
      </c>
      <c r="D1772" s="458" t="s">
        <v>1347</v>
      </c>
      <c r="E1772" s="456">
        <v>0</v>
      </c>
      <c r="F1772" s="456">
        <v>99931.26</v>
      </c>
      <c r="G1772" s="456">
        <v>0</v>
      </c>
      <c r="H1772" s="456">
        <v>1700.38</v>
      </c>
      <c r="I1772" s="456">
        <v>0</v>
      </c>
      <c r="J1772" s="459">
        <v>101631.64</v>
      </c>
    </row>
    <row r="1773" spans="2:10" x14ac:dyDescent="0.25">
      <c r="B1773" s="516" t="s">
        <v>321</v>
      </c>
      <c r="C1773" s="458" t="s">
        <v>4055</v>
      </c>
      <c r="D1773" s="458" t="s">
        <v>1740</v>
      </c>
      <c r="E1773" s="456">
        <v>0</v>
      </c>
      <c r="F1773" s="456">
        <v>40291.519999999997</v>
      </c>
      <c r="G1773" s="456">
        <v>0</v>
      </c>
      <c r="H1773" s="456">
        <v>0</v>
      </c>
      <c r="I1773" s="456">
        <v>0</v>
      </c>
      <c r="J1773" s="459">
        <v>40291.519999999997</v>
      </c>
    </row>
    <row r="1774" spans="2:10" x14ac:dyDescent="0.25">
      <c r="B1774" s="516" t="s">
        <v>321</v>
      </c>
      <c r="C1774" s="458" t="s">
        <v>2054</v>
      </c>
      <c r="D1774" s="458" t="s">
        <v>1350</v>
      </c>
      <c r="E1774" s="456">
        <v>0</v>
      </c>
      <c r="F1774" s="456">
        <v>129496.83</v>
      </c>
      <c r="G1774" s="456">
        <v>0</v>
      </c>
      <c r="H1774" s="456">
        <v>6137.93</v>
      </c>
      <c r="I1774" s="456">
        <v>0</v>
      </c>
      <c r="J1774" s="459">
        <v>135634.76</v>
      </c>
    </row>
    <row r="1775" spans="2:10" x14ac:dyDescent="0.25">
      <c r="B1775" s="516" t="s">
        <v>321</v>
      </c>
      <c r="C1775" s="458" t="s">
        <v>2055</v>
      </c>
      <c r="D1775" s="458" t="s">
        <v>1352</v>
      </c>
      <c r="E1775" s="456">
        <v>0</v>
      </c>
      <c r="F1775" s="456">
        <v>67688.33</v>
      </c>
      <c r="G1775" s="456">
        <v>0</v>
      </c>
      <c r="H1775" s="456">
        <v>0</v>
      </c>
      <c r="I1775" s="456">
        <v>0</v>
      </c>
      <c r="J1775" s="459">
        <v>67688.33</v>
      </c>
    </row>
    <row r="1776" spans="2:10" x14ac:dyDescent="0.25">
      <c r="B1776" s="516" t="s">
        <v>321</v>
      </c>
      <c r="C1776" s="458" t="s">
        <v>2056</v>
      </c>
      <c r="D1776" s="458" t="s">
        <v>1354</v>
      </c>
      <c r="E1776" s="456">
        <v>0</v>
      </c>
      <c r="F1776" s="456">
        <v>715454.37</v>
      </c>
      <c r="G1776" s="456">
        <v>0</v>
      </c>
      <c r="H1776" s="456">
        <v>0</v>
      </c>
      <c r="I1776" s="456">
        <v>0</v>
      </c>
      <c r="J1776" s="459">
        <v>715454.37</v>
      </c>
    </row>
    <row r="1777" spans="2:10" x14ac:dyDescent="0.25">
      <c r="B1777" s="516" t="s">
        <v>321</v>
      </c>
      <c r="C1777" s="458" t="s">
        <v>2057</v>
      </c>
      <c r="D1777" s="458" t="s">
        <v>1356</v>
      </c>
      <c r="E1777" s="456">
        <v>0</v>
      </c>
      <c r="F1777" s="456">
        <v>270155.37</v>
      </c>
      <c r="G1777" s="456">
        <v>0</v>
      </c>
      <c r="H1777" s="456">
        <v>0</v>
      </c>
      <c r="I1777" s="456">
        <v>0</v>
      </c>
      <c r="J1777" s="459">
        <v>270155.37</v>
      </c>
    </row>
    <row r="1778" spans="2:10" x14ac:dyDescent="0.25">
      <c r="B1778" s="516" t="s">
        <v>321</v>
      </c>
      <c r="C1778" s="458" t="s">
        <v>4676</v>
      </c>
      <c r="D1778" s="458" t="s">
        <v>4666</v>
      </c>
      <c r="E1778" s="456">
        <v>0</v>
      </c>
      <c r="F1778" s="456">
        <v>445299</v>
      </c>
      <c r="G1778" s="456">
        <v>0</v>
      </c>
      <c r="H1778" s="456">
        <v>0</v>
      </c>
      <c r="I1778" s="456">
        <v>0</v>
      </c>
      <c r="J1778" s="459">
        <v>445299</v>
      </c>
    </row>
    <row r="1779" spans="2:10" x14ac:dyDescent="0.25">
      <c r="B1779" s="516" t="s">
        <v>321</v>
      </c>
      <c r="C1779" s="458" t="s">
        <v>2058</v>
      </c>
      <c r="D1779" s="458" t="s">
        <v>1358</v>
      </c>
      <c r="E1779" s="456">
        <v>0</v>
      </c>
      <c r="F1779" s="456">
        <v>108957</v>
      </c>
      <c r="G1779" s="456">
        <v>0</v>
      </c>
      <c r="H1779" s="456">
        <v>9808</v>
      </c>
      <c r="I1779" s="456">
        <v>0</v>
      </c>
      <c r="J1779" s="459">
        <v>118765</v>
      </c>
    </row>
    <row r="1780" spans="2:10" x14ac:dyDescent="0.25">
      <c r="B1780" s="516" t="s">
        <v>321</v>
      </c>
      <c r="C1780" s="458" t="s">
        <v>2059</v>
      </c>
      <c r="D1780" s="458" t="s">
        <v>1360</v>
      </c>
      <c r="E1780" s="456">
        <v>0</v>
      </c>
      <c r="F1780" s="456">
        <v>108957</v>
      </c>
      <c r="G1780" s="456">
        <v>0</v>
      </c>
      <c r="H1780" s="456">
        <v>9808</v>
      </c>
      <c r="I1780" s="456">
        <v>0</v>
      </c>
      <c r="J1780" s="459">
        <v>118765</v>
      </c>
    </row>
    <row r="1781" spans="2:10" x14ac:dyDescent="0.25">
      <c r="B1781" s="516" t="s">
        <v>321</v>
      </c>
      <c r="C1781" s="458" t="s">
        <v>3673</v>
      </c>
      <c r="D1781" s="458" t="s">
        <v>1749</v>
      </c>
      <c r="E1781" s="456">
        <v>0</v>
      </c>
      <c r="F1781" s="456">
        <v>6550581.9000000004</v>
      </c>
      <c r="G1781" s="456">
        <v>0</v>
      </c>
      <c r="H1781" s="456">
        <v>1609902.24</v>
      </c>
      <c r="I1781" s="456">
        <v>0</v>
      </c>
      <c r="J1781" s="459">
        <v>8160484.1399999997</v>
      </c>
    </row>
    <row r="1782" spans="2:10" x14ac:dyDescent="0.25">
      <c r="B1782" s="516" t="s">
        <v>321</v>
      </c>
      <c r="C1782" s="458" t="s">
        <v>5524</v>
      </c>
      <c r="D1782" s="458" t="s">
        <v>1752</v>
      </c>
      <c r="E1782" s="456">
        <v>0</v>
      </c>
      <c r="F1782" s="456">
        <v>3369262</v>
      </c>
      <c r="G1782" s="456">
        <v>0</v>
      </c>
      <c r="H1782" s="456">
        <v>1292587</v>
      </c>
      <c r="I1782" s="456">
        <v>0</v>
      </c>
      <c r="J1782" s="459">
        <v>4661849</v>
      </c>
    </row>
    <row r="1783" spans="2:10" x14ac:dyDescent="0.25">
      <c r="B1783" s="516" t="s">
        <v>321</v>
      </c>
      <c r="C1783" s="458" t="s">
        <v>3674</v>
      </c>
      <c r="D1783" s="458" t="s">
        <v>1754</v>
      </c>
      <c r="E1783" s="456">
        <v>0</v>
      </c>
      <c r="F1783" s="456">
        <v>3181319.9</v>
      </c>
      <c r="G1783" s="456">
        <v>0</v>
      </c>
      <c r="H1783" s="456">
        <v>317315.24</v>
      </c>
      <c r="I1783" s="456">
        <v>0</v>
      </c>
      <c r="J1783" s="459">
        <v>3498635.14</v>
      </c>
    </row>
    <row r="1784" spans="2:10" x14ac:dyDescent="0.25">
      <c r="B1784" s="516" t="s">
        <v>321</v>
      </c>
      <c r="C1784" s="458" t="s">
        <v>2060</v>
      </c>
      <c r="D1784" s="458" t="s">
        <v>2061</v>
      </c>
      <c r="E1784" s="456">
        <v>0</v>
      </c>
      <c r="F1784" s="456">
        <v>0</v>
      </c>
      <c r="G1784" s="456">
        <v>85246685.129999995</v>
      </c>
      <c r="H1784" s="456">
        <v>85246685.129999995</v>
      </c>
      <c r="I1784" s="456">
        <v>0</v>
      </c>
      <c r="J1784" s="459">
        <v>0</v>
      </c>
    </row>
    <row r="1785" spans="2:10" x14ac:dyDescent="0.25">
      <c r="B1785" s="516" t="s">
        <v>321</v>
      </c>
      <c r="C1785" s="458" t="s">
        <v>2062</v>
      </c>
      <c r="D1785" s="458" t="s">
        <v>2063</v>
      </c>
      <c r="E1785" s="456">
        <v>0</v>
      </c>
      <c r="F1785" s="456">
        <v>176292282</v>
      </c>
      <c r="G1785" s="456">
        <v>0</v>
      </c>
      <c r="H1785" s="456">
        <v>0</v>
      </c>
      <c r="I1785" s="456">
        <v>0</v>
      </c>
      <c r="J1785" s="459">
        <v>176292282</v>
      </c>
    </row>
    <row r="1786" spans="2:10" x14ac:dyDescent="0.25">
      <c r="B1786" s="516" t="s">
        <v>321</v>
      </c>
      <c r="C1786" s="458" t="s">
        <v>2064</v>
      </c>
      <c r="D1786" s="458" t="s">
        <v>2065</v>
      </c>
      <c r="E1786" s="456">
        <v>0</v>
      </c>
      <c r="F1786" s="456">
        <v>7192277.2000000002</v>
      </c>
      <c r="G1786" s="456">
        <v>0</v>
      </c>
      <c r="H1786" s="456">
        <v>0</v>
      </c>
      <c r="I1786" s="456">
        <v>0</v>
      </c>
      <c r="J1786" s="459">
        <v>7192277.2000000002</v>
      </c>
    </row>
    <row r="1787" spans="2:10" x14ac:dyDescent="0.25">
      <c r="B1787" s="516" t="s">
        <v>321</v>
      </c>
      <c r="C1787" s="458" t="s">
        <v>2066</v>
      </c>
      <c r="D1787" s="458" t="s">
        <v>2067</v>
      </c>
      <c r="E1787" s="456">
        <v>0</v>
      </c>
      <c r="F1787" s="456">
        <v>517591.07</v>
      </c>
      <c r="G1787" s="456">
        <v>0</v>
      </c>
      <c r="H1787" s="456">
        <v>0</v>
      </c>
      <c r="I1787" s="456">
        <v>0</v>
      </c>
      <c r="J1787" s="459">
        <v>517591.07</v>
      </c>
    </row>
    <row r="1788" spans="2:10" x14ac:dyDescent="0.25">
      <c r="B1788" s="516" t="s">
        <v>321</v>
      </c>
      <c r="C1788" s="458" t="s">
        <v>2068</v>
      </c>
      <c r="D1788" s="458" t="s">
        <v>2069</v>
      </c>
      <c r="E1788" s="456">
        <v>0</v>
      </c>
      <c r="F1788" s="456">
        <v>11649.3</v>
      </c>
      <c r="G1788" s="456">
        <v>0</v>
      </c>
      <c r="H1788" s="456">
        <v>0</v>
      </c>
      <c r="I1788" s="456">
        <v>0</v>
      </c>
      <c r="J1788" s="459">
        <v>11649.3</v>
      </c>
    </row>
    <row r="1789" spans="2:10" x14ac:dyDescent="0.25">
      <c r="B1789" s="516" t="s">
        <v>321</v>
      </c>
      <c r="C1789" s="458" t="s">
        <v>2070</v>
      </c>
      <c r="D1789" s="458" t="s">
        <v>2071</v>
      </c>
      <c r="E1789" s="456">
        <v>0</v>
      </c>
      <c r="F1789" s="456">
        <v>965372.38</v>
      </c>
      <c r="G1789" s="456">
        <v>0</v>
      </c>
      <c r="H1789" s="456">
        <v>0</v>
      </c>
      <c r="I1789" s="456">
        <v>0</v>
      </c>
      <c r="J1789" s="459">
        <v>965372.38</v>
      </c>
    </row>
    <row r="1790" spans="2:10" x14ac:dyDescent="0.25">
      <c r="B1790" s="516" t="s">
        <v>321</v>
      </c>
      <c r="C1790" s="458" t="s">
        <v>2072</v>
      </c>
      <c r="D1790" s="458" t="s">
        <v>2073</v>
      </c>
      <c r="E1790" s="456">
        <v>0</v>
      </c>
      <c r="F1790" s="456">
        <v>132738.70000000001</v>
      </c>
      <c r="G1790" s="456">
        <v>0</v>
      </c>
      <c r="H1790" s="456">
        <v>0</v>
      </c>
      <c r="I1790" s="456">
        <v>0</v>
      </c>
      <c r="J1790" s="459">
        <v>132738.70000000001</v>
      </c>
    </row>
    <row r="1791" spans="2:10" x14ac:dyDescent="0.25">
      <c r="B1791" s="516" t="s">
        <v>321</v>
      </c>
      <c r="C1791" s="458" t="s">
        <v>2074</v>
      </c>
      <c r="D1791" s="458" t="s">
        <v>2075</v>
      </c>
      <c r="E1791" s="456">
        <v>0</v>
      </c>
      <c r="F1791" s="456">
        <v>755399.29</v>
      </c>
      <c r="G1791" s="456">
        <v>0</v>
      </c>
      <c r="H1791" s="456">
        <v>0</v>
      </c>
      <c r="I1791" s="456">
        <v>0</v>
      </c>
      <c r="J1791" s="459">
        <v>755399.29</v>
      </c>
    </row>
    <row r="1792" spans="2:10" x14ac:dyDescent="0.25">
      <c r="B1792" s="516" t="s">
        <v>321</v>
      </c>
      <c r="C1792" s="458" t="s">
        <v>2076</v>
      </c>
      <c r="D1792" s="458" t="s">
        <v>2077</v>
      </c>
      <c r="E1792" s="456">
        <v>0</v>
      </c>
      <c r="F1792" s="456">
        <v>11519.89</v>
      </c>
      <c r="G1792" s="456">
        <v>0</v>
      </c>
      <c r="H1792" s="456">
        <v>0</v>
      </c>
      <c r="I1792" s="456">
        <v>0</v>
      </c>
      <c r="J1792" s="459">
        <v>11519.89</v>
      </c>
    </row>
    <row r="1793" spans="2:10" x14ac:dyDescent="0.25">
      <c r="B1793" s="516" t="s">
        <v>321</v>
      </c>
      <c r="C1793" s="458" t="s">
        <v>2078</v>
      </c>
      <c r="D1793" s="458" t="s">
        <v>2079</v>
      </c>
      <c r="E1793" s="456">
        <v>0</v>
      </c>
      <c r="F1793" s="456">
        <v>1094327.83</v>
      </c>
      <c r="G1793" s="456">
        <v>0</v>
      </c>
      <c r="H1793" s="456">
        <v>0</v>
      </c>
      <c r="I1793" s="456">
        <v>0</v>
      </c>
      <c r="J1793" s="459">
        <v>1094327.83</v>
      </c>
    </row>
    <row r="1794" spans="2:10" x14ac:dyDescent="0.25">
      <c r="B1794" s="516" t="s">
        <v>321</v>
      </c>
      <c r="C1794" s="458" t="s">
        <v>2080</v>
      </c>
      <c r="D1794" s="458" t="s">
        <v>2081</v>
      </c>
      <c r="E1794" s="456">
        <v>0</v>
      </c>
      <c r="F1794" s="456">
        <v>937745.43</v>
      </c>
      <c r="G1794" s="456">
        <v>0</v>
      </c>
      <c r="H1794" s="456">
        <v>0</v>
      </c>
      <c r="I1794" s="456">
        <v>0</v>
      </c>
      <c r="J1794" s="459">
        <v>937745.43</v>
      </c>
    </row>
    <row r="1795" spans="2:10" x14ac:dyDescent="0.25">
      <c r="B1795" s="516" t="s">
        <v>321</v>
      </c>
      <c r="C1795" s="458" t="s">
        <v>2082</v>
      </c>
      <c r="D1795" s="458" t="s">
        <v>2083</v>
      </c>
      <c r="E1795" s="456">
        <v>0</v>
      </c>
      <c r="F1795" s="456">
        <v>269830.26</v>
      </c>
      <c r="G1795" s="456">
        <v>0</v>
      </c>
      <c r="H1795" s="456">
        <v>0</v>
      </c>
      <c r="I1795" s="456">
        <v>0</v>
      </c>
      <c r="J1795" s="459">
        <v>269830.26</v>
      </c>
    </row>
    <row r="1796" spans="2:10" x14ac:dyDescent="0.25">
      <c r="B1796" s="516" t="s">
        <v>321</v>
      </c>
      <c r="C1796" s="458" t="s">
        <v>2084</v>
      </c>
      <c r="D1796" s="458" t="s">
        <v>2085</v>
      </c>
      <c r="E1796" s="456">
        <v>0</v>
      </c>
      <c r="F1796" s="456">
        <v>636681.18000000005</v>
      </c>
      <c r="G1796" s="456">
        <v>0</v>
      </c>
      <c r="H1796" s="456">
        <v>0</v>
      </c>
      <c r="I1796" s="456">
        <v>0</v>
      </c>
      <c r="J1796" s="459">
        <v>636681.18000000005</v>
      </c>
    </row>
    <row r="1797" spans="2:10" x14ac:dyDescent="0.25">
      <c r="B1797" s="516" t="s">
        <v>321</v>
      </c>
      <c r="C1797" s="458" t="s">
        <v>2086</v>
      </c>
      <c r="D1797" s="458" t="s">
        <v>2087</v>
      </c>
      <c r="E1797" s="456">
        <v>0</v>
      </c>
      <c r="F1797" s="456">
        <v>199990.22</v>
      </c>
      <c r="G1797" s="456">
        <v>0</v>
      </c>
      <c r="H1797" s="456">
        <v>0</v>
      </c>
      <c r="I1797" s="456">
        <v>0</v>
      </c>
      <c r="J1797" s="459">
        <v>199990.22</v>
      </c>
    </row>
    <row r="1798" spans="2:10" x14ac:dyDescent="0.25">
      <c r="B1798" s="516" t="s">
        <v>321</v>
      </c>
      <c r="C1798" s="458" t="s">
        <v>2088</v>
      </c>
      <c r="D1798" s="458" t="s">
        <v>2089</v>
      </c>
      <c r="E1798" s="456">
        <v>0</v>
      </c>
      <c r="F1798" s="456">
        <v>135322.69</v>
      </c>
      <c r="G1798" s="456">
        <v>0</v>
      </c>
      <c r="H1798" s="456">
        <v>0</v>
      </c>
      <c r="I1798" s="456">
        <v>0</v>
      </c>
      <c r="J1798" s="459">
        <v>135322.69</v>
      </c>
    </row>
    <row r="1799" spans="2:10" x14ac:dyDescent="0.25">
      <c r="B1799" s="516" t="s">
        <v>321</v>
      </c>
      <c r="C1799" s="458" t="s">
        <v>2090</v>
      </c>
      <c r="D1799" s="458" t="s">
        <v>2091</v>
      </c>
      <c r="E1799" s="456">
        <v>0</v>
      </c>
      <c r="F1799" s="456">
        <v>229138</v>
      </c>
      <c r="G1799" s="456">
        <v>0</v>
      </c>
      <c r="H1799" s="456">
        <v>0</v>
      </c>
      <c r="I1799" s="456">
        <v>0</v>
      </c>
      <c r="J1799" s="459">
        <v>229138</v>
      </c>
    </row>
    <row r="1800" spans="2:10" x14ac:dyDescent="0.25">
      <c r="B1800" s="516" t="s">
        <v>321</v>
      </c>
      <c r="C1800" s="458" t="s">
        <v>2092</v>
      </c>
      <c r="D1800" s="458" t="s">
        <v>2093</v>
      </c>
      <c r="E1800" s="456">
        <v>0</v>
      </c>
      <c r="F1800" s="456">
        <v>3553.5</v>
      </c>
      <c r="G1800" s="456">
        <v>0</v>
      </c>
      <c r="H1800" s="456">
        <v>0</v>
      </c>
      <c r="I1800" s="456">
        <v>0</v>
      </c>
      <c r="J1800" s="459">
        <v>3553.5</v>
      </c>
    </row>
    <row r="1801" spans="2:10" x14ac:dyDescent="0.25">
      <c r="B1801" s="516" t="s">
        <v>321</v>
      </c>
      <c r="C1801" s="458" t="s">
        <v>2094</v>
      </c>
      <c r="D1801" s="458" t="s">
        <v>2095</v>
      </c>
      <c r="E1801" s="456">
        <v>0</v>
      </c>
      <c r="F1801" s="456">
        <v>209041.73</v>
      </c>
      <c r="G1801" s="456">
        <v>0</v>
      </c>
      <c r="H1801" s="456">
        <v>0</v>
      </c>
      <c r="I1801" s="456">
        <v>0</v>
      </c>
      <c r="J1801" s="459">
        <v>209041.73</v>
      </c>
    </row>
    <row r="1802" spans="2:10" x14ac:dyDescent="0.25">
      <c r="B1802" s="516" t="s">
        <v>321</v>
      </c>
      <c r="C1802" s="458" t="s">
        <v>2096</v>
      </c>
      <c r="D1802" s="458" t="s">
        <v>2097</v>
      </c>
      <c r="E1802" s="456">
        <v>0</v>
      </c>
      <c r="F1802" s="456">
        <v>80895.55</v>
      </c>
      <c r="G1802" s="456">
        <v>0</v>
      </c>
      <c r="H1802" s="456">
        <v>0</v>
      </c>
      <c r="I1802" s="456">
        <v>0</v>
      </c>
      <c r="J1802" s="459">
        <v>80895.55</v>
      </c>
    </row>
    <row r="1803" spans="2:10" x14ac:dyDescent="0.25">
      <c r="B1803" s="516" t="s">
        <v>321</v>
      </c>
      <c r="C1803" s="458" t="s">
        <v>2098</v>
      </c>
      <c r="D1803" s="458" t="s">
        <v>2099</v>
      </c>
      <c r="E1803" s="456">
        <v>0</v>
      </c>
      <c r="F1803" s="456">
        <v>113170.46</v>
      </c>
      <c r="G1803" s="456">
        <v>0</v>
      </c>
      <c r="H1803" s="456">
        <v>0</v>
      </c>
      <c r="I1803" s="456">
        <v>0</v>
      </c>
      <c r="J1803" s="459">
        <v>113170.46</v>
      </c>
    </row>
    <row r="1804" spans="2:10" x14ac:dyDescent="0.25">
      <c r="B1804" s="516" t="s">
        <v>321</v>
      </c>
      <c r="C1804" s="458" t="s">
        <v>2100</v>
      </c>
      <c r="D1804" s="458" t="s">
        <v>2101</v>
      </c>
      <c r="E1804" s="456">
        <v>0</v>
      </c>
      <c r="F1804" s="456">
        <v>15127.61</v>
      </c>
      <c r="G1804" s="456">
        <v>0</v>
      </c>
      <c r="H1804" s="456">
        <v>0</v>
      </c>
      <c r="I1804" s="456">
        <v>0</v>
      </c>
      <c r="J1804" s="459">
        <v>15127.61</v>
      </c>
    </row>
    <row r="1805" spans="2:10" x14ac:dyDescent="0.25">
      <c r="B1805" s="516" t="s">
        <v>321</v>
      </c>
      <c r="C1805" s="458" t="s">
        <v>2102</v>
      </c>
      <c r="D1805" s="458" t="s">
        <v>2103</v>
      </c>
      <c r="E1805" s="456">
        <v>0</v>
      </c>
      <c r="F1805" s="456">
        <v>152714.07</v>
      </c>
      <c r="G1805" s="456">
        <v>0</v>
      </c>
      <c r="H1805" s="456">
        <v>0</v>
      </c>
      <c r="I1805" s="456">
        <v>0</v>
      </c>
      <c r="J1805" s="459">
        <v>152714.07</v>
      </c>
    </row>
    <row r="1806" spans="2:10" x14ac:dyDescent="0.25">
      <c r="B1806" s="516" t="s">
        <v>321</v>
      </c>
      <c r="C1806" s="458" t="s">
        <v>2104</v>
      </c>
      <c r="D1806" s="458" t="s">
        <v>2105</v>
      </c>
      <c r="E1806" s="456">
        <v>0</v>
      </c>
      <c r="F1806" s="456">
        <v>6591.74</v>
      </c>
      <c r="G1806" s="456">
        <v>0</v>
      </c>
      <c r="H1806" s="456">
        <v>0</v>
      </c>
      <c r="I1806" s="456">
        <v>0</v>
      </c>
      <c r="J1806" s="459">
        <v>6591.74</v>
      </c>
    </row>
    <row r="1807" spans="2:10" x14ac:dyDescent="0.25">
      <c r="B1807" s="516" t="s">
        <v>321</v>
      </c>
      <c r="C1807" s="458" t="s">
        <v>2106</v>
      </c>
      <c r="D1807" s="458" t="s">
        <v>2107</v>
      </c>
      <c r="E1807" s="456">
        <v>0</v>
      </c>
      <c r="F1807" s="456">
        <v>1707.83</v>
      </c>
      <c r="G1807" s="456">
        <v>0</v>
      </c>
      <c r="H1807" s="456">
        <v>0</v>
      </c>
      <c r="I1807" s="456">
        <v>0</v>
      </c>
      <c r="J1807" s="459">
        <v>1707.83</v>
      </c>
    </row>
    <row r="1808" spans="2:10" x14ac:dyDescent="0.25">
      <c r="B1808" s="516" t="s">
        <v>321</v>
      </c>
      <c r="C1808" s="458" t="s">
        <v>2108</v>
      </c>
      <c r="D1808" s="458" t="s">
        <v>2109</v>
      </c>
      <c r="E1808" s="456">
        <v>0</v>
      </c>
      <c r="F1808" s="456">
        <v>696.08</v>
      </c>
      <c r="G1808" s="456">
        <v>0</v>
      </c>
      <c r="H1808" s="456">
        <v>0</v>
      </c>
      <c r="I1808" s="456">
        <v>0</v>
      </c>
      <c r="J1808" s="459">
        <v>696.08</v>
      </c>
    </row>
    <row r="1809" spans="2:10" x14ac:dyDescent="0.25">
      <c r="B1809" s="516" t="s">
        <v>321</v>
      </c>
      <c r="C1809" s="458" t="s">
        <v>2110</v>
      </c>
      <c r="D1809" s="458" t="s">
        <v>2111</v>
      </c>
      <c r="E1809" s="456">
        <v>0</v>
      </c>
      <c r="F1809" s="456">
        <v>562.83000000000004</v>
      </c>
      <c r="G1809" s="456">
        <v>0</v>
      </c>
      <c r="H1809" s="456">
        <v>0</v>
      </c>
      <c r="I1809" s="456">
        <v>0</v>
      </c>
      <c r="J1809" s="459">
        <v>562.83000000000004</v>
      </c>
    </row>
    <row r="1810" spans="2:10" x14ac:dyDescent="0.25">
      <c r="B1810" s="516" t="s">
        <v>321</v>
      </c>
      <c r="C1810" s="458" t="s">
        <v>2112</v>
      </c>
      <c r="D1810" s="458" t="s">
        <v>2113</v>
      </c>
      <c r="E1810" s="456">
        <v>0</v>
      </c>
      <c r="F1810" s="456">
        <v>112.87</v>
      </c>
      <c r="G1810" s="456">
        <v>0</v>
      </c>
      <c r="H1810" s="456">
        <v>0</v>
      </c>
      <c r="I1810" s="456">
        <v>0</v>
      </c>
      <c r="J1810" s="459">
        <v>112.87</v>
      </c>
    </row>
    <row r="1811" spans="2:10" x14ac:dyDescent="0.25">
      <c r="B1811" s="516" t="s">
        <v>321</v>
      </c>
      <c r="C1811" s="458" t="s">
        <v>2114</v>
      </c>
      <c r="D1811" s="458" t="s">
        <v>2115</v>
      </c>
      <c r="E1811" s="456">
        <v>0</v>
      </c>
      <c r="F1811" s="456">
        <v>1090018.05</v>
      </c>
      <c r="G1811" s="456">
        <v>0</v>
      </c>
      <c r="H1811" s="456">
        <v>0</v>
      </c>
      <c r="I1811" s="456">
        <v>0</v>
      </c>
      <c r="J1811" s="459">
        <v>1090018.05</v>
      </c>
    </row>
    <row r="1812" spans="2:10" x14ac:dyDescent="0.25">
      <c r="B1812" s="516" t="s">
        <v>321</v>
      </c>
      <c r="C1812" s="458" t="s">
        <v>2116</v>
      </c>
      <c r="D1812" s="458" t="s">
        <v>2117</v>
      </c>
      <c r="E1812" s="456">
        <v>0</v>
      </c>
      <c r="F1812" s="456">
        <v>35750.910000000003</v>
      </c>
      <c r="G1812" s="456">
        <v>0</v>
      </c>
      <c r="H1812" s="456">
        <v>0</v>
      </c>
      <c r="I1812" s="456">
        <v>0</v>
      </c>
      <c r="J1812" s="459">
        <v>35750.910000000003</v>
      </c>
    </row>
    <row r="1813" spans="2:10" x14ac:dyDescent="0.25">
      <c r="B1813" s="516" t="s">
        <v>321</v>
      </c>
      <c r="C1813" s="458" t="s">
        <v>2118</v>
      </c>
      <c r="D1813" s="458" t="s">
        <v>2119</v>
      </c>
      <c r="E1813" s="456">
        <v>0</v>
      </c>
      <c r="F1813" s="456">
        <v>134402.14000000001</v>
      </c>
      <c r="G1813" s="456">
        <v>0</v>
      </c>
      <c r="H1813" s="456">
        <v>0</v>
      </c>
      <c r="I1813" s="456">
        <v>0</v>
      </c>
      <c r="J1813" s="459">
        <v>134402.14000000001</v>
      </c>
    </row>
    <row r="1814" spans="2:10" x14ac:dyDescent="0.25">
      <c r="B1814" s="516" t="s">
        <v>321</v>
      </c>
      <c r="C1814" s="458" t="s">
        <v>2120</v>
      </c>
      <c r="D1814" s="458" t="s">
        <v>2121</v>
      </c>
      <c r="E1814" s="456">
        <v>0</v>
      </c>
      <c r="F1814" s="456">
        <v>36321.61</v>
      </c>
      <c r="G1814" s="456">
        <v>0</v>
      </c>
      <c r="H1814" s="456">
        <v>0</v>
      </c>
      <c r="I1814" s="456">
        <v>0</v>
      </c>
      <c r="J1814" s="459">
        <v>36321.61</v>
      </c>
    </row>
    <row r="1815" spans="2:10" x14ac:dyDescent="0.25">
      <c r="B1815" s="516" t="s">
        <v>321</v>
      </c>
      <c r="C1815" s="458" t="s">
        <v>2122</v>
      </c>
      <c r="D1815" s="458" t="s">
        <v>2123</v>
      </c>
      <c r="E1815" s="456">
        <v>0</v>
      </c>
      <c r="F1815" s="456">
        <v>2413.5700000000002</v>
      </c>
      <c r="G1815" s="456">
        <v>0</v>
      </c>
      <c r="H1815" s="456">
        <v>0</v>
      </c>
      <c r="I1815" s="456">
        <v>0</v>
      </c>
      <c r="J1815" s="459">
        <v>2413.5700000000002</v>
      </c>
    </row>
    <row r="1816" spans="2:10" ht="18" x14ac:dyDescent="0.25">
      <c r="B1816" s="516" t="s">
        <v>321</v>
      </c>
      <c r="C1816" s="458" t="s">
        <v>2124</v>
      </c>
      <c r="D1816" s="458" t="s">
        <v>2125</v>
      </c>
      <c r="E1816" s="456">
        <v>0</v>
      </c>
      <c r="F1816" s="456">
        <v>2215.39</v>
      </c>
      <c r="G1816" s="456">
        <v>0</v>
      </c>
      <c r="H1816" s="456">
        <v>0</v>
      </c>
      <c r="I1816" s="456">
        <v>0</v>
      </c>
      <c r="J1816" s="459">
        <v>2215.39</v>
      </c>
    </row>
    <row r="1817" spans="2:10" ht="18" x14ac:dyDescent="0.25">
      <c r="B1817" s="516" t="s">
        <v>321</v>
      </c>
      <c r="C1817" s="458" t="s">
        <v>2126</v>
      </c>
      <c r="D1817" s="458" t="s">
        <v>2127</v>
      </c>
      <c r="E1817" s="456">
        <v>0</v>
      </c>
      <c r="F1817" s="456">
        <v>17604.91</v>
      </c>
      <c r="G1817" s="456">
        <v>0</v>
      </c>
      <c r="H1817" s="456">
        <v>0</v>
      </c>
      <c r="I1817" s="456">
        <v>0</v>
      </c>
      <c r="J1817" s="459">
        <v>17604.91</v>
      </c>
    </row>
    <row r="1818" spans="2:10" x14ac:dyDescent="0.25">
      <c r="B1818" s="516" t="s">
        <v>321</v>
      </c>
      <c r="C1818" s="458" t="s">
        <v>2128</v>
      </c>
      <c r="D1818" s="458" t="s">
        <v>2129</v>
      </c>
      <c r="E1818" s="456">
        <v>0</v>
      </c>
      <c r="F1818" s="456">
        <v>32327.8</v>
      </c>
      <c r="G1818" s="456">
        <v>0</v>
      </c>
      <c r="H1818" s="456">
        <v>0</v>
      </c>
      <c r="I1818" s="456">
        <v>0</v>
      </c>
      <c r="J1818" s="459">
        <v>32327.8</v>
      </c>
    </row>
    <row r="1819" spans="2:10" x14ac:dyDescent="0.25">
      <c r="B1819" s="516" t="s">
        <v>321</v>
      </c>
      <c r="C1819" s="458" t="s">
        <v>2130</v>
      </c>
      <c r="D1819" s="458" t="s">
        <v>2131</v>
      </c>
      <c r="E1819" s="456">
        <v>0</v>
      </c>
      <c r="F1819" s="456">
        <v>181998.36</v>
      </c>
      <c r="G1819" s="456">
        <v>0</v>
      </c>
      <c r="H1819" s="456">
        <v>0</v>
      </c>
      <c r="I1819" s="456">
        <v>0</v>
      </c>
      <c r="J1819" s="459">
        <v>181998.36</v>
      </c>
    </row>
    <row r="1820" spans="2:10" x14ac:dyDescent="0.25">
      <c r="B1820" s="516" t="s">
        <v>321</v>
      </c>
      <c r="C1820" s="458" t="s">
        <v>2132</v>
      </c>
      <c r="D1820" s="458" t="s">
        <v>2133</v>
      </c>
      <c r="E1820" s="456">
        <v>0</v>
      </c>
      <c r="F1820" s="456">
        <v>735170.55</v>
      </c>
      <c r="G1820" s="456">
        <v>0</v>
      </c>
      <c r="H1820" s="456">
        <v>0</v>
      </c>
      <c r="I1820" s="456">
        <v>0</v>
      </c>
      <c r="J1820" s="459">
        <v>735170.55</v>
      </c>
    </row>
    <row r="1821" spans="2:10" x14ac:dyDescent="0.25">
      <c r="B1821" s="516" t="s">
        <v>321</v>
      </c>
      <c r="C1821" s="458" t="s">
        <v>2134</v>
      </c>
      <c r="D1821" s="458" t="s">
        <v>2135</v>
      </c>
      <c r="E1821" s="456">
        <v>0</v>
      </c>
      <c r="F1821" s="456">
        <v>1638069.89</v>
      </c>
      <c r="G1821" s="456">
        <v>0</v>
      </c>
      <c r="H1821" s="456">
        <v>0</v>
      </c>
      <c r="I1821" s="456">
        <v>0</v>
      </c>
      <c r="J1821" s="459">
        <v>1638069.89</v>
      </c>
    </row>
    <row r="1822" spans="2:10" x14ac:dyDescent="0.25">
      <c r="B1822" s="516" t="s">
        <v>321</v>
      </c>
      <c r="C1822" s="458" t="s">
        <v>2136</v>
      </c>
      <c r="D1822" s="458" t="s">
        <v>2137</v>
      </c>
      <c r="E1822" s="456">
        <v>0</v>
      </c>
      <c r="F1822" s="456">
        <v>124802.22</v>
      </c>
      <c r="G1822" s="456">
        <v>0</v>
      </c>
      <c r="H1822" s="456">
        <v>0</v>
      </c>
      <c r="I1822" s="456">
        <v>0</v>
      </c>
      <c r="J1822" s="459">
        <v>124802.22</v>
      </c>
    </row>
    <row r="1823" spans="2:10" x14ac:dyDescent="0.25">
      <c r="B1823" s="516" t="s">
        <v>321</v>
      </c>
      <c r="C1823" s="458" t="s">
        <v>2138</v>
      </c>
      <c r="D1823" s="458" t="s">
        <v>2139</v>
      </c>
      <c r="E1823" s="456">
        <v>0</v>
      </c>
      <c r="F1823" s="456">
        <v>21104.86</v>
      </c>
      <c r="G1823" s="456">
        <v>0</v>
      </c>
      <c r="H1823" s="456">
        <v>0</v>
      </c>
      <c r="I1823" s="456">
        <v>0</v>
      </c>
      <c r="J1823" s="459">
        <v>21104.86</v>
      </c>
    </row>
    <row r="1824" spans="2:10" x14ac:dyDescent="0.25">
      <c r="B1824" s="516" t="s">
        <v>321</v>
      </c>
      <c r="C1824" s="458" t="s">
        <v>2140</v>
      </c>
      <c r="D1824" s="458" t="s">
        <v>2141</v>
      </c>
      <c r="E1824" s="456">
        <v>0</v>
      </c>
      <c r="F1824" s="456">
        <v>88.24</v>
      </c>
      <c r="G1824" s="456">
        <v>0</v>
      </c>
      <c r="H1824" s="456">
        <v>0</v>
      </c>
      <c r="I1824" s="456">
        <v>0</v>
      </c>
      <c r="J1824" s="459">
        <v>88.24</v>
      </c>
    </row>
    <row r="1825" spans="2:10" x14ac:dyDescent="0.25">
      <c r="B1825" s="516" t="s">
        <v>321</v>
      </c>
      <c r="C1825" s="458" t="s">
        <v>2142</v>
      </c>
      <c r="D1825" s="458" t="s">
        <v>2143</v>
      </c>
      <c r="E1825" s="456">
        <v>0</v>
      </c>
      <c r="F1825" s="456">
        <v>130482.97</v>
      </c>
      <c r="G1825" s="456">
        <v>0</v>
      </c>
      <c r="H1825" s="456">
        <v>0</v>
      </c>
      <c r="I1825" s="456">
        <v>0</v>
      </c>
      <c r="J1825" s="459">
        <v>130482.97</v>
      </c>
    </row>
    <row r="1826" spans="2:10" x14ac:dyDescent="0.25">
      <c r="B1826" s="516" t="s">
        <v>321</v>
      </c>
      <c r="C1826" s="458" t="s">
        <v>2144</v>
      </c>
      <c r="D1826" s="458" t="s">
        <v>2145</v>
      </c>
      <c r="E1826" s="456">
        <v>0</v>
      </c>
      <c r="F1826" s="456">
        <v>164031.07999999999</v>
      </c>
      <c r="G1826" s="456">
        <v>0</v>
      </c>
      <c r="H1826" s="456">
        <v>0</v>
      </c>
      <c r="I1826" s="456">
        <v>0</v>
      </c>
      <c r="J1826" s="459">
        <v>164031.07999999999</v>
      </c>
    </row>
    <row r="1827" spans="2:10" x14ac:dyDescent="0.25">
      <c r="B1827" s="516" t="s">
        <v>321</v>
      </c>
      <c r="C1827" s="458" t="s">
        <v>2146</v>
      </c>
      <c r="D1827" s="458" t="s">
        <v>2147</v>
      </c>
      <c r="E1827" s="456">
        <v>0</v>
      </c>
      <c r="F1827" s="456">
        <v>140759.57</v>
      </c>
      <c r="G1827" s="456">
        <v>0</v>
      </c>
      <c r="H1827" s="456">
        <v>0</v>
      </c>
      <c r="I1827" s="456">
        <v>0</v>
      </c>
      <c r="J1827" s="459">
        <v>140759.57</v>
      </c>
    </row>
    <row r="1828" spans="2:10" x14ac:dyDescent="0.25">
      <c r="B1828" s="516" t="s">
        <v>321</v>
      </c>
      <c r="C1828" s="458" t="s">
        <v>2148</v>
      </c>
      <c r="D1828" s="458" t="s">
        <v>2149</v>
      </c>
      <c r="E1828" s="456">
        <v>0</v>
      </c>
      <c r="F1828" s="456">
        <v>2993.78</v>
      </c>
      <c r="G1828" s="456">
        <v>0</v>
      </c>
      <c r="H1828" s="456">
        <v>0</v>
      </c>
      <c r="I1828" s="456">
        <v>0</v>
      </c>
      <c r="J1828" s="459">
        <v>2993.78</v>
      </c>
    </row>
    <row r="1829" spans="2:10" x14ac:dyDescent="0.25">
      <c r="B1829" s="516" t="s">
        <v>321</v>
      </c>
      <c r="C1829" s="458" t="s">
        <v>2150</v>
      </c>
      <c r="D1829" s="458" t="s">
        <v>2151</v>
      </c>
      <c r="E1829" s="456">
        <v>0</v>
      </c>
      <c r="F1829" s="456">
        <v>250745.4</v>
      </c>
      <c r="G1829" s="456">
        <v>0</v>
      </c>
      <c r="H1829" s="456">
        <v>0</v>
      </c>
      <c r="I1829" s="456">
        <v>0</v>
      </c>
      <c r="J1829" s="459">
        <v>250745.4</v>
      </c>
    </row>
    <row r="1830" spans="2:10" ht="18" x14ac:dyDescent="0.25">
      <c r="B1830" s="516" t="s">
        <v>321</v>
      </c>
      <c r="C1830" s="458" t="s">
        <v>2152</v>
      </c>
      <c r="D1830" s="458" t="s">
        <v>2153</v>
      </c>
      <c r="E1830" s="456">
        <v>0</v>
      </c>
      <c r="F1830" s="456">
        <v>139535.59</v>
      </c>
      <c r="G1830" s="456">
        <v>0</v>
      </c>
      <c r="H1830" s="456">
        <v>0</v>
      </c>
      <c r="I1830" s="456">
        <v>0</v>
      </c>
      <c r="J1830" s="459">
        <v>139535.59</v>
      </c>
    </row>
    <row r="1831" spans="2:10" x14ac:dyDescent="0.25">
      <c r="B1831" s="516" t="s">
        <v>321</v>
      </c>
      <c r="C1831" s="458" t="s">
        <v>2154</v>
      </c>
      <c r="D1831" s="458" t="s">
        <v>2155</v>
      </c>
      <c r="E1831" s="456">
        <v>0</v>
      </c>
      <c r="F1831" s="456">
        <v>1659.36</v>
      </c>
      <c r="G1831" s="456">
        <v>0</v>
      </c>
      <c r="H1831" s="456">
        <v>0</v>
      </c>
      <c r="I1831" s="456">
        <v>0</v>
      </c>
      <c r="J1831" s="459">
        <v>1659.36</v>
      </c>
    </row>
    <row r="1832" spans="2:10" x14ac:dyDescent="0.25">
      <c r="B1832" s="516" t="s">
        <v>321</v>
      </c>
      <c r="C1832" s="458" t="s">
        <v>2156</v>
      </c>
      <c r="D1832" s="458" t="s">
        <v>2157</v>
      </c>
      <c r="E1832" s="456">
        <v>0</v>
      </c>
      <c r="F1832" s="456">
        <v>876.88</v>
      </c>
      <c r="G1832" s="456">
        <v>0</v>
      </c>
      <c r="H1832" s="456">
        <v>0</v>
      </c>
      <c r="I1832" s="456">
        <v>0</v>
      </c>
      <c r="J1832" s="459">
        <v>876.88</v>
      </c>
    </row>
    <row r="1833" spans="2:10" x14ac:dyDescent="0.25">
      <c r="B1833" s="516" t="s">
        <v>321</v>
      </c>
      <c r="C1833" s="458" t="s">
        <v>2158</v>
      </c>
      <c r="D1833" s="458" t="s">
        <v>2065</v>
      </c>
      <c r="E1833" s="456">
        <v>0</v>
      </c>
      <c r="F1833" s="456">
        <v>6312166.6299999999</v>
      </c>
      <c r="G1833" s="456">
        <v>0</v>
      </c>
      <c r="H1833" s="456">
        <v>0</v>
      </c>
      <c r="I1833" s="456">
        <v>0</v>
      </c>
      <c r="J1833" s="459">
        <v>6312166.6299999999</v>
      </c>
    </row>
    <row r="1834" spans="2:10" x14ac:dyDescent="0.25">
      <c r="B1834" s="516" t="s">
        <v>321</v>
      </c>
      <c r="C1834" s="458" t="s">
        <v>2159</v>
      </c>
      <c r="D1834" s="458" t="s">
        <v>2067</v>
      </c>
      <c r="E1834" s="456">
        <v>0</v>
      </c>
      <c r="F1834" s="456">
        <v>717088.64</v>
      </c>
      <c r="G1834" s="456">
        <v>0</v>
      </c>
      <c r="H1834" s="456">
        <v>0</v>
      </c>
      <c r="I1834" s="456">
        <v>0</v>
      </c>
      <c r="J1834" s="459">
        <v>717088.64</v>
      </c>
    </row>
    <row r="1835" spans="2:10" x14ac:dyDescent="0.25">
      <c r="B1835" s="516" t="s">
        <v>321</v>
      </c>
      <c r="C1835" s="458" t="s">
        <v>2160</v>
      </c>
      <c r="D1835" s="458" t="s">
        <v>2069</v>
      </c>
      <c r="E1835" s="456">
        <v>0</v>
      </c>
      <c r="F1835" s="456">
        <v>30961.8</v>
      </c>
      <c r="G1835" s="456">
        <v>0</v>
      </c>
      <c r="H1835" s="456">
        <v>0</v>
      </c>
      <c r="I1835" s="456">
        <v>0</v>
      </c>
      <c r="J1835" s="459">
        <v>30961.8</v>
      </c>
    </row>
    <row r="1836" spans="2:10" x14ac:dyDescent="0.25">
      <c r="B1836" s="516" t="s">
        <v>321</v>
      </c>
      <c r="C1836" s="458" t="s">
        <v>2161</v>
      </c>
      <c r="D1836" s="458" t="s">
        <v>2071</v>
      </c>
      <c r="E1836" s="456">
        <v>0</v>
      </c>
      <c r="F1836" s="456">
        <v>1053960.01</v>
      </c>
      <c r="G1836" s="456">
        <v>0</v>
      </c>
      <c r="H1836" s="456">
        <v>0</v>
      </c>
      <c r="I1836" s="456">
        <v>0</v>
      </c>
      <c r="J1836" s="459">
        <v>1053960.01</v>
      </c>
    </row>
    <row r="1837" spans="2:10" x14ac:dyDescent="0.25">
      <c r="B1837" s="516" t="s">
        <v>321</v>
      </c>
      <c r="C1837" s="458" t="s">
        <v>2162</v>
      </c>
      <c r="D1837" s="458" t="s">
        <v>2073</v>
      </c>
      <c r="E1837" s="456">
        <v>0</v>
      </c>
      <c r="F1837" s="456">
        <v>144919.5</v>
      </c>
      <c r="G1837" s="456">
        <v>0</v>
      </c>
      <c r="H1837" s="456">
        <v>0</v>
      </c>
      <c r="I1837" s="456">
        <v>0</v>
      </c>
      <c r="J1837" s="459">
        <v>144919.5</v>
      </c>
    </row>
    <row r="1838" spans="2:10" x14ac:dyDescent="0.25">
      <c r="B1838" s="516" t="s">
        <v>321</v>
      </c>
      <c r="C1838" s="458" t="s">
        <v>2163</v>
      </c>
      <c r="D1838" s="458" t="s">
        <v>2075</v>
      </c>
      <c r="E1838" s="456">
        <v>0</v>
      </c>
      <c r="F1838" s="456">
        <v>630969.13</v>
      </c>
      <c r="G1838" s="456">
        <v>0</v>
      </c>
      <c r="H1838" s="456">
        <v>0</v>
      </c>
      <c r="I1838" s="456">
        <v>0</v>
      </c>
      <c r="J1838" s="459">
        <v>630969.13</v>
      </c>
    </row>
    <row r="1839" spans="2:10" x14ac:dyDescent="0.25">
      <c r="B1839" s="516" t="s">
        <v>321</v>
      </c>
      <c r="C1839" s="458" t="s">
        <v>2164</v>
      </c>
      <c r="D1839" s="458" t="s">
        <v>2077</v>
      </c>
      <c r="E1839" s="456">
        <v>0</v>
      </c>
      <c r="F1839" s="456">
        <v>134578.21</v>
      </c>
      <c r="G1839" s="456">
        <v>0</v>
      </c>
      <c r="H1839" s="456">
        <v>0</v>
      </c>
      <c r="I1839" s="456">
        <v>0</v>
      </c>
      <c r="J1839" s="459">
        <v>134578.21</v>
      </c>
    </row>
    <row r="1840" spans="2:10" x14ac:dyDescent="0.25">
      <c r="B1840" s="516" t="s">
        <v>321</v>
      </c>
      <c r="C1840" s="458" t="s">
        <v>2165</v>
      </c>
      <c r="D1840" s="458" t="s">
        <v>2079</v>
      </c>
      <c r="E1840" s="456">
        <v>0</v>
      </c>
      <c r="F1840" s="456">
        <v>2400818.02</v>
      </c>
      <c r="G1840" s="456">
        <v>0</v>
      </c>
      <c r="H1840" s="456">
        <v>0</v>
      </c>
      <c r="I1840" s="456">
        <v>0</v>
      </c>
      <c r="J1840" s="459">
        <v>2400818.02</v>
      </c>
    </row>
    <row r="1841" spans="2:10" x14ac:dyDescent="0.25">
      <c r="B1841" s="516" t="s">
        <v>321</v>
      </c>
      <c r="C1841" s="458" t="s">
        <v>2166</v>
      </c>
      <c r="D1841" s="458" t="s">
        <v>2081</v>
      </c>
      <c r="E1841" s="456">
        <v>0</v>
      </c>
      <c r="F1841" s="456">
        <v>932714.91</v>
      </c>
      <c r="G1841" s="456">
        <v>0</v>
      </c>
      <c r="H1841" s="456">
        <v>0</v>
      </c>
      <c r="I1841" s="456">
        <v>0</v>
      </c>
      <c r="J1841" s="459">
        <v>932714.91</v>
      </c>
    </row>
    <row r="1842" spans="2:10" x14ac:dyDescent="0.25">
      <c r="B1842" s="516" t="s">
        <v>321</v>
      </c>
      <c r="C1842" s="458" t="s">
        <v>2167</v>
      </c>
      <c r="D1842" s="458" t="s">
        <v>2083</v>
      </c>
      <c r="E1842" s="456">
        <v>0</v>
      </c>
      <c r="F1842" s="456">
        <v>306342.74</v>
      </c>
      <c r="G1842" s="456">
        <v>0</v>
      </c>
      <c r="H1842" s="456">
        <v>0</v>
      </c>
      <c r="I1842" s="456">
        <v>0</v>
      </c>
      <c r="J1842" s="459">
        <v>306342.74</v>
      </c>
    </row>
    <row r="1843" spans="2:10" x14ac:dyDescent="0.25">
      <c r="B1843" s="516" t="s">
        <v>321</v>
      </c>
      <c r="C1843" s="458" t="s">
        <v>2168</v>
      </c>
      <c r="D1843" s="458" t="s">
        <v>2085</v>
      </c>
      <c r="E1843" s="456">
        <v>0</v>
      </c>
      <c r="F1843" s="456">
        <v>636770.04</v>
      </c>
      <c r="G1843" s="456">
        <v>0</v>
      </c>
      <c r="H1843" s="456">
        <v>0</v>
      </c>
      <c r="I1843" s="456">
        <v>0</v>
      </c>
      <c r="J1843" s="459">
        <v>636770.04</v>
      </c>
    </row>
    <row r="1844" spans="2:10" x14ac:dyDescent="0.25">
      <c r="B1844" s="516" t="s">
        <v>321</v>
      </c>
      <c r="C1844" s="458" t="s">
        <v>2169</v>
      </c>
      <c r="D1844" s="458" t="s">
        <v>2087</v>
      </c>
      <c r="E1844" s="456">
        <v>0</v>
      </c>
      <c r="F1844" s="456">
        <v>178373.32</v>
      </c>
      <c r="G1844" s="456">
        <v>0</v>
      </c>
      <c r="H1844" s="456">
        <v>0</v>
      </c>
      <c r="I1844" s="456">
        <v>0</v>
      </c>
      <c r="J1844" s="459">
        <v>178373.32</v>
      </c>
    </row>
    <row r="1845" spans="2:10" x14ac:dyDescent="0.25">
      <c r="B1845" s="516" t="s">
        <v>321</v>
      </c>
      <c r="C1845" s="458" t="s">
        <v>2170</v>
      </c>
      <c r="D1845" s="458" t="s">
        <v>2089</v>
      </c>
      <c r="E1845" s="456">
        <v>0</v>
      </c>
      <c r="F1845" s="456">
        <v>150756</v>
      </c>
      <c r="G1845" s="456">
        <v>0</v>
      </c>
      <c r="H1845" s="456">
        <v>0</v>
      </c>
      <c r="I1845" s="456">
        <v>0</v>
      </c>
      <c r="J1845" s="459">
        <v>150756</v>
      </c>
    </row>
    <row r="1846" spans="2:10" x14ac:dyDescent="0.25">
      <c r="B1846" s="516" t="s">
        <v>321</v>
      </c>
      <c r="C1846" s="458" t="s">
        <v>2171</v>
      </c>
      <c r="D1846" s="458" t="s">
        <v>2091</v>
      </c>
      <c r="E1846" s="456">
        <v>0</v>
      </c>
      <c r="F1846" s="456">
        <v>371387.76</v>
      </c>
      <c r="G1846" s="456">
        <v>0</v>
      </c>
      <c r="H1846" s="456">
        <v>0</v>
      </c>
      <c r="I1846" s="456">
        <v>0</v>
      </c>
      <c r="J1846" s="459">
        <v>371387.76</v>
      </c>
    </row>
    <row r="1847" spans="2:10" x14ac:dyDescent="0.25">
      <c r="B1847" s="516" t="s">
        <v>321</v>
      </c>
      <c r="C1847" s="458" t="s">
        <v>2172</v>
      </c>
      <c r="D1847" s="458" t="s">
        <v>2093</v>
      </c>
      <c r="E1847" s="456">
        <v>0</v>
      </c>
      <c r="F1847" s="456">
        <v>2008.5</v>
      </c>
      <c r="G1847" s="456">
        <v>0</v>
      </c>
      <c r="H1847" s="456">
        <v>0</v>
      </c>
      <c r="I1847" s="456">
        <v>0</v>
      </c>
      <c r="J1847" s="459">
        <v>2008.5</v>
      </c>
    </row>
    <row r="1848" spans="2:10" x14ac:dyDescent="0.25">
      <c r="B1848" s="516" t="s">
        <v>321</v>
      </c>
      <c r="C1848" s="458" t="s">
        <v>2173</v>
      </c>
      <c r="D1848" s="458" t="s">
        <v>2095</v>
      </c>
      <c r="E1848" s="456">
        <v>0</v>
      </c>
      <c r="F1848" s="456">
        <v>102334.39</v>
      </c>
      <c r="G1848" s="456">
        <v>0</v>
      </c>
      <c r="H1848" s="456">
        <v>0</v>
      </c>
      <c r="I1848" s="456">
        <v>0</v>
      </c>
      <c r="J1848" s="459">
        <v>102334.39</v>
      </c>
    </row>
    <row r="1849" spans="2:10" x14ac:dyDescent="0.25">
      <c r="B1849" s="516" t="s">
        <v>321</v>
      </c>
      <c r="C1849" s="458" t="s">
        <v>2174</v>
      </c>
      <c r="D1849" s="458" t="s">
        <v>2097</v>
      </c>
      <c r="E1849" s="456">
        <v>0</v>
      </c>
      <c r="F1849" s="456">
        <v>276189.01</v>
      </c>
      <c r="G1849" s="456">
        <v>0</v>
      </c>
      <c r="H1849" s="456">
        <v>0</v>
      </c>
      <c r="I1849" s="456">
        <v>0</v>
      </c>
      <c r="J1849" s="459">
        <v>276189.01</v>
      </c>
    </row>
    <row r="1850" spans="2:10" x14ac:dyDescent="0.25">
      <c r="B1850" s="516" t="s">
        <v>321</v>
      </c>
      <c r="C1850" s="458" t="s">
        <v>2175</v>
      </c>
      <c r="D1850" s="458" t="s">
        <v>2099</v>
      </c>
      <c r="E1850" s="456">
        <v>0</v>
      </c>
      <c r="F1850" s="456">
        <v>68857.36</v>
      </c>
      <c r="G1850" s="456">
        <v>0</v>
      </c>
      <c r="H1850" s="456">
        <v>0</v>
      </c>
      <c r="I1850" s="456">
        <v>0</v>
      </c>
      <c r="J1850" s="459">
        <v>68857.36</v>
      </c>
    </row>
    <row r="1851" spans="2:10" ht="18" x14ac:dyDescent="0.25">
      <c r="B1851" s="516" t="s">
        <v>321</v>
      </c>
      <c r="C1851" s="458" t="s">
        <v>2176</v>
      </c>
      <c r="D1851" s="458" t="s">
        <v>2177</v>
      </c>
      <c r="E1851" s="456">
        <v>0</v>
      </c>
      <c r="F1851" s="456">
        <v>4026.64</v>
      </c>
      <c r="G1851" s="456">
        <v>0</v>
      </c>
      <c r="H1851" s="456">
        <v>0</v>
      </c>
      <c r="I1851" s="456">
        <v>0</v>
      </c>
      <c r="J1851" s="459">
        <v>4026.64</v>
      </c>
    </row>
    <row r="1852" spans="2:10" x14ac:dyDescent="0.25">
      <c r="B1852" s="516" t="s">
        <v>321</v>
      </c>
      <c r="C1852" s="458" t="s">
        <v>2178</v>
      </c>
      <c r="D1852" s="458" t="s">
        <v>2179</v>
      </c>
      <c r="E1852" s="456">
        <v>0</v>
      </c>
      <c r="F1852" s="456">
        <v>48061.57</v>
      </c>
      <c r="G1852" s="456">
        <v>0</v>
      </c>
      <c r="H1852" s="456">
        <v>0</v>
      </c>
      <c r="I1852" s="456">
        <v>0</v>
      </c>
      <c r="J1852" s="459">
        <v>48061.57</v>
      </c>
    </row>
    <row r="1853" spans="2:10" x14ac:dyDescent="0.25">
      <c r="B1853" s="516" t="s">
        <v>321</v>
      </c>
      <c r="C1853" s="458" t="s">
        <v>2180</v>
      </c>
      <c r="D1853" s="458" t="s">
        <v>2101</v>
      </c>
      <c r="E1853" s="456">
        <v>0</v>
      </c>
      <c r="F1853" s="456">
        <v>85717.91</v>
      </c>
      <c r="G1853" s="456">
        <v>0</v>
      </c>
      <c r="H1853" s="456">
        <v>0</v>
      </c>
      <c r="I1853" s="456">
        <v>0</v>
      </c>
      <c r="J1853" s="459">
        <v>85717.91</v>
      </c>
    </row>
    <row r="1854" spans="2:10" x14ac:dyDescent="0.25">
      <c r="B1854" s="516" t="s">
        <v>321</v>
      </c>
      <c r="C1854" s="458" t="s">
        <v>2181</v>
      </c>
      <c r="D1854" s="458" t="s">
        <v>2182</v>
      </c>
      <c r="E1854" s="456">
        <v>0</v>
      </c>
      <c r="F1854" s="456">
        <v>925.98</v>
      </c>
      <c r="G1854" s="456">
        <v>0</v>
      </c>
      <c r="H1854" s="456">
        <v>0</v>
      </c>
      <c r="I1854" s="456">
        <v>0</v>
      </c>
      <c r="J1854" s="459">
        <v>925.98</v>
      </c>
    </row>
    <row r="1855" spans="2:10" x14ac:dyDescent="0.25">
      <c r="B1855" s="516" t="s">
        <v>321</v>
      </c>
      <c r="C1855" s="458" t="s">
        <v>2183</v>
      </c>
      <c r="D1855" s="458" t="s">
        <v>2103</v>
      </c>
      <c r="E1855" s="456">
        <v>0</v>
      </c>
      <c r="F1855" s="456">
        <v>3021.32</v>
      </c>
      <c r="G1855" s="456">
        <v>0</v>
      </c>
      <c r="H1855" s="456">
        <v>0</v>
      </c>
      <c r="I1855" s="456">
        <v>0</v>
      </c>
      <c r="J1855" s="459">
        <v>3021.32</v>
      </c>
    </row>
    <row r="1856" spans="2:10" x14ac:dyDescent="0.25">
      <c r="B1856" s="516" t="s">
        <v>321</v>
      </c>
      <c r="C1856" s="458" t="s">
        <v>2184</v>
      </c>
      <c r="D1856" s="458" t="s">
        <v>2105</v>
      </c>
      <c r="E1856" s="456">
        <v>0</v>
      </c>
      <c r="F1856" s="456">
        <v>87347.67</v>
      </c>
      <c r="G1856" s="456">
        <v>0</v>
      </c>
      <c r="H1856" s="456">
        <v>0</v>
      </c>
      <c r="I1856" s="456">
        <v>0</v>
      </c>
      <c r="J1856" s="459">
        <v>87347.67</v>
      </c>
    </row>
    <row r="1857" spans="2:10" x14ac:dyDescent="0.25">
      <c r="B1857" s="516" t="s">
        <v>321</v>
      </c>
      <c r="C1857" s="458" t="s">
        <v>2185</v>
      </c>
      <c r="D1857" s="458" t="s">
        <v>2186</v>
      </c>
      <c r="E1857" s="456">
        <v>0</v>
      </c>
      <c r="F1857" s="456">
        <v>8690.36</v>
      </c>
      <c r="G1857" s="456">
        <v>0</v>
      </c>
      <c r="H1857" s="456">
        <v>0</v>
      </c>
      <c r="I1857" s="456">
        <v>0</v>
      </c>
      <c r="J1857" s="459">
        <v>8690.36</v>
      </c>
    </row>
    <row r="1858" spans="2:10" x14ac:dyDescent="0.25">
      <c r="B1858" s="516" t="s">
        <v>321</v>
      </c>
      <c r="C1858" s="458" t="s">
        <v>2187</v>
      </c>
      <c r="D1858" s="458" t="s">
        <v>2107</v>
      </c>
      <c r="E1858" s="456">
        <v>0</v>
      </c>
      <c r="F1858" s="456">
        <v>135060.56</v>
      </c>
      <c r="G1858" s="456">
        <v>0</v>
      </c>
      <c r="H1858" s="456">
        <v>0</v>
      </c>
      <c r="I1858" s="456">
        <v>0</v>
      </c>
      <c r="J1858" s="459">
        <v>135060.56</v>
      </c>
    </row>
    <row r="1859" spans="2:10" x14ac:dyDescent="0.25">
      <c r="B1859" s="516" t="s">
        <v>321</v>
      </c>
      <c r="C1859" s="458" t="s">
        <v>2188</v>
      </c>
      <c r="D1859" s="458" t="s">
        <v>2109</v>
      </c>
      <c r="E1859" s="456">
        <v>0</v>
      </c>
      <c r="F1859" s="456">
        <v>2739.9</v>
      </c>
      <c r="G1859" s="456">
        <v>0</v>
      </c>
      <c r="H1859" s="456">
        <v>0</v>
      </c>
      <c r="I1859" s="456">
        <v>0</v>
      </c>
      <c r="J1859" s="459">
        <v>2739.9</v>
      </c>
    </row>
    <row r="1860" spans="2:10" x14ac:dyDescent="0.25">
      <c r="B1860" s="516" t="s">
        <v>321</v>
      </c>
      <c r="C1860" s="458" t="s">
        <v>2189</v>
      </c>
      <c r="D1860" s="458" t="s">
        <v>2111</v>
      </c>
      <c r="E1860" s="456">
        <v>0</v>
      </c>
      <c r="F1860" s="456">
        <v>2259.64</v>
      </c>
      <c r="G1860" s="456">
        <v>0</v>
      </c>
      <c r="H1860" s="456">
        <v>0</v>
      </c>
      <c r="I1860" s="456">
        <v>0</v>
      </c>
      <c r="J1860" s="459">
        <v>2259.64</v>
      </c>
    </row>
    <row r="1861" spans="2:10" x14ac:dyDescent="0.25">
      <c r="B1861" s="516" t="s">
        <v>321</v>
      </c>
      <c r="C1861" s="458" t="s">
        <v>2190</v>
      </c>
      <c r="D1861" s="458" t="s">
        <v>2191</v>
      </c>
      <c r="E1861" s="456">
        <v>0</v>
      </c>
      <c r="F1861" s="456">
        <v>580.39</v>
      </c>
      <c r="G1861" s="456">
        <v>0</v>
      </c>
      <c r="H1861" s="456">
        <v>0</v>
      </c>
      <c r="I1861" s="456">
        <v>0</v>
      </c>
      <c r="J1861" s="459">
        <v>580.39</v>
      </c>
    </row>
    <row r="1862" spans="2:10" x14ac:dyDescent="0.25">
      <c r="B1862" s="516" t="s">
        <v>321</v>
      </c>
      <c r="C1862" s="458" t="s">
        <v>2192</v>
      </c>
      <c r="D1862" s="458" t="s">
        <v>2113</v>
      </c>
      <c r="E1862" s="456">
        <v>0</v>
      </c>
      <c r="F1862" s="456">
        <v>112.87</v>
      </c>
      <c r="G1862" s="456">
        <v>0</v>
      </c>
      <c r="H1862" s="456">
        <v>0</v>
      </c>
      <c r="I1862" s="456">
        <v>0</v>
      </c>
      <c r="J1862" s="459">
        <v>112.87</v>
      </c>
    </row>
    <row r="1863" spans="2:10" x14ac:dyDescent="0.25">
      <c r="B1863" s="516" t="s">
        <v>321</v>
      </c>
      <c r="C1863" s="458" t="s">
        <v>2193</v>
      </c>
      <c r="D1863" s="458" t="s">
        <v>2194</v>
      </c>
      <c r="E1863" s="456">
        <v>0</v>
      </c>
      <c r="F1863" s="456">
        <v>1300.8</v>
      </c>
      <c r="G1863" s="456">
        <v>0</v>
      </c>
      <c r="H1863" s="456">
        <v>0</v>
      </c>
      <c r="I1863" s="456">
        <v>0</v>
      </c>
      <c r="J1863" s="459">
        <v>1300.8</v>
      </c>
    </row>
    <row r="1864" spans="2:10" x14ac:dyDescent="0.25">
      <c r="B1864" s="516" t="s">
        <v>321</v>
      </c>
      <c r="C1864" s="458" t="s">
        <v>2195</v>
      </c>
      <c r="D1864" s="458" t="s">
        <v>2115</v>
      </c>
      <c r="E1864" s="456">
        <v>0</v>
      </c>
      <c r="F1864" s="456">
        <v>502625.54</v>
      </c>
      <c r="G1864" s="456">
        <v>0</v>
      </c>
      <c r="H1864" s="456">
        <v>0</v>
      </c>
      <c r="I1864" s="456">
        <v>0</v>
      </c>
      <c r="J1864" s="459">
        <v>502625.54</v>
      </c>
    </row>
    <row r="1865" spans="2:10" x14ac:dyDescent="0.25">
      <c r="B1865" s="516" t="s">
        <v>321</v>
      </c>
      <c r="C1865" s="458" t="s">
        <v>2196</v>
      </c>
      <c r="D1865" s="458" t="s">
        <v>2197</v>
      </c>
      <c r="E1865" s="456">
        <v>0</v>
      </c>
      <c r="F1865" s="456">
        <v>150487.24</v>
      </c>
      <c r="G1865" s="456">
        <v>0</v>
      </c>
      <c r="H1865" s="456">
        <v>0</v>
      </c>
      <c r="I1865" s="456">
        <v>0</v>
      </c>
      <c r="J1865" s="459">
        <v>150487.24</v>
      </c>
    </row>
    <row r="1866" spans="2:10" x14ac:dyDescent="0.25">
      <c r="B1866" s="516" t="s">
        <v>321</v>
      </c>
      <c r="C1866" s="458" t="s">
        <v>2198</v>
      </c>
      <c r="D1866" s="458" t="s">
        <v>2119</v>
      </c>
      <c r="E1866" s="456">
        <v>0</v>
      </c>
      <c r="F1866" s="456">
        <v>37836.89</v>
      </c>
      <c r="G1866" s="456">
        <v>0</v>
      </c>
      <c r="H1866" s="456">
        <v>0</v>
      </c>
      <c r="I1866" s="456">
        <v>0</v>
      </c>
      <c r="J1866" s="459">
        <v>37836.89</v>
      </c>
    </row>
    <row r="1867" spans="2:10" x14ac:dyDescent="0.25">
      <c r="B1867" s="516" t="s">
        <v>321</v>
      </c>
      <c r="C1867" s="458" t="s">
        <v>2199</v>
      </c>
      <c r="D1867" s="458" t="s">
        <v>2121</v>
      </c>
      <c r="E1867" s="456">
        <v>0</v>
      </c>
      <c r="F1867" s="456">
        <v>13390.86</v>
      </c>
      <c r="G1867" s="456">
        <v>0</v>
      </c>
      <c r="H1867" s="456">
        <v>0</v>
      </c>
      <c r="I1867" s="456">
        <v>0</v>
      </c>
      <c r="J1867" s="459">
        <v>13390.86</v>
      </c>
    </row>
    <row r="1868" spans="2:10" x14ac:dyDescent="0.25">
      <c r="B1868" s="516" t="s">
        <v>321</v>
      </c>
      <c r="C1868" s="458" t="s">
        <v>2200</v>
      </c>
      <c r="D1868" s="458" t="s">
        <v>2123</v>
      </c>
      <c r="E1868" s="456">
        <v>0</v>
      </c>
      <c r="F1868" s="456">
        <v>32210.61</v>
      </c>
      <c r="G1868" s="456">
        <v>0</v>
      </c>
      <c r="H1868" s="456">
        <v>0</v>
      </c>
      <c r="I1868" s="456">
        <v>0</v>
      </c>
      <c r="J1868" s="459">
        <v>32210.61</v>
      </c>
    </row>
    <row r="1869" spans="2:10" ht="18" x14ac:dyDescent="0.25">
      <c r="B1869" s="516" t="s">
        <v>321</v>
      </c>
      <c r="C1869" s="458" t="s">
        <v>2201</v>
      </c>
      <c r="D1869" s="458" t="s">
        <v>2125</v>
      </c>
      <c r="E1869" s="456">
        <v>0</v>
      </c>
      <c r="F1869" s="456">
        <v>23807.86</v>
      </c>
      <c r="G1869" s="456">
        <v>0</v>
      </c>
      <c r="H1869" s="456">
        <v>0</v>
      </c>
      <c r="I1869" s="456">
        <v>0</v>
      </c>
      <c r="J1869" s="459">
        <v>23807.86</v>
      </c>
    </row>
    <row r="1870" spans="2:10" ht="18" x14ac:dyDescent="0.25">
      <c r="B1870" s="516" t="s">
        <v>321</v>
      </c>
      <c r="C1870" s="458" t="s">
        <v>2202</v>
      </c>
      <c r="D1870" s="458" t="s">
        <v>2127</v>
      </c>
      <c r="E1870" s="456">
        <v>0</v>
      </c>
      <c r="F1870" s="456">
        <v>91476.86</v>
      </c>
      <c r="G1870" s="456">
        <v>0</v>
      </c>
      <c r="H1870" s="456">
        <v>0</v>
      </c>
      <c r="I1870" s="456">
        <v>0</v>
      </c>
      <c r="J1870" s="459">
        <v>91476.86</v>
      </c>
    </row>
    <row r="1871" spans="2:10" x14ac:dyDescent="0.25">
      <c r="B1871" s="516" t="s">
        <v>321</v>
      </c>
      <c r="C1871" s="458" t="s">
        <v>2203</v>
      </c>
      <c r="D1871" s="458" t="s">
        <v>2129</v>
      </c>
      <c r="E1871" s="456">
        <v>0</v>
      </c>
      <c r="F1871" s="456">
        <v>45599.6</v>
      </c>
      <c r="G1871" s="456">
        <v>0</v>
      </c>
      <c r="H1871" s="456">
        <v>0</v>
      </c>
      <c r="I1871" s="456">
        <v>0</v>
      </c>
      <c r="J1871" s="459">
        <v>45599.6</v>
      </c>
    </row>
    <row r="1872" spans="2:10" x14ac:dyDescent="0.25">
      <c r="B1872" s="516" t="s">
        <v>321</v>
      </c>
      <c r="C1872" s="458" t="s">
        <v>2204</v>
      </c>
      <c r="D1872" s="458" t="s">
        <v>2131</v>
      </c>
      <c r="E1872" s="456">
        <v>0</v>
      </c>
      <c r="F1872" s="456">
        <v>304.11</v>
      </c>
      <c r="G1872" s="456">
        <v>0</v>
      </c>
      <c r="H1872" s="456">
        <v>0</v>
      </c>
      <c r="I1872" s="456">
        <v>0</v>
      </c>
      <c r="J1872" s="459">
        <v>304.11</v>
      </c>
    </row>
    <row r="1873" spans="2:10" x14ac:dyDescent="0.25">
      <c r="B1873" s="516" t="s">
        <v>321</v>
      </c>
      <c r="C1873" s="458" t="s">
        <v>2205</v>
      </c>
      <c r="D1873" s="458" t="s">
        <v>2206</v>
      </c>
      <c r="E1873" s="456">
        <v>0</v>
      </c>
      <c r="F1873" s="456">
        <v>10000</v>
      </c>
      <c r="G1873" s="456">
        <v>0</v>
      </c>
      <c r="H1873" s="456">
        <v>0</v>
      </c>
      <c r="I1873" s="456">
        <v>0</v>
      </c>
      <c r="J1873" s="459">
        <v>10000</v>
      </c>
    </row>
    <row r="1874" spans="2:10" x14ac:dyDescent="0.25">
      <c r="B1874" s="516" t="s">
        <v>321</v>
      </c>
      <c r="C1874" s="458" t="s">
        <v>2207</v>
      </c>
      <c r="D1874" s="458" t="s">
        <v>2208</v>
      </c>
      <c r="E1874" s="456">
        <v>0</v>
      </c>
      <c r="F1874" s="456">
        <v>8900</v>
      </c>
      <c r="G1874" s="456">
        <v>0</v>
      </c>
      <c r="H1874" s="456">
        <v>0</v>
      </c>
      <c r="I1874" s="456">
        <v>0</v>
      </c>
      <c r="J1874" s="459">
        <v>8900</v>
      </c>
    </row>
    <row r="1875" spans="2:10" x14ac:dyDescent="0.25">
      <c r="B1875" s="516" t="s">
        <v>321</v>
      </c>
      <c r="C1875" s="458" t="s">
        <v>2209</v>
      </c>
      <c r="D1875" s="458" t="s">
        <v>2210</v>
      </c>
      <c r="E1875" s="456">
        <v>0</v>
      </c>
      <c r="F1875" s="456">
        <v>194696</v>
      </c>
      <c r="G1875" s="456">
        <v>0</v>
      </c>
      <c r="H1875" s="456">
        <v>0</v>
      </c>
      <c r="I1875" s="456">
        <v>0</v>
      </c>
      <c r="J1875" s="459">
        <v>194696</v>
      </c>
    </row>
    <row r="1876" spans="2:10" x14ac:dyDescent="0.25">
      <c r="B1876" s="516" t="s">
        <v>321</v>
      </c>
      <c r="C1876" s="458" t="s">
        <v>2211</v>
      </c>
      <c r="D1876" s="458" t="s">
        <v>2141</v>
      </c>
      <c r="E1876" s="456">
        <v>0</v>
      </c>
      <c r="F1876" s="456">
        <v>51928.04</v>
      </c>
      <c r="G1876" s="456">
        <v>0</v>
      </c>
      <c r="H1876" s="456">
        <v>0</v>
      </c>
      <c r="I1876" s="456">
        <v>0</v>
      </c>
      <c r="J1876" s="459">
        <v>51928.04</v>
      </c>
    </row>
    <row r="1877" spans="2:10" x14ac:dyDescent="0.25">
      <c r="B1877" s="516" t="s">
        <v>321</v>
      </c>
      <c r="C1877" s="458" t="s">
        <v>2212</v>
      </c>
      <c r="D1877" s="458" t="s">
        <v>2213</v>
      </c>
      <c r="E1877" s="456">
        <v>0</v>
      </c>
      <c r="F1877" s="456">
        <v>64321.04</v>
      </c>
      <c r="G1877" s="456">
        <v>0</v>
      </c>
      <c r="H1877" s="456">
        <v>0</v>
      </c>
      <c r="I1877" s="456">
        <v>0</v>
      </c>
      <c r="J1877" s="459">
        <v>64321.04</v>
      </c>
    </row>
    <row r="1878" spans="2:10" x14ac:dyDescent="0.25">
      <c r="B1878" s="516" t="s">
        <v>321</v>
      </c>
      <c r="C1878" s="458" t="s">
        <v>2214</v>
      </c>
      <c r="D1878" s="458" t="s">
        <v>2143</v>
      </c>
      <c r="E1878" s="456">
        <v>0</v>
      </c>
      <c r="F1878" s="456">
        <v>205527.17</v>
      </c>
      <c r="G1878" s="456">
        <v>0</v>
      </c>
      <c r="H1878" s="456">
        <v>0</v>
      </c>
      <c r="I1878" s="456">
        <v>0</v>
      </c>
      <c r="J1878" s="459">
        <v>205527.17</v>
      </c>
    </row>
    <row r="1879" spans="2:10" x14ac:dyDescent="0.25">
      <c r="B1879" s="516" t="s">
        <v>321</v>
      </c>
      <c r="C1879" s="458" t="s">
        <v>2215</v>
      </c>
      <c r="D1879" s="458" t="s">
        <v>2216</v>
      </c>
      <c r="E1879" s="456">
        <v>0</v>
      </c>
      <c r="F1879" s="456">
        <v>26007.67</v>
      </c>
      <c r="G1879" s="456">
        <v>0</v>
      </c>
      <c r="H1879" s="456">
        <v>0</v>
      </c>
      <c r="I1879" s="456">
        <v>0</v>
      </c>
      <c r="J1879" s="459">
        <v>26007.67</v>
      </c>
    </row>
    <row r="1880" spans="2:10" x14ac:dyDescent="0.25">
      <c r="B1880" s="516" t="s">
        <v>321</v>
      </c>
      <c r="C1880" s="458" t="s">
        <v>2217</v>
      </c>
      <c r="D1880" s="458" t="s">
        <v>2218</v>
      </c>
      <c r="E1880" s="456">
        <v>0</v>
      </c>
      <c r="F1880" s="456">
        <v>4268.24</v>
      </c>
      <c r="G1880" s="456">
        <v>0</v>
      </c>
      <c r="H1880" s="456">
        <v>0</v>
      </c>
      <c r="I1880" s="456">
        <v>0</v>
      </c>
      <c r="J1880" s="459">
        <v>4268.24</v>
      </c>
    </row>
    <row r="1881" spans="2:10" x14ac:dyDescent="0.25">
      <c r="B1881" s="516" t="s">
        <v>321</v>
      </c>
      <c r="C1881" s="458" t="s">
        <v>2219</v>
      </c>
      <c r="D1881" s="458" t="s">
        <v>2220</v>
      </c>
      <c r="E1881" s="456">
        <v>0</v>
      </c>
      <c r="F1881" s="456">
        <v>477140.01</v>
      </c>
      <c r="G1881" s="456">
        <v>0</v>
      </c>
      <c r="H1881" s="456">
        <v>0</v>
      </c>
      <c r="I1881" s="456">
        <v>0</v>
      </c>
      <c r="J1881" s="459">
        <v>477140.01</v>
      </c>
    </row>
    <row r="1882" spans="2:10" x14ac:dyDescent="0.25">
      <c r="B1882" s="516" t="s">
        <v>321</v>
      </c>
      <c r="C1882" s="458" t="s">
        <v>2221</v>
      </c>
      <c r="D1882" s="458" t="s">
        <v>2222</v>
      </c>
      <c r="E1882" s="456">
        <v>0</v>
      </c>
      <c r="F1882" s="456">
        <v>29189.61</v>
      </c>
      <c r="G1882" s="456">
        <v>0</v>
      </c>
      <c r="H1882" s="456">
        <v>0</v>
      </c>
      <c r="I1882" s="456">
        <v>0</v>
      </c>
      <c r="J1882" s="459">
        <v>29189.61</v>
      </c>
    </row>
    <row r="1883" spans="2:10" x14ac:dyDescent="0.25">
      <c r="B1883" s="516" t="s">
        <v>321</v>
      </c>
      <c r="C1883" s="458" t="s">
        <v>2223</v>
      </c>
      <c r="D1883" s="458" t="s">
        <v>2224</v>
      </c>
      <c r="E1883" s="456">
        <v>0</v>
      </c>
      <c r="F1883" s="456">
        <v>395238.95</v>
      </c>
      <c r="G1883" s="456">
        <v>0</v>
      </c>
      <c r="H1883" s="456">
        <v>0</v>
      </c>
      <c r="I1883" s="456">
        <v>0</v>
      </c>
      <c r="J1883" s="459">
        <v>395238.95</v>
      </c>
    </row>
    <row r="1884" spans="2:10" x14ac:dyDescent="0.25">
      <c r="B1884" s="516" t="s">
        <v>321</v>
      </c>
      <c r="C1884" s="458" t="s">
        <v>2225</v>
      </c>
      <c r="D1884" s="458" t="s">
        <v>2226</v>
      </c>
      <c r="E1884" s="456">
        <v>0</v>
      </c>
      <c r="F1884" s="456">
        <v>4887.8500000000004</v>
      </c>
      <c r="G1884" s="456">
        <v>0</v>
      </c>
      <c r="H1884" s="456">
        <v>0</v>
      </c>
      <c r="I1884" s="456">
        <v>0</v>
      </c>
      <c r="J1884" s="459">
        <v>4887.8500000000004</v>
      </c>
    </row>
    <row r="1885" spans="2:10" x14ac:dyDescent="0.25">
      <c r="B1885" s="516" t="s">
        <v>321</v>
      </c>
      <c r="C1885" s="458" t="s">
        <v>2227</v>
      </c>
      <c r="D1885" s="458" t="s">
        <v>2228</v>
      </c>
      <c r="E1885" s="456">
        <v>0</v>
      </c>
      <c r="F1885" s="456">
        <v>678782.68</v>
      </c>
      <c r="G1885" s="456">
        <v>0</v>
      </c>
      <c r="H1885" s="456">
        <v>0</v>
      </c>
      <c r="I1885" s="456">
        <v>0</v>
      </c>
      <c r="J1885" s="459">
        <v>678782.68</v>
      </c>
    </row>
    <row r="1886" spans="2:10" x14ac:dyDescent="0.25">
      <c r="B1886" s="516" t="s">
        <v>321</v>
      </c>
      <c r="C1886" s="458" t="s">
        <v>2229</v>
      </c>
      <c r="D1886" s="458" t="s">
        <v>2230</v>
      </c>
      <c r="E1886" s="456">
        <v>0</v>
      </c>
      <c r="F1886" s="456">
        <v>3438.05</v>
      </c>
      <c r="G1886" s="456">
        <v>0</v>
      </c>
      <c r="H1886" s="456">
        <v>0</v>
      </c>
      <c r="I1886" s="456">
        <v>0</v>
      </c>
      <c r="J1886" s="459">
        <v>3438.05</v>
      </c>
    </row>
    <row r="1887" spans="2:10" x14ac:dyDescent="0.25">
      <c r="B1887" s="516" t="s">
        <v>321</v>
      </c>
      <c r="C1887" s="458" t="s">
        <v>2231</v>
      </c>
      <c r="D1887" s="458" t="s">
        <v>2145</v>
      </c>
      <c r="E1887" s="456">
        <v>0</v>
      </c>
      <c r="F1887" s="456">
        <v>130812.11</v>
      </c>
      <c r="G1887" s="456">
        <v>0</v>
      </c>
      <c r="H1887" s="456">
        <v>0</v>
      </c>
      <c r="I1887" s="456">
        <v>0</v>
      </c>
      <c r="J1887" s="459">
        <v>130812.11</v>
      </c>
    </row>
    <row r="1888" spans="2:10" x14ac:dyDescent="0.25">
      <c r="B1888" s="516" t="s">
        <v>321</v>
      </c>
      <c r="C1888" s="458" t="s">
        <v>2232</v>
      </c>
      <c r="D1888" s="458" t="s">
        <v>2233</v>
      </c>
      <c r="E1888" s="456">
        <v>0</v>
      </c>
      <c r="F1888" s="456">
        <v>6945.57</v>
      </c>
      <c r="G1888" s="456">
        <v>0</v>
      </c>
      <c r="H1888" s="456">
        <v>0</v>
      </c>
      <c r="I1888" s="456">
        <v>0</v>
      </c>
      <c r="J1888" s="459">
        <v>6945.57</v>
      </c>
    </row>
    <row r="1889" spans="2:10" x14ac:dyDescent="0.25">
      <c r="B1889" s="516" t="s">
        <v>321</v>
      </c>
      <c r="C1889" s="458" t="s">
        <v>2234</v>
      </c>
      <c r="D1889" s="458" t="s">
        <v>2235</v>
      </c>
      <c r="E1889" s="456">
        <v>0</v>
      </c>
      <c r="F1889" s="456">
        <v>304809.37</v>
      </c>
      <c r="G1889" s="456">
        <v>0</v>
      </c>
      <c r="H1889" s="456">
        <v>0</v>
      </c>
      <c r="I1889" s="456">
        <v>0</v>
      </c>
      <c r="J1889" s="459">
        <v>304809.37</v>
      </c>
    </row>
    <row r="1890" spans="2:10" x14ac:dyDescent="0.25">
      <c r="B1890" s="516" t="s">
        <v>321</v>
      </c>
      <c r="C1890" s="458" t="s">
        <v>2236</v>
      </c>
      <c r="D1890" s="458" t="s">
        <v>2237</v>
      </c>
      <c r="E1890" s="456">
        <v>0</v>
      </c>
      <c r="F1890" s="456">
        <v>65618.559999999998</v>
      </c>
      <c r="G1890" s="456">
        <v>0</v>
      </c>
      <c r="H1890" s="456">
        <v>0</v>
      </c>
      <c r="I1890" s="456">
        <v>0</v>
      </c>
      <c r="J1890" s="459">
        <v>65618.559999999998</v>
      </c>
    </row>
    <row r="1891" spans="2:10" x14ac:dyDescent="0.25">
      <c r="B1891" s="516" t="s">
        <v>321</v>
      </c>
      <c r="C1891" s="458" t="s">
        <v>2238</v>
      </c>
      <c r="D1891" s="458" t="s">
        <v>2147</v>
      </c>
      <c r="E1891" s="456">
        <v>0</v>
      </c>
      <c r="F1891" s="456">
        <v>82934.06</v>
      </c>
      <c r="G1891" s="456">
        <v>0</v>
      </c>
      <c r="H1891" s="456">
        <v>0</v>
      </c>
      <c r="I1891" s="456">
        <v>0</v>
      </c>
      <c r="J1891" s="459">
        <v>82934.06</v>
      </c>
    </row>
    <row r="1892" spans="2:10" x14ac:dyDescent="0.25">
      <c r="B1892" s="516" t="s">
        <v>321</v>
      </c>
      <c r="C1892" s="458" t="s">
        <v>2239</v>
      </c>
      <c r="D1892" s="458" t="s">
        <v>2149</v>
      </c>
      <c r="E1892" s="456">
        <v>0</v>
      </c>
      <c r="F1892" s="456">
        <v>239369.84</v>
      </c>
      <c r="G1892" s="456">
        <v>0</v>
      </c>
      <c r="H1892" s="456">
        <v>0</v>
      </c>
      <c r="I1892" s="456">
        <v>0</v>
      </c>
      <c r="J1892" s="459">
        <v>239369.84</v>
      </c>
    </row>
    <row r="1893" spans="2:10" ht="18" x14ac:dyDescent="0.25">
      <c r="B1893" s="516" t="s">
        <v>321</v>
      </c>
      <c r="C1893" s="458" t="s">
        <v>2240</v>
      </c>
      <c r="D1893" s="458" t="s">
        <v>2241</v>
      </c>
      <c r="E1893" s="456">
        <v>0</v>
      </c>
      <c r="F1893" s="456">
        <v>5200</v>
      </c>
      <c r="G1893" s="456">
        <v>0</v>
      </c>
      <c r="H1893" s="456">
        <v>0</v>
      </c>
      <c r="I1893" s="456">
        <v>0</v>
      </c>
      <c r="J1893" s="459">
        <v>5200</v>
      </c>
    </row>
    <row r="1894" spans="2:10" ht="18" x14ac:dyDescent="0.25">
      <c r="B1894" s="516" t="s">
        <v>321</v>
      </c>
      <c r="C1894" s="458" t="s">
        <v>2242</v>
      </c>
      <c r="D1894" s="458" t="s">
        <v>2243</v>
      </c>
      <c r="E1894" s="456">
        <v>0</v>
      </c>
      <c r="F1894" s="456">
        <v>26447.200000000001</v>
      </c>
      <c r="G1894" s="456">
        <v>0</v>
      </c>
      <c r="H1894" s="456">
        <v>0</v>
      </c>
      <c r="I1894" s="456">
        <v>0</v>
      </c>
      <c r="J1894" s="459">
        <v>26447.200000000001</v>
      </c>
    </row>
    <row r="1895" spans="2:10" x14ac:dyDescent="0.25">
      <c r="B1895" s="516" t="s">
        <v>321</v>
      </c>
      <c r="C1895" s="458" t="s">
        <v>2244</v>
      </c>
      <c r="D1895" s="458" t="s">
        <v>2151</v>
      </c>
      <c r="E1895" s="456">
        <v>0</v>
      </c>
      <c r="F1895" s="456">
        <v>183242.88</v>
      </c>
      <c r="G1895" s="456">
        <v>0</v>
      </c>
      <c r="H1895" s="456">
        <v>0</v>
      </c>
      <c r="I1895" s="456">
        <v>0</v>
      </c>
      <c r="J1895" s="459">
        <v>183242.88</v>
      </c>
    </row>
    <row r="1896" spans="2:10" x14ac:dyDescent="0.25">
      <c r="B1896" s="516" t="s">
        <v>321</v>
      </c>
      <c r="C1896" s="458" t="s">
        <v>2245</v>
      </c>
      <c r="D1896" s="458" t="s">
        <v>2246</v>
      </c>
      <c r="E1896" s="456">
        <v>0</v>
      </c>
      <c r="F1896" s="456">
        <v>820</v>
      </c>
      <c r="G1896" s="456">
        <v>0</v>
      </c>
      <c r="H1896" s="456">
        <v>0</v>
      </c>
      <c r="I1896" s="456">
        <v>0</v>
      </c>
      <c r="J1896" s="459">
        <v>820</v>
      </c>
    </row>
    <row r="1897" spans="2:10" x14ac:dyDescent="0.25">
      <c r="B1897" s="516" t="s">
        <v>321</v>
      </c>
      <c r="C1897" s="458" t="s">
        <v>2247</v>
      </c>
      <c r="D1897" s="458" t="s">
        <v>2248</v>
      </c>
      <c r="E1897" s="456">
        <v>0</v>
      </c>
      <c r="F1897" s="456">
        <v>14759.33</v>
      </c>
      <c r="G1897" s="456">
        <v>0</v>
      </c>
      <c r="H1897" s="456">
        <v>0</v>
      </c>
      <c r="I1897" s="456">
        <v>0</v>
      </c>
      <c r="J1897" s="459">
        <v>14759.33</v>
      </c>
    </row>
    <row r="1898" spans="2:10" ht="18" x14ac:dyDescent="0.25">
      <c r="B1898" s="516" t="s">
        <v>321</v>
      </c>
      <c r="C1898" s="458" t="s">
        <v>2249</v>
      </c>
      <c r="D1898" s="458" t="s">
        <v>2250</v>
      </c>
      <c r="E1898" s="456">
        <v>0</v>
      </c>
      <c r="F1898" s="456">
        <v>360816.91</v>
      </c>
      <c r="G1898" s="456">
        <v>0</v>
      </c>
      <c r="H1898" s="456">
        <v>0</v>
      </c>
      <c r="I1898" s="456">
        <v>0</v>
      </c>
      <c r="J1898" s="459">
        <v>360816.91</v>
      </c>
    </row>
    <row r="1899" spans="2:10" ht="18" x14ac:dyDescent="0.25">
      <c r="B1899" s="516" t="s">
        <v>321</v>
      </c>
      <c r="C1899" s="458" t="s">
        <v>2251</v>
      </c>
      <c r="D1899" s="458" t="s">
        <v>2252</v>
      </c>
      <c r="E1899" s="456">
        <v>0</v>
      </c>
      <c r="F1899" s="456">
        <v>14585.69</v>
      </c>
      <c r="G1899" s="456">
        <v>0</v>
      </c>
      <c r="H1899" s="456">
        <v>0</v>
      </c>
      <c r="I1899" s="456">
        <v>0</v>
      </c>
      <c r="J1899" s="459">
        <v>14585.69</v>
      </c>
    </row>
    <row r="1900" spans="2:10" x14ac:dyDescent="0.25">
      <c r="B1900" s="516" t="s">
        <v>321</v>
      </c>
      <c r="C1900" s="458" t="s">
        <v>2253</v>
      </c>
      <c r="D1900" s="458" t="s">
        <v>2155</v>
      </c>
      <c r="E1900" s="456">
        <v>0</v>
      </c>
      <c r="F1900" s="456">
        <v>27394.91</v>
      </c>
      <c r="G1900" s="456">
        <v>0</v>
      </c>
      <c r="H1900" s="456">
        <v>0</v>
      </c>
      <c r="I1900" s="456">
        <v>0</v>
      </c>
      <c r="J1900" s="459">
        <v>27394.91</v>
      </c>
    </row>
    <row r="1901" spans="2:10" x14ac:dyDescent="0.25">
      <c r="B1901" s="516" t="s">
        <v>321</v>
      </c>
      <c r="C1901" s="458" t="s">
        <v>2254</v>
      </c>
      <c r="D1901" s="458" t="s">
        <v>2157</v>
      </c>
      <c r="E1901" s="456">
        <v>0</v>
      </c>
      <c r="F1901" s="456">
        <v>28675.439999999999</v>
      </c>
      <c r="G1901" s="456">
        <v>0</v>
      </c>
      <c r="H1901" s="456">
        <v>0</v>
      </c>
      <c r="I1901" s="456">
        <v>0</v>
      </c>
      <c r="J1901" s="459">
        <v>28675.439999999999</v>
      </c>
    </row>
    <row r="1902" spans="2:10" x14ac:dyDescent="0.25">
      <c r="B1902" s="516" t="s">
        <v>321</v>
      </c>
      <c r="C1902" s="458" t="s">
        <v>2255</v>
      </c>
      <c r="D1902" s="458" t="s">
        <v>2256</v>
      </c>
      <c r="E1902" s="456">
        <v>0</v>
      </c>
      <c r="F1902" s="456">
        <v>300974.48</v>
      </c>
      <c r="G1902" s="456">
        <v>0</v>
      </c>
      <c r="H1902" s="456">
        <v>0</v>
      </c>
      <c r="I1902" s="456">
        <v>0</v>
      </c>
      <c r="J1902" s="459">
        <v>300974.48</v>
      </c>
    </row>
    <row r="1903" spans="2:10" x14ac:dyDescent="0.25">
      <c r="B1903" s="516" t="s">
        <v>321</v>
      </c>
      <c r="C1903" s="458" t="s">
        <v>2257</v>
      </c>
      <c r="D1903" s="458" t="s">
        <v>2258</v>
      </c>
      <c r="E1903" s="456">
        <v>0</v>
      </c>
      <c r="F1903" s="456">
        <v>21851.58</v>
      </c>
      <c r="G1903" s="456">
        <v>0</v>
      </c>
      <c r="H1903" s="456">
        <v>0</v>
      </c>
      <c r="I1903" s="456">
        <v>0</v>
      </c>
      <c r="J1903" s="459">
        <v>21851.58</v>
      </c>
    </row>
    <row r="1904" spans="2:10" x14ac:dyDescent="0.25">
      <c r="B1904" s="516" t="s">
        <v>321</v>
      </c>
      <c r="C1904" s="458" t="s">
        <v>2259</v>
      </c>
      <c r="D1904" s="458" t="s">
        <v>2260</v>
      </c>
      <c r="E1904" s="456">
        <v>0</v>
      </c>
      <c r="F1904" s="456">
        <v>35502.69</v>
      </c>
      <c r="G1904" s="456">
        <v>0</v>
      </c>
      <c r="H1904" s="456">
        <v>0</v>
      </c>
      <c r="I1904" s="456">
        <v>0</v>
      </c>
      <c r="J1904" s="459">
        <v>35502.69</v>
      </c>
    </row>
    <row r="1905" spans="2:10" ht="21.75" customHeight="1" x14ac:dyDescent="0.25">
      <c r="B1905" s="516" t="s">
        <v>321</v>
      </c>
      <c r="C1905" s="458" t="s">
        <v>2261</v>
      </c>
      <c r="D1905" s="458" t="s">
        <v>2262</v>
      </c>
      <c r="E1905" s="456">
        <v>0</v>
      </c>
      <c r="F1905" s="456">
        <v>228802.66</v>
      </c>
      <c r="G1905" s="456">
        <v>0</v>
      </c>
      <c r="H1905" s="456">
        <v>0</v>
      </c>
      <c r="I1905" s="456">
        <v>0</v>
      </c>
      <c r="J1905" s="459">
        <v>228802.66</v>
      </c>
    </row>
    <row r="1906" spans="2:10" x14ac:dyDescent="0.25">
      <c r="B1906" s="516" t="s">
        <v>321</v>
      </c>
      <c r="C1906" s="458" t="s">
        <v>2263</v>
      </c>
      <c r="D1906" s="458" t="s">
        <v>2264</v>
      </c>
      <c r="E1906" s="456">
        <v>0</v>
      </c>
      <c r="F1906" s="456">
        <v>8773655.8100000005</v>
      </c>
      <c r="G1906" s="456">
        <v>0</v>
      </c>
      <c r="H1906" s="456">
        <v>0</v>
      </c>
      <c r="I1906" s="456">
        <v>0</v>
      </c>
      <c r="J1906" s="459">
        <v>8773655.8100000005</v>
      </c>
    </row>
    <row r="1907" spans="2:10" ht="21.75" customHeight="1" x14ac:dyDescent="0.25">
      <c r="B1907" s="516" t="s">
        <v>321</v>
      </c>
      <c r="C1907" s="458" t="s">
        <v>2265</v>
      </c>
      <c r="D1907" s="458" t="s">
        <v>2266</v>
      </c>
      <c r="E1907" s="456">
        <v>0</v>
      </c>
      <c r="F1907" s="456">
        <v>5326610.3099999996</v>
      </c>
      <c r="G1907" s="456">
        <v>0</v>
      </c>
      <c r="H1907" s="456">
        <v>0</v>
      </c>
      <c r="I1907" s="456">
        <v>0</v>
      </c>
      <c r="J1907" s="459">
        <v>5326610.3099999996</v>
      </c>
    </row>
    <row r="1908" spans="2:10" ht="11.25" customHeight="1" x14ac:dyDescent="0.25">
      <c r="B1908" s="516" t="s">
        <v>321</v>
      </c>
      <c r="C1908" s="458" t="s">
        <v>2267</v>
      </c>
      <c r="D1908" s="458" t="s">
        <v>2065</v>
      </c>
      <c r="E1908" s="456">
        <v>0</v>
      </c>
      <c r="F1908" s="456">
        <v>6234318</v>
      </c>
      <c r="G1908" s="456">
        <v>0</v>
      </c>
      <c r="H1908" s="456">
        <v>0</v>
      </c>
      <c r="I1908" s="456">
        <v>0</v>
      </c>
      <c r="J1908" s="459">
        <v>6234318</v>
      </c>
    </row>
    <row r="1909" spans="2:10" x14ac:dyDescent="0.25">
      <c r="B1909" s="516" t="s">
        <v>321</v>
      </c>
      <c r="C1909" s="458" t="s">
        <v>2268</v>
      </c>
      <c r="D1909" s="458" t="s">
        <v>2067</v>
      </c>
      <c r="E1909" s="456">
        <v>0</v>
      </c>
      <c r="F1909" s="456">
        <v>554552.91</v>
      </c>
      <c r="G1909" s="456">
        <v>0</v>
      </c>
      <c r="H1909" s="456">
        <v>0</v>
      </c>
      <c r="I1909" s="456">
        <v>0</v>
      </c>
      <c r="J1909" s="459">
        <v>554552.91</v>
      </c>
    </row>
    <row r="1910" spans="2:10" x14ac:dyDescent="0.25">
      <c r="B1910" s="516" t="s">
        <v>321</v>
      </c>
      <c r="C1910" s="458" t="s">
        <v>2269</v>
      </c>
      <c r="D1910" s="458" t="s">
        <v>2069</v>
      </c>
      <c r="E1910" s="456">
        <v>0</v>
      </c>
      <c r="F1910" s="456">
        <v>5283.9</v>
      </c>
      <c r="G1910" s="456">
        <v>0</v>
      </c>
      <c r="H1910" s="456">
        <v>0</v>
      </c>
      <c r="I1910" s="456">
        <v>0</v>
      </c>
      <c r="J1910" s="459">
        <v>5283.9</v>
      </c>
    </row>
    <row r="1911" spans="2:10" x14ac:dyDescent="0.25">
      <c r="B1911" s="516" t="s">
        <v>321</v>
      </c>
      <c r="C1911" s="458" t="s">
        <v>2270</v>
      </c>
      <c r="D1911" s="458" t="s">
        <v>2071</v>
      </c>
      <c r="E1911" s="456">
        <v>0</v>
      </c>
      <c r="F1911" s="456">
        <v>884632.72</v>
      </c>
      <c r="G1911" s="456">
        <v>0</v>
      </c>
      <c r="H1911" s="456">
        <v>0</v>
      </c>
      <c r="I1911" s="456">
        <v>0</v>
      </c>
      <c r="J1911" s="459">
        <v>884632.72</v>
      </c>
    </row>
    <row r="1912" spans="2:10" x14ac:dyDescent="0.25">
      <c r="B1912" s="516" t="s">
        <v>321</v>
      </c>
      <c r="C1912" s="458" t="s">
        <v>2271</v>
      </c>
      <c r="D1912" s="458" t="s">
        <v>2073</v>
      </c>
      <c r="E1912" s="456">
        <v>0</v>
      </c>
      <c r="F1912" s="456">
        <v>121637</v>
      </c>
      <c r="G1912" s="456">
        <v>0</v>
      </c>
      <c r="H1912" s="456">
        <v>0</v>
      </c>
      <c r="I1912" s="456">
        <v>0</v>
      </c>
      <c r="J1912" s="459">
        <v>121637</v>
      </c>
    </row>
    <row r="1913" spans="2:10" x14ac:dyDescent="0.25">
      <c r="B1913" s="516" t="s">
        <v>321</v>
      </c>
      <c r="C1913" s="458" t="s">
        <v>2272</v>
      </c>
      <c r="D1913" s="458" t="s">
        <v>2075</v>
      </c>
      <c r="E1913" s="456">
        <v>0</v>
      </c>
      <c r="F1913" s="456">
        <v>2118426.6</v>
      </c>
      <c r="G1913" s="456">
        <v>0</v>
      </c>
      <c r="H1913" s="456">
        <v>0</v>
      </c>
      <c r="I1913" s="456">
        <v>0</v>
      </c>
      <c r="J1913" s="459">
        <v>2118426.6</v>
      </c>
    </row>
    <row r="1914" spans="2:10" x14ac:dyDescent="0.25">
      <c r="B1914" s="516" t="s">
        <v>321</v>
      </c>
      <c r="C1914" s="458" t="s">
        <v>2273</v>
      </c>
      <c r="D1914" s="458" t="s">
        <v>2077</v>
      </c>
      <c r="E1914" s="456">
        <v>0</v>
      </c>
      <c r="F1914" s="456">
        <v>56699</v>
      </c>
      <c r="G1914" s="456">
        <v>0</v>
      </c>
      <c r="H1914" s="456">
        <v>0</v>
      </c>
      <c r="I1914" s="456">
        <v>0</v>
      </c>
      <c r="J1914" s="459">
        <v>56699</v>
      </c>
    </row>
    <row r="1915" spans="2:10" x14ac:dyDescent="0.25">
      <c r="B1915" s="516" t="s">
        <v>321</v>
      </c>
      <c r="C1915" s="458" t="s">
        <v>2274</v>
      </c>
      <c r="D1915" s="458" t="s">
        <v>2079</v>
      </c>
      <c r="E1915" s="456">
        <v>0</v>
      </c>
      <c r="F1915" s="456">
        <v>1278979.68</v>
      </c>
      <c r="G1915" s="456">
        <v>0</v>
      </c>
      <c r="H1915" s="456">
        <v>0</v>
      </c>
      <c r="I1915" s="456">
        <v>0</v>
      </c>
      <c r="J1915" s="459">
        <v>1278979.68</v>
      </c>
    </row>
    <row r="1916" spans="2:10" x14ac:dyDescent="0.25">
      <c r="B1916" s="516" t="s">
        <v>321</v>
      </c>
      <c r="C1916" s="458" t="s">
        <v>2275</v>
      </c>
      <c r="D1916" s="458" t="s">
        <v>2081</v>
      </c>
      <c r="E1916" s="456">
        <v>0</v>
      </c>
      <c r="F1916" s="456">
        <v>946563.53</v>
      </c>
      <c r="G1916" s="456">
        <v>0</v>
      </c>
      <c r="H1916" s="456">
        <v>0</v>
      </c>
      <c r="I1916" s="456">
        <v>0</v>
      </c>
      <c r="J1916" s="459">
        <v>946563.53</v>
      </c>
    </row>
    <row r="1917" spans="2:10" x14ac:dyDescent="0.25">
      <c r="B1917" s="516" t="s">
        <v>321</v>
      </c>
      <c r="C1917" s="458" t="s">
        <v>2276</v>
      </c>
      <c r="D1917" s="458" t="s">
        <v>2083</v>
      </c>
      <c r="E1917" s="456">
        <v>0</v>
      </c>
      <c r="F1917" s="456">
        <v>1264339.8999999999</v>
      </c>
      <c r="G1917" s="456">
        <v>0</v>
      </c>
      <c r="H1917" s="456">
        <v>0</v>
      </c>
      <c r="I1917" s="456">
        <v>0</v>
      </c>
      <c r="J1917" s="459">
        <v>1264339.8999999999</v>
      </c>
    </row>
    <row r="1918" spans="2:10" x14ac:dyDescent="0.25">
      <c r="B1918" s="516" t="s">
        <v>321</v>
      </c>
      <c r="C1918" s="458" t="s">
        <v>2277</v>
      </c>
      <c r="D1918" s="458" t="s">
        <v>2085</v>
      </c>
      <c r="E1918" s="456">
        <v>0</v>
      </c>
      <c r="F1918" s="456">
        <v>645747.52</v>
      </c>
      <c r="G1918" s="456">
        <v>0</v>
      </c>
      <c r="H1918" s="456">
        <v>0</v>
      </c>
      <c r="I1918" s="456">
        <v>0</v>
      </c>
      <c r="J1918" s="459">
        <v>645747.52</v>
      </c>
    </row>
    <row r="1919" spans="2:10" x14ac:dyDescent="0.25">
      <c r="B1919" s="516" t="s">
        <v>321</v>
      </c>
      <c r="C1919" s="458" t="s">
        <v>2278</v>
      </c>
      <c r="D1919" s="458" t="s">
        <v>2087</v>
      </c>
      <c r="E1919" s="456">
        <v>0</v>
      </c>
      <c r="F1919" s="456">
        <v>183810.1</v>
      </c>
      <c r="G1919" s="456">
        <v>0</v>
      </c>
      <c r="H1919" s="456">
        <v>0</v>
      </c>
      <c r="I1919" s="456">
        <v>0</v>
      </c>
      <c r="J1919" s="459">
        <v>183810.1</v>
      </c>
    </row>
    <row r="1920" spans="2:10" x14ac:dyDescent="0.25">
      <c r="B1920" s="516" t="s">
        <v>321</v>
      </c>
      <c r="C1920" s="458" t="s">
        <v>2279</v>
      </c>
      <c r="D1920" s="458" t="s">
        <v>2089</v>
      </c>
      <c r="E1920" s="456">
        <v>0</v>
      </c>
      <c r="F1920" s="456">
        <v>123969.64</v>
      </c>
      <c r="G1920" s="456">
        <v>0</v>
      </c>
      <c r="H1920" s="456">
        <v>0</v>
      </c>
      <c r="I1920" s="456">
        <v>0</v>
      </c>
      <c r="J1920" s="459">
        <v>123969.64</v>
      </c>
    </row>
    <row r="1921" spans="2:10" x14ac:dyDescent="0.25">
      <c r="B1921" s="516" t="s">
        <v>321</v>
      </c>
      <c r="C1921" s="458" t="s">
        <v>2280</v>
      </c>
      <c r="D1921" s="458" t="s">
        <v>2095</v>
      </c>
      <c r="E1921" s="456">
        <v>0</v>
      </c>
      <c r="F1921" s="456">
        <v>166471.04999999999</v>
      </c>
      <c r="G1921" s="456">
        <v>0</v>
      </c>
      <c r="H1921" s="456">
        <v>0</v>
      </c>
      <c r="I1921" s="456">
        <v>0</v>
      </c>
      <c r="J1921" s="459">
        <v>166471.04999999999</v>
      </c>
    </row>
    <row r="1922" spans="2:10" x14ac:dyDescent="0.25">
      <c r="B1922" s="516" t="s">
        <v>321</v>
      </c>
      <c r="C1922" s="458" t="s">
        <v>2281</v>
      </c>
      <c r="D1922" s="458" t="s">
        <v>2097</v>
      </c>
      <c r="E1922" s="456">
        <v>0</v>
      </c>
      <c r="F1922" s="456">
        <v>7046</v>
      </c>
      <c r="G1922" s="456">
        <v>0</v>
      </c>
      <c r="H1922" s="456">
        <v>0</v>
      </c>
      <c r="I1922" s="456">
        <v>0</v>
      </c>
      <c r="J1922" s="459">
        <v>7046</v>
      </c>
    </row>
    <row r="1923" spans="2:10" x14ac:dyDescent="0.25">
      <c r="B1923" s="516" t="s">
        <v>321</v>
      </c>
      <c r="C1923" s="458" t="s">
        <v>2282</v>
      </c>
      <c r="D1923" s="458" t="s">
        <v>2283</v>
      </c>
      <c r="E1923" s="456">
        <v>0</v>
      </c>
      <c r="F1923" s="456">
        <v>7791</v>
      </c>
      <c r="G1923" s="456">
        <v>0</v>
      </c>
      <c r="H1923" s="456">
        <v>0</v>
      </c>
      <c r="I1923" s="456">
        <v>0</v>
      </c>
      <c r="J1923" s="459">
        <v>7791</v>
      </c>
    </row>
    <row r="1924" spans="2:10" x14ac:dyDescent="0.25">
      <c r="B1924" s="516" t="s">
        <v>321</v>
      </c>
      <c r="C1924" s="458" t="s">
        <v>2284</v>
      </c>
      <c r="D1924" s="458" t="s">
        <v>2101</v>
      </c>
      <c r="E1924" s="456">
        <v>0</v>
      </c>
      <c r="F1924" s="456">
        <v>28399</v>
      </c>
      <c r="G1924" s="456">
        <v>0</v>
      </c>
      <c r="H1924" s="456">
        <v>0</v>
      </c>
      <c r="I1924" s="456">
        <v>0</v>
      </c>
      <c r="J1924" s="459">
        <v>28399</v>
      </c>
    </row>
    <row r="1925" spans="2:10" x14ac:dyDescent="0.25">
      <c r="B1925" s="516" t="s">
        <v>321</v>
      </c>
      <c r="C1925" s="458" t="s">
        <v>2285</v>
      </c>
      <c r="D1925" s="458" t="s">
        <v>2103</v>
      </c>
      <c r="E1925" s="456">
        <v>0</v>
      </c>
      <c r="F1925" s="456">
        <v>18493</v>
      </c>
      <c r="G1925" s="456">
        <v>0</v>
      </c>
      <c r="H1925" s="456">
        <v>0</v>
      </c>
      <c r="I1925" s="456">
        <v>0</v>
      </c>
      <c r="J1925" s="459">
        <v>18493</v>
      </c>
    </row>
    <row r="1926" spans="2:10" x14ac:dyDescent="0.25">
      <c r="B1926" s="516" t="s">
        <v>321</v>
      </c>
      <c r="C1926" s="458" t="s">
        <v>2286</v>
      </c>
      <c r="D1926" s="458" t="s">
        <v>2105</v>
      </c>
      <c r="E1926" s="456">
        <v>0</v>
      </c>
      <c r="F1926" s="456">
        <v>8986</v>
      </c>
      <c r="G1926" s="456">
        <v>0</v>
      </c>
      <c r="H1926" s="456">
        <v>0</v>
      </c>
      <c r="I1926" s="456">
        <v>0</v>
      </c>
      <c r="J1926" s="459">
        <v>8986</v>
      </c>
    </row>
    <row r="1927" spans="2:10" x14ac:dyDescent="0.25">
      <c r="B1927" s="516" t="s">
        <v>321</v>
      </c>
      <c r="C1927" s="458" t="s">
        <v>2287</v>
      </c>
      <c r="D1927" s="458" t="s">
        <v>2288</v>
      </c>
      <c r="E1927" s="456">
        <v>0</v>
      </c>
      <c r="F1927" s="456">
        <v>1405599</v>
      </c>
      <c r="G1927" s="456">
        <v>0</v>
      </c>
      <c r="H1927" s="456">
        <v>0</v>
      </c>
      <c r="I1927" s="456">
        <v>0</v>
      </c>
      <c r="J1927" s="459">
        <v>1405599</v>
      </c>
    </row>
    <row r="1928" spans="2:10" x14ac:dyDescent="0.25">
      <c r="B1928" s="516" t="s">
        <v>321</v>
      </c>
      <c r="C1928" s="458" t="s">
        <v>2289</v>
      </c>
      <c r="D1928" s="458" t="s">
        <v>2107</v>
      </c>
      <c r="E1928" s="456">
        <v>0</v>
      </c>
      <c r="F1928" s="456">
        <v>1922254</v>
      </c>
      <c r="G1928" s="456">
        <v>0</v>
      </c>
      <c r="H1928" s="456">
        <v>0</v>
      </c>
      <c r="I1928" s="456">
        <v>0</v>
      </c>
      <c r="J1928" s="459">
        <v>1922254</v>
      </c>
    </row>
    <row r="1929" spans="2:10" x14ac:dyDescent="0.25">
      <c r="B1929" s="516" t="s">
        <v>321</v>
      </c>
      <c r="C1929" s="458" t="s">
        <v>2290</v>
      </c>
      <c r="D1929" s="458" t="s">
        <v>2109</v>
      </c>
      <c r="E1929" s="456">
        <v>0</v>
      </c>
      <c r="F1929" s="456">
        <v>7201</v>
      </c>
      <c r="G1929" s="456">
        <v>0</v>
      </c>
      <c r="H1929" s="456">
        <v>0</v>
      </c>
      <c r="I1929" s="456">
        <v>0</v>
      </c>
      <c r="J1929" s="459">
        <v>7201</v>
      </c>
    </row>
    <row r="1930" spans="2:10" x14ac:dyDescent="0.25">
      <c r="B1930" s="516" t="s">
        <v>321</v>
      </c>
      <c r="C1930" s="458" t="s">
        <v>2291</v>
      </c>
      <c r="D1930" s="458" t="s">
        <v>2111</v>
      </c>
      <c r="E1930" s="456">
        <v>0</v>
      </c>
      <c r="F1930" s="456">
        <v>1326.68</v>
      </c>
      <c r="G1930" s="456">
        <v>0</v>
      </c>
      <c r="H1930" s="456">
        <v>0</v>
      </c>
      <c r="I1930" s="456">
        <v>0</v>
      </c>
      <c r="J1930" s="459">
        <v>1326.68</v>
      </c>
    </row>
    <row r="1931" spans="2:10" x14ac:dyDescent="0.25">
      <c r="B1931" s="516" t="s">
        <v>321</v>
      </c>
      <c r="C1931" s="458" t="s">
        <v>2292</v>
      </c>
      <c r="D1931" s="458" t="s">
        <v>2191</v>
      </c>
      <c r="E1931" s="456">
        <v>0</v>
      </c>
      <c r="F1931" s="456">
        <v>145054.17000000001</v>
      </c>
      <c r="G1931" s="456">
        <v>0</v>
      </c>
      <c r="H1931" s="456">
        <v>0</v>
      </c>
      <c r="I1931" s="456">
        <v>0</v>
      </c>
      <c r="J1931" s="459">
        <v>145054.17000000001</v>
      </c>
    </row>
    <row r="1932" spans="2:10" x14ac:dyDescent="0.25">
      <c r="B1932" s="516" t="s">
        <v>321</v>
      </c>
      <c r="C1932" s="458" t="s">
        <v>2293</v>
      </c>
      <c r="D1932" s="458" t="s">
        <v>2294</v>
      </c>
      <c r="E1932" s="456">
        <v>0</v>
      </c>
      <c r="F1932" s="456">
        <v>1045170.34</v>
      </c>
      <c r="G1932" s="456">
        <v>0</v>
      </c>
      <c r="H1932" s="456">
        <v>0</v>
      </c>
      <c r="I1932" s="456">
        <v>0</v>
      </c>
      <c r="J1932" s="459">
        <v>1045170.34</v>
      </c>
    </row>
    <row r="1933" spans="2:10" x14ac:dyDescent="0.25">
      <c r="B1933" s="516" t="s">
        <v>321</v>
      </c>
      <c r="C1933" s="458" t="s">
        <v>2295</v>
      </c>
      <c r="D1933" s="458" t="s">
        <v>2137</v>
      </c>
      <c r="E1933" s="456">
        <v>0</v>
      </c>
      <c r="F1933" s="456">
        <v>452175.21</v>
      </c>
      <c r="G1933" s="456">
        <v>0</v>
      </c>
      <c r="H1933" s="456">
        <v>0</v>
      </c>
      <c r="I1933" s="456">
        <v>0</v>
      </c>
      <c r="J1933" s="459">
        <v>452175.21</v>
      </c>
    </row>
    <row r="1934" spans="2:10" x14ac:dyDescent="0.25">
      <c r="B1934" s="516" t="s">
        <v>321</v>
      </c>
      <c r="C1934" s="458" t="s">
        <v>2296</v>
      </c>
      <c r="D1934" s="458" t="s">
        <v>2297</v>
      </c>
      <c r="E1934" s="456">
        <v>0</v>
      </c>
      <c r="F1934" s="456">
        <v>195489.37</v>
      </c>
      <c r="G1934" s="456">
        <v>0</v>
      </c>
      <c r="H1934" s="456">
        <v>0</v>
      </c>
      <c r="I1934" s="456">
        <v>0</v>
      </c>
      <c r="J1934" s="459">
        <v>195489.37</v>
      </c>
    </row>
    <row r="1935" spans="2:10" x14ac:dyDescent="0.25">
      <c r="B1935" s="516" t="s">
        <v>321</v>
      </c>
      <c r="C1935" s="458" t="s">
        <v>2298</v>
      </c>
      <c r="D1935" s="458" t="s">
        <v>2299</v>
      </c>
      <c r="E1935" s="456">
        <v>0</v>
      </c>
      <c r="F1935" s="456">
        <v>6939</v>
      </c>
      <c r="G1935" s="456">
        <v>0</v>
      </c>
      <c r="H1935" s="456">
        <v>0</v>
      </c>
      <c r="I1935" s="456">
        <v>0</v>
      </c>
      <c r="J1935" s="459">
        <v>6939</v>
      </c>
    </row>
    <row r="1936" spans="2:10" x14ac:dyDescent="0.25">
      <c r="B1936" s="516" t="s">
        <v>321</v>
      </c>
      <c r="C1936" s="458" t="s">
        <v>2300</v>
      </c>
      <c r="D1936" s="458" t="s">
        <v>2301</v>
      </c>
      <c r="E1936" s="456">
        <v>0</v>
      </c>
      <c r="F1936" s="456">
        <v>423</v>
      </c>
      <c r="G1936" s="456">
        <v>0</v>
      </c>
      <c r="H1936" s="456">
        <v>0</v>
      </c>
      <c r="I1936" s="456">
        <v>0</v>
      </c>
      <c r="J1936" s="459">
        <v>423</v>
      </c>
    </row>
    <row r="1937" spans="2:10" x14ac:dyDescent="0.25">
      <c r="B1937" s="516" t="s">
        <v>321</v>
      </c>
      <c r="C1937" s="458" t="s">
        <v>2302</v>
      </c>
      <c r="D1937" s="458" t="s">
        <v>2303</v>
      </c>
      <c r="E1937" s="456">
        <v>0</v>
      </c>
      <c r="F1937" s="456">
        <v>754239</v>
      </c>
      <c r="G1937" s="456">
        <v>0</v>
      </c>
      <c r="H1937" s="456">
        <v>0</v>
      </c>
      <c r="I1937" s="456">
        <v>0</v>
      </c>
      <c r="J1937" s="459">
        <v>754239</v>
      </c>
    </row>
    <row r="1938" spans="2:10" x14ac:dyDescent="0.25">
      <c r="B1938" s="516" t="s">
        <v>321</v>
      </c>
      <c r="C1938" s="458" t="s">
        <v>2304</v>
      </c>
      <c r="D1938" s="458" t="s">
        <v>2115</v>
      </c>
      <c r="E1938" s="456">
        <v>0</v>
      </c>
      <c r="F1938" s="456">
        <v>4579407</v>
      </c>
      <c r="G1938" s="456">
        <v>0</v>
      </c>
      <c r="H1938" s="456">
        <v>0</v>
      </c>
      <c r="I1938" s="456">
        <v>0</v>
      </c>
      <c r="J1938" s="459">
        <v>4579407</v>
      </c>
    </row>
    <row r="1939" spans="2:10" x14ac:dyDescent="0.25">
      <c r="B1939" s="516" t="s">
        <v>321</v>
      </c>
      <c r="C1939" s="458" t="s">
        <v>2305</v>
      </c>
      <c r="D1939" s="458" t="s">
        <v>2117</v>
      </c>
      <c r="E1939" s="456">
        <v>0</v>
      </c>
      <c r="F1939" s="456">
        <v>229434</v>
      </c>
      <c r="G1939" s="456">
        <v>0</v>
      </c>
      <c r="H1939" s="456">
        <v>0</v>
      </c>
      <c r="I1939" s="456">
        <v>0</v>
      </c>
      <c r="J1939" s="459">
        <v>229434</v>
      </c>
    </row>
    <row r="1940" spans="2:10" x14ac:dyDescent="0.25">
      <c r="B1940" s="516" t="s">
        <v>321</v>
      </c>
      <c r="C1940" s="458" t="s">
        <v>2306</v>
      </c>
      <c r="D1940" s="458" t="s">
        <v>2119</v>
      </c>
      <c r="E1940" s="456">
        <v>0</v>
      </c>
      <c r="F1940" s="456">
        <v>332624</v>
      </c>
      <c r="G1940" s="456">
        <v>0</v>
      </c>
      <c r="H1940" s="456">
        <v>0</v>
      </c>
      <c r="I1940" s="456">
        <v>0</v>
      </c>
      <c r="J1940" s="459">
        <v>332624</v>
      </c>
    </row>
    <row r="1941" spans="2:10" x14ac:dyDescent="0.25">
      <c r="B1941" s="516" t="s">
        <v>321</v>
      </c>
      <c r="C1941" s="458" t="s">
        <v>2307</v>
      </c>
      <c r="D1941" s="458" t="s">
        <v>2121</v>
      </c>
      <c r="E1941" s="456">
        <v>0</v>
      </c>
      <c r="F1941" s="456">
        <v>150186</v>
      </c>
      <c r="G1941" s="456">
        <v>0</v>
      </c>
      <c r="H1941" s="456">
        <v>0</v>
      </c>
      <c r="I1941" s="456">
        <v>0</v>
      </c>
      <c r="J1941" s="459">
        <v>150186</v>
      </c>
    </row>
    <row r="1942" spans="2:10" x14ac:dyDescent="0.25">
      <c r="B1942" s="516" t="s">
        <v>321</v>
      </c>
      <c r="C1942" s="458" t="s">
        <v>2308</v>
      </c>
      <c r="D1942" s="458" t="s">
        <v>2123</v>
      </c>
      <c r="E1942" s="456">
        <v>0</v>
      </c>
      <c r="F1942" s="456">
        <v>5420</v>
      </c>
      <c r="G1942" s="456">
        <v>0</v>
      </c>
      <c r="H1942" s="456">
        <v>0</v>
      </c>
      <c r="I1942" s="456">
        <v>0</v>
      </c>
      <c r="J1942" s="459">
        <v>5420</v>
      </c>
    </row>
    <row r="1943" spans="2:10" ht="18" x14ac:dyDescent="0.25">
      <c r="B1943" s="516" t="s">
        <v>321</v>
      </c>
      <c r="C1943" s="458" t="s">
        <v>2309</v>
      </c>
      <c r="D1943" s="458" t="s">
        <v>2125</v>
      </c>
      <c r="E1943" s="456">
        <v>0</v>
      </c>
      <c r="F1943" s="456">
        <v>2500</v>
      </c>
      <c r="G1943" s="456">
        <v>0</v>
      </c>
      <c r="H1943" s="456">
        <v>0</v>
      </c>
      <c r="I1943" s="456">
        <v>0</v>
      </c>
      <c r="J1943" s="459">
        <v>2500</v>
      </c>
    </row>
    <row r="1944" spans="2:10" ht="18" x14ac:dyDescent="0.25">
      <c r="B1944" s="516" t="s">
        <v>321</v>
      </c>
      <c r="C1944" s="458" t="s">
        <v>2310</v>
      </c>
      <c r="D1944" s="458" t="s">
        <v>2127</v>
      </c>
      <c r="E1944" s="456">
        <v>0</v>
      </c>
      <c r="F1944" s="456">
        <v>4366</v>
      </c>
      <c r="G1944" s="456">
        <v>0</v>
      </c>
      <c r="H1944" s="456">
        <v>0</v>
      </c>
      <c r="I1944" s="456">
        <v>0</v>
      </c>
      <c r="J1944" s="459">
        <v>4366</v>
      </c>
    </row>
    <row r="1945" spans="2:10" x14ac:dyDescent="0.25">
      <c r="B1945" s="516" t="s">
        <v>321</v>
      </c>
      <c r="C1945" s="458" t="s">
        <v>2311</v>
      </c>
      <c r="D1945" s="458" t="s">
        <v>2129</v>
      </c>
      <c r="E1945" s="456">
        <v>0</v>
      </c>
      <c r="F1945" s="456">
        <v>250949</v>
      </c>
      <c r="G1945" s="456">
        <v>0</v>
      </c>
      <c r="H1945" s="456">
        <v>0</v>
      </c>
      <c r="I1945" s="456">
        <v>0</v>
      </c>
      <c r="J1945" s="459">
        <v>250949</v>
      </c>
    </row>
    <row r="1946" spans="2:10" x14ac:dyDescent="0.25">
      <c r="B1946" s="516" t="s">
        <v>321</v>
      </c>
      <c r="C1946" s="458" t="s">
        <v>2312</v>
      </c>
      <c r="D1946" s="458" t="s">
        <v>2131</v>
      </c>
      <c r="E1946" s="456">
        <v>0</v>
      </c>
      <c r="F1946" s="456">
        <v>654269</v>
      </c>
      <c r="G1946" s="456">
        <v>0</v>
      </c>
      <c r="H1946" s="456">
        <v>0</v>
      </c>
      <c r="I1946" s="456">
        <v>0</v>
      </c>
      <c r="J1946" s="459">
        <v>654269</v>
      </c>
    </row>
    <row r="1947" spans="2:10" x14ac:dyDescent="0.25">
      <c r="B1947" s="516" t="s">
        <v>321</v>
      </c>
      <c r="C1947" s="458" t="s">
        <v>2313</v>
      </c>
      <c r="D1947" s="458" t="s">
        <v>2133</v>
      </c>
      <c r="E1947" s="456">
        <v>0</v>
      </c>
      <c r="F1947" s="456">
        <v>88805</v>
      </c>
      <c r="G1947" s="456">
        <v>0</v>
      </c>
      <c r="H1947" s="456">
        <v>0</v>
      </c>
      <c r="I1947" s="456">
        <v>0</v>
      </c>
      <c r="J1947" s="459">
        <v>88805</v>
      </c>
    </row>
    <row r="1948" spans="2:10" x14ac:dyDescent="0.25">
      <c r="B1948" s="516" t="s">
        <v>321</v>
      </c>
      <c r="C1948" s="458" t="s">
        <v>2314</v>
      </c>
      <c r="D1948" s="458" t="s">
        <v>2135</v>
      </c>
      <c r="E1948" s="456">
        <v>0</v>
      </c>
      <c r="F1948" s="456">
        <v>72966</v>
      </c>
      <c r="G1948" s="456">
        <v>0</v>
      </c>
      <c r="H1948" s="456">
        <v>0</v>
      </c>
      <c r="I1948" s="456">
        <v>0</v>
      </c>
      <c r="J1948" s="459">
        <v>72966</v>
      </c>
    </row>
    <row r="1949" spans="2:10" x14ac:dyDescent="0.25">
      <c r="B1949" s="516" t="s">
        <v>321</v>
      </c>
      <c r="C1949" s="458" t="s">
        <v>2315</v>
      </c>
      <c r="D1949" s="458" t="s">
        <v>2316</v>
      </c>
      <c r="E1949" s="456">
        <v>0</v>
      </c>
      <c r="F1949" s="456">
        <v>1068947</v>
      </c>
      <c r="G1949" s="456">
        <v>0</v>
      </c>
      <c r="H1949" s="456">
        <v>0</v>
      </c>
      <c r="I1949" s="456">
        <v>0</v>
      </c>
      <c r="J1949" s="459">
        <v>1068947</v>
      </c>
    </row>
    <row r="1950" spans="2:10" x14ac:dyDescent="0.25">
      <c r="B1950" s="516" t="s">
        <v>321</v>
      </c>
      <c r="C1950" s="458" t="s">
        <v>2317</v>
      </c>
      <c r="D1950" s="458" t="s">
        <v>2318</v>
      </c>
      <c r="E1950" s="456">
        <v>0</v>
      </c>
      <c r="F1950" s="456">
        <v>6184</v>
      </c>
      <c r="G1950" s="456">
        <v>0</v>
      </c>
      <c r="H1950" s="456">
        <v>0</v>
      </c>
      <c r="I1950" s="456">
        <v>0</v>
      </c>
      <c r="J1950" s="459">
        <v>6184</v>
      </c>
    </row>
    <row r="1951" spans="2:10" x14ac:dyDescent="0.25">
      <c r="B1951" s="516" t="s">
        <v>321</v>
      </c>
      <c r="C1951" s="458" t="s">
        <v>2319</v>
      </c>
      <c r="D1951" s="458" t="s">
        <v>2137</v>
      </c>
      <c r="E1951" s="456">
        <v>0</v>
      </c>
      <c r="F1951" s="456">
        <v>976585</v>
      </c>
      <c r="G1951" s="456">
        <v>0</v>
      </c>
      <c r="H1951" s="456">
        <v>0</v>
      </c>
      <c r="I1951" s="456">
        <v>0</v>
      </c>
      <c r="J1951" s="459">
        <v>976585</v>
      </c>
    </row>
    <row r="1952" spans="2:10" x14ac:dyDescent="0.25">
      <c r="B1952" s="516" t="s">
        <v>321</v>
      </c>
      <c r="C1952" s="458" t="s">
        <v>2320</v>
      </c>
      <c r="D1952" s="458" t="s">
        <v>2206</v>
      </c>
      <c r="E1952" s="456">
        <v>0</v>
      </c>
      <c r="F1952" s="456">
        <v>590</v>
      </c>
      <c r="G1952" s="456">
        <v>0</v>
      </c>
      <c r="H1952" s="456">
        <v>0</v>
      </c>
      <c r="I1952" s="456">
        <v>0</v>
      </c>
      <c r="J1952" s="459">
        <v>590</v>
      </c>
    </row>
    <row r="1953" spans="2:10" x14ac:dyDescent="0.25">
      <c r="B1953" s="516" t="s">
        <v>321</v>
      </c>
      <c r="C1953" s="458" t="s">
        <v>2321</v>
      </c>
      <c r="D1953" s="458" t="s">
        <v>2322</v>
      </c>
      <c r="E1953" s="456">
        <v>0</v>
      </c>
      <c r="F1953" s="456">
        <v>3732390</v>
      </c>
      <c r="G1953" s="456">
        <v>0</v>
      </c>
      <c r="H1953" s="456">
        <v>0</v>
      </c>
      <c r="I1953" s="456">
        <v>0</v>
      </c>
      <c r="J1953" s="459">
        <v>3732390</v>
      </c>
    </row>
    <row r="1954" spans="2:10" x14ac:dyDescent="0.25">
      <c r="B1954" s="516" t="s">
        <v>321</v>
      </c>
      <c r="C1954" s="458" t="s">
        <v>2323</v>
      </c>
      <c r="D1954" s="458" t="s">
        <v>2139</v>
      </c>
      <c r="E1954" s="456">
        <v>0</v>
      </c>
      <c r="F1954" s="456">
        <v>747948</v>
      </c>
      <c r="G1954" s="456">
        <v>0</v>
      </c>
      <c r="H1954" s="456">
        <v>0</v>
      </c>
      <c r="I1954" s="456">
        <v>0</v>
      </c>
      <c r="J1954" s="459">
        <v>747948</v>
      </c>
    </row>
    <row r="1955" spans="2:10" x14ac:dyDescent="0.25">
      <c r="B1955" s="516" t="s">
        <v>321</v>
      </c>
      <c r="C1955" s="458" t="s">
        <v>2324</v>
      </c>
      <c r="D1955" s="458" t="s">
        <v>2325</v>
      </c>
      <c r="E1955" s="456">
        <v>0</v>
      </c>
      <c r="F1955" s="456">
        <v>578797</v>
      </c>
      <c r="G1955" s="456">
        <v>0</v>
      </c>
      <c r="H1955" s="456">
        <v>0</v>
      </c>
      <c r="I1955" s="456">
        <v>0</v>
      </c>
      <c r="J1955" s="459">
        <v>578797</v>
      </c>
    </row>
    <row r="1956" spans="2:10" x14ac:dyDescent="0.25">
      <c r="B1956" s="516" t="s">
        <v>321</v>
      </c>
      <c r="C1956" s="458" t="s">
        <v>2326</v>
      </c>
      <c r="D1956" s="458" t="s">
        <v>2327</v>
      </c>
      <c r="E1956" s="456">
        <v>0</v>
      </c>
      <c r="F1956" s="456">
        <v>1213</v>
      </c>
      <c r="G1956" s="456">
        <v>0</v>
      </c>
      <c r="H1956" s="456">
        <v>0</v>
      </c>
      <c r="I1956" s="456">
        <v>0</v>
      </c>
      <c r="J1956" s="459">
        <v>1213</v>
      </c>
    </row>
    <row r="1957" spans="2:10" x14ac:dyDescent="0.25">
      <c r="B1957" s="516" t="s">
        <v>321</v>
      </c>
      <c r="C1957" s="458" t="s">
        <v>2328</v>
      </c>
      <c r="D1957" s="458" t="s">
        <v>2329</v>
      </c>
      <c r="E1957" s="456">
        <v>0</v>
      </c>
      <c r="F1957" s="456">
        <v>851</v>
      </c>
      <c r="G1957" s="456">
        <v>0</v>
      </c>
      <c r="H1957" s="456">
        <v>0</v>
      </c>
      <c r="I1957" s="456">
        <v>0</v>
      </c>
      <c r="J1957" s="459">
        <v>851</v>
      </c>
    </row>
    <row r="1958" spans="2:10" x14ac:dyDescent="0.25">
      <c r="B1958" s="516" t="s">
        <v>321</v>
      </c>
      <c r="C1958" s="458" t="s">
        <v>2330</v>
      </c>
      <c r="D1958" s="458" t="s">
        <v>2331</v>
      </c>
      <c r="E1958" s="456">
        <v>0</v>
      </c>
      <c r="F1958" s="456">
        <v>2732825</v>
      </c>
      <c r="G1958" s="456">
        <v>0</v>
      </c>
      <c r="H1958" s="456">
        <v>0</v>
      </c>
      <c r="I1958" s="456">
        <v>0</v>
      </c>
      <c r="J1958" s="459">
        <v>2732825</v>
      </c>
    </row>
    <row r="1959" spans="2:10" x14ac:dyDescent="0.25">
      <c r="B1959" s="516" t="s">
        <v>321</v>
      </c>
      <c r="C1959" s="458" t="s">
        <v>2332</v>
      </c>
      <c r="D1959" s="458" t="s">
        <v>2208</v>
      </c>
      <c r="E1959" s="456">
        <v>0</v>
      </c>
      <c r="F1959" s="456">
        <v>412</v>
      </c>
      <c r="G1959" s="456">
        <v>0</v>
      </c>
      <c r="H1959" s="456">
        <v>0</v>
      </c>
      <c r="I1959" s="456">
        <v>0</v>
      </c>
      <c r="J1959" s="459">
        <v>412</v>
      </c>
    </row>
    <row r="1960" spans="2:10" x14ac:dyDescent="0.25">
      <c r="B1960" s="516" t="s">
        <v>321</v>
      </c>
      <c r="C1960" s="458" t="s">
        <v>2333</v>
      </c>
      <c r="D1960" s="458" t="s">
        <v>2210</v>
      </c>
      <c r="E1960" s="456">
        <v>0</v>
      </c>
      <c r="F1960" s="456">
        <v>53274996</v>
      </c>
      <c r="G1960" s="456">
        <v>0</v>
      </c>
      <c r="H1960" s="456">
        <v>0</v>
      </c>
      <c r="I1960" s="456">
        <v>0</v>
      </c>
      <c r="J1960" s="459">
        <v>53274996</v>
      </c>
    </row>
    <row r="1961" spans="2:10" x14ac:dyDescent="0.25">
      <c r="B1961" s="516" t="s">
        <v>321</v>
      </c>
      <c r="C1961" s="458" t="s">
        <v>2334</v>
      </c>
      <c r="D1961" s="458" t="s">
        <v>2141</v>
      </c>
      <c r="E1961" s="456">
        <v>0</v>
      </c>
      <c r="F1961" s="456">
        <v>670</v>
      </c>
      <c r="G1961" s="456">
        <v>0</v>
      </c>
      <c r="H1961" s="456">
        <v>0</v>
      </c>
      <c r="I1961" s="456">
        <v>0</v>
      </c>
      <c r="J1961" s="459">
        <v>670</v>
      </c>
    </row>
    <row r="1962" spans="2:10" x14ac:dyDescent="0.25">
      <c r="B1962" s="516" t="s">
        <v>321</v>
      </c>
      <c r="C1962" s="458" t="s">
        <v>2335</v>
      </c>
      <c r="D1962" s="458" t="s">
        <v>2143</v>
      </c>
      <c r="E1962" s="456">
        <v>0</v>
      </c>
      <c r="F1962" s="456">
        <v>32703.22</v>
      </c>
      <c r="G1962" s="456">
        <v>0</v>
      </c>
      <c r="H1962" s="456">
        <v>0</v>
      </c>
      <c r="I1962" s="456">
        <v>0</v>
      </c>
      <c r="J1962" s="459">
        <v>32703.22</v>
      </c>
    </row>
    <row r="1963" spans="2:10" x14ac:dyDescent="0.25">
      <c r="B1963" s="516" t="s">
        <v>321</v>
      </c>
      <c r="C1963" s="458" t="s">
        <v>2336</v>
      </c>
      <c r="D1963" s="458" t="s">
        <v>2218</v>
      </c>
      <c r="E1963" s="456">
        <v>0</v>
      </c>
      <c r="F1963" s="456">
        <v>922</v>
      </c>
      <c r="G1963" s="456">
        <v>0</v>
      </c>
      <c r="H1963" s="456">
        <v>0</v>
      </c>
      <c r="I1963" s="456">
        <v>0</v>
      </c>
      <c r="J1963" s="459">
        <v>922</v>
      </c>
    </row>
    <row r="1964" spans="2:10" x14ac:dyDescent="0.25">
      <c r="B1964" s="516" t="s">
        <v>321</v>
      </c>
      <c r="C1964" s="458" t="s">
        <v>2337</v>
      </c>
      <c r="D1964" s="458" t="s">
        <v>2220</v>
      </c>
      <c r="E1964" s="456">
        <v>0</v>
      </c>
      <c r="F1964" s="456">
        <v>22860</v>
      </c>
      <c r="G1964" s="456">
        <v>0</v>
      </c>
      <c r="H1964" s="456">
        <v>0</v>
      </c>
      <c r="I1964" s="456">
        <v>0</v>
      </c>
      <c r="J1964" s="459">
        <v>22860</v>
      </c>
    </row>
    <row r="1965" spans="2:10" x14ac:dyDescent="0.25">
      <c r="B1965" s="516" t="s">
        <v>321</v>
      </c>
      <c r="C1965" s="458" t="s">
        <v>2338</v>
      </c>
      <c r="D1965" s="458" t="s">
        <v>2339</v>
      </c>
      <c r="E1965" s="456">
        <v>0</v>
      </c>
      <c r="F1965" s="456">
        <v>5249110</v>
      </c>
      <c r="G1965" s="456">
        <v>0</v>
      </c>
      <c r="H1965" s="456">
        <v>0</v>
      </c>
      <c r="I1965" s="456">
        <v>0</v>
      </c>
      <c r="J1965" s="459">
        <v>5249110</v>
      </c>
    </row>
    <row r="1966" spans="2:10" ht="18" x14ac:dyDescent="0.25">
      <c r="B1966" s="516" t="s">
        <v>321</v>
      </c>
      <c r="C1966" s="458" t="s">
        <v>2340</v>
      </c>
      <c r="D1966" s="458" t="s">
        <v>2341</v>
      </c>
      <c r="E1966" s="456">
        <v>0</v>
      </c>
      <c r="F1966" s="456">
        <v>3334</v>
      </c>
      <c r="G1966" s="456">
        <v>0</v>
      </c>
      <c r="H1966" s="456">
        <v>0</v>
      </c>
      <c r="I1966" s="456">
        <v>0</v>
      </c>
      <c r="J1966" s="459">
        <v>3334</v>
      </c>
    </row>
    <row r="1967" spans="2:10" x14ac:dyDescent="0.25">
      <c r="B1967" s="516" t="s">
        <v>321</v>
      </c>
      <c r="C1967" s="458" t="s">
        <v>2342</v>
      </c>
      <c r="D1967" s="458" t="s">
        <v>2343</v>
      </c>
      <c r="E1967" s="456">
        <v>0</v>
      </c>
      <c r="F1967" s="456">
        <v>111997</v>
      </c>
      <c r="G1967" s="456">
        <v>0</v>
      </c>
      <c r="H1967" s="456">
        <v>0</v>
      </c>
      <c r="I1967" s="456">
        <v>0</v>
      </c>
      <c r="J1967" s="459">
        <v>111997</v>
      </c>
    </row>
    <row r="1968" spans="2:10" x14ac:dyDescent="0.25">
      <c r="B1968" s="516" t="s">
        <v>321</v>
      </c>
      <c r="C1968" s="458" t="s">
        <v>2344</v>
      </c>
      <c r="D1968" s="458" t="s">
        <v>2345</v>
      </c>
      <c r="E1968" s="456">
        <v>0</v>
      </c>
      <c r="F1968" s="456">
        <v>3334</v>
      </c>
      <c r="G1968" s="456">
        <v>0</v>
      </c>
      <c r="H1968" s="456">
        <v>0</v>
      </c>
      <c r="I1968" s="456">
        <v>0</v>
      </c>
      <c r="J1968" s="459">
        <v>3334</v>
      </c>
    </row>
    <row r="1969" spans="2:10" x14ac:dyDescent="0.25">
      <c r="B1969" s="516" t="s">
        <v>321</v>
      </c>
      <c r="C1969" s="458" t="s">
        <v>2346</v>
      </c>
      <c r="D1969" s="458" t="s">
        <v>2145</v>
      </c>
      <c r="E1969" s="456">
        <v>0</v>
      </c>
      <c r="F1969" s="456">
        <v>164031</v>
      </c>
      <c r="G1969" s="456">
        <v>0</v>
      </c>
      <c r="H1969" s="456">
        <v>0</v>
      </c>
      <c r="I1969" s="456">
        <v>0</v>
      </c>
      <c r="J1969" s="459">
        <v>164031</v>
      </c>
    </row>
    <row r="1970" spans="2:10" x14ac:dyDescent="0.25">
      <c r="B1970" s="516" t="s">
        <v>321</v>
      </c>
      <c r="C1970" s="458" t="s">
        <v>2347</v>
      </c>
      <c r="D1970" s="458" t="s">
        <v>2233</v>
      </c>
      <c r="E1970" s="456">
        <v>0</v>
      </c>
      <c r="F1970" s="456">
        <v>238071</v>
      </c>
      <c r="G1970" s="456">
        <v>0</v>
      </c>
      <c r="H1970" s="456">
        <v>0</v>
      </c>
      <c r="I1970" s="456">
        <v>0</v>
      </c>
      <c r="J1970" s="459">
        <v>238071</v>
      </c>
    </row>
    <row r="1971" spans="2:10" x14ac:dyDescent="0.25">
      <c r="B1971" s="516" t="s">
        <v>321</v>
      </c>
      <c r="C1971" s="458" t="s">
        <v>2348</v>
      </c>
      <c r="D1971" s="458" t="s">
        <v>2235</v>
      </c>
      <c r="E1971" s="456">
        <v>0</v>
      </c>
      <c r="F1971" s="456">
        <v>5209</v>
      </c>
      <c r="G1971" s="456">
        <v>0</v>
      </c>
      <c r="H1971" s="456">
        <v>0</v>
      </c>
      <c r="I1971" s="456">
        <v>0</v>
      </c>
      <c r="J1971" s="459">
        <v>5209</v>
      </c>
    </row>
    <row r="1972" spans="2:10" x14ac:dyDescent="0.25">
      <c r="B1972" s="516" t="s">
        <v>321</v>
      </c>
      <c r="C1972" s="458" t="s">
        <v>2349</v>
      </c>
      <c r="D1972" s="458" t="s">
        <v>2147</v>
      </c>
      <c r="E1972" s="456">
        <v>0</v>
      </c>
      <c r="F1972" s="456">
        <v>472730</v>
      </c>
      <c r="G1972" s="456">
        <v>0</v>
      </c>
      <c r="H1972" s="456">
        <v>0</v>
      </c>
      <c r="I1972" s="456">
        <v>0</v>
      </c>
      <c r="J1972" s="459">
        <v>472730</v>
      </c>
    </row>
    <row r="1973" spans="2:10" x14ac:dyDescent="0.25">
      <c r="B1973" s="516" t="s">
        <v>321</v>
      </c>
      <c r="C1973" s="458" t="s">
        <v>2350</v>
      </c>
      <c r="D1973" s="458" t="s">
        <v>2351</v>
      </c>
      <c r="E1973" s="456">
        <v>0</v>
      </c>
      <c r="F1973" s="456">
        <v>237200</v>
      </c>
      <c r="G1973" s="456">
        <v>0</v>
      </c>
      <c r="H1973" s="456">
        <v>0</v>
      </c>
      <c r="I1973" s="456">
        <v>0</v>
      </c>
      <c r="J1973" s="459">
        <v>237200</v>
      </c>
    </row>
    <row r="1974" spans="2:10" x14ac:dyDescent="0.25">
      <c r="B1974" s="516" t="s">
        <v>321</v>
      </c>
      <c r="C1974" s="458" t="s">
        <v>2352</v>
      </c>
      <c r="D1974" s="458" t="s">
        <v>2149</v>
      </c>
      <c r="E1974" s="456">
        <v>0</v>
      </c>
      <c r="F1974" s="456">
        <v>186827</v>
      </c>
      <c r="G1974" s="456">
        <v>0</v>
      </c>
      <c r="H1974" s="456">
        <v>0</v>
      </c>
      <c r="I1974" s="456">
        <v>0</v>
      </c>
      <c r="J1974" s="459">
        <v>186827</v>
      </c>
    </row>
    <row r="1975" spans="2:10" ht="18" x14ac:dyDescent="0.25">
      <c r="B1975" s="516" t="s">
        <v>321</v>
      </c>
      <c r="C1975" s="458" t="s">
        <v>2353</v>
      </c>
      <c r="D1975" s="458" t="s">
        <v>2241</v>
      </c>
      <c r="E1975" s="456">
        <v>0</v>
      </c>
      <c r="F1975" s="456">
        <v>434</v>
      </c>
      <c r="G1975" s="456">
        <v>0</v>
      </c>
      <c r="H1975" s="456">
        <v>0</v>
      </c>
      <c r="I1975" s="456">
        <v>0</v>
      </c>
      <c r="J1975" s="459">
        <v>434</v>
      </c>
    </row>
    <row r="1976" spans="2:10" x14ac:dyDescent="0.25">
      <c r="B1976" s="516" t="s">
        <v>321</v>
      </c>
      <c r="C1976" s="458" t="s">
        <v>2354</v>
      </c>
      <c r="D1976" s="458" t="s">
        <v>2151</v>
      </c>
      <c r="E1976" s="456">
        <v>0</v>
      </c>
      <c r="F1976" s="456">
        <v>774081</v>
      </c>
      <c r="G1976" s="456">
        <v>0</v>
      </c>
      <c r="H1976" s="456">
        <v>0</v>
      </c>
      <c r="I1976" s="456">
        <v>0</v>
      </c>
      <c r="J1976" s="459">
        <v>774081</v>
      </c>
    </row>
    <row r="1977" spans="2:10" ht="18" x14ac:dyDescent="0.25">
      <c r="B1977" s="516" t="s">
        <v>321</v>
      </c>
      <c r="C1977" s="458" t="s">
        <v>2355</v>
      </c>
      <c r="D1977" s="458" t="s">
        <v>2153</v>
      </c>
      <c r="E1977" s="456">
        <v>0</v>
      </c>
      <c r="F1977" s="456">
        <v>1795256</v>
      </c>
      <c r="G1977" s="456">
        <v>0</v>
      </c>
      <c r="H1977" s="456">
        <v>0</v>
      </c>
      <c r="I1977" s="456">
        <v>0</v>
      </c>
      <c r="J1977" s="459">
        <v>1795256</v>
      </c>
    </row>
    <row r="1978" spans="2:10" x14ac:dyDescent="0.25">
      <c r="B1978" s="516" t="s">
        <v>321</v>
      </c>
      <c r="C1978" s="458" t="s">
        <v>2356</v>
      </c>
      <c r="D1978" s="458" t="s">
        <v>2357</v>
      </c>
      <c r="E1978" s="456">
        <v>0</v>
      </c>
      <c r="F1978" s="456">
        <v>3355831</v>
      </c>
      <c r="G1978" s="456">
        <v>0</v>
      </c>
      <c r="H1978" s="456">
        <v>0</v>
      </c>
      <c r="I1978" s="456">
        <v>0</v>
      </c>
      <c r="J1978" s="459">
        <v>3355831</v>
      </c>
    </row>
    <row r="1979" spans="2:10" ht="18" x14ac:dyDescent="0.25">
      <c r="B1979" s="516" t="s">
        <v>321</v>
      </c>
      <c r="C1979" s="458" t="s">
        <v>2358</v>
      </c>
      <c r="D1979" s="458" t="s">
        <v>2359</v>
      </c>
      <c r="E1979" s="456">
        <v>0</v>
      </c>
      <c r="F1979" s="456">
        <v>430606</v>
      </c>
      <c r="G1979" s="456">
        <v>0</v>
      </c>
      <c r="H1979" s="456">
        <v>0</v>
      </c>
      <c r="I1979" s="456">
        <v>0</v>
      </c>
      <c r="J1979" s="459">
        <v>430606</v>
      </c>
    </row>
    <row r="1980" spans="2:10" x14ac:dyDescent="0.25">
      <c r="B1980" s="516" t="s">
        <v>321</v>
      </c>
      <c r="C1980" s="458" t="s">
        <v>2360</v>
      </c>
      <c r="D1980" s="458" t="s">
        <v>2155</v>
      </c>
      <c r="E1980" s="456">
        <v>0</v>
      </c>
      <c r="F1980" s="456">
        <v>9090</v>
      </c>
      <c r="G1980" s="456">
        <v>0</v>
      </c>
      <c r="H1980" s="456">
        <v>0</v>
      </c>
      <c r="I1980" s="456">
        <v>0</v>
      </c>
      <c r="J1980" s="459">
        <v>9090</v>
      </c>
    </row>
    <row r="1981" spans="2:10" x14ac:dyDescent="0.25">
      <c r="B1981" s="516" t="s">
        <v>321</v>
      </c>
      <c r="C1981" s="458" t="s">
        <v>2361</v>
      </c>
      <c r="D1981" s="458" t="s">
        <v>2157</v>
      </c>
      <c r="E1981" s="456">
        <v>0</v>
      </c>
      <c r="F1981" s="456">
        <v>7673</v>
      </c>
      <c r="G1981" s="456">
        <v>0</v>
      </c>
      <c r="H1981" s="456">
        <v>0</v>
      </c>
      <c r="I1981" s="456">
        <v>0</v>
      </c>
      <c r="J1981" s="459">
        <v>7673</v>
      </c>
    </row>
    <row r="1982" spans="2:10" x14ac:dyDescent="0.25">
      <c r="B1982" s="516" t="s">
        <v>321</v>
      </c>
      <c r="C1982" s="458" t="s">
        <v>2362</v>
      </c>
      <c r="D1982" s="458" t="s">
        <v>2260</v>
      </c>
      <c r="E1982" s="456">
        <v>0</v>
      </c>
      <c r="F1982" s="456">
        <v>3450</v>
      </c>
      <c r="G1982" s="456">
        <v>0</v>
      </c>
      <c r="H1982" s="456">
        <v>0</v>
      </c>
      <c r="I1982" s="456">
        <v>0</v>
      </c>
      <c r="J1982" s="459">
        <v>3450</v>
      </c>
    </row>
    <row r="1983" spans="2:10" x14ac:dyDescent="0.25">
      <c r="B1983" s="516" t="s">
        <v>321</v>
      </c>
      <c r="C1983" s="458" t="s">
        <v>2363</v>
      </c>
      <c r="D1983" s="458" t="s">
        <v>2262</v>
      </c>
      <c r="E1983" s="456">
        <v>0</v>
      </c>
      <c r="F1983" s="456">
        <v>1650</v>
      </c>
      <c r="G1983" s="456">
        <v>0</v>
      </c>
      <c r="H1983" s="456">
        <v>0</v>
      </c>
      <c r="I1983" s="456">
        <v>0</v>
      </c>
      <c r="J1983" s="459">
        <v>1650</v>
      </c>
    </row>
    <row r="1984" spans="2:10" x14ac:dyDescent="0.25">
      <c r="B1984" s="516" t="s">
        <v>321</v>
      </c>
      <c r="C1984" s="458" t="s">
        <v>2364</v>
      </c>
      <c r="D1984" s="458" t="s">
        <v>2365</v>
      </c>
      <c r="E1984" s="456">
        <v>0</v>
      </c>
      <c r="F1984" s="456">
        <v>139000</v>
      </c>
      <c r="G1984" s="456">
        <v>0</v>
      </c>
      <c r="H1984" s="456">
        <v>0</v>
      </c>
      <c r="I1984" s="456">
        <v>0</v>
      </c>
      <c r="J1984" s="459">
        <v>139000</v>
      </c>
    </row>
    <row r="1985" spans="2:10" x14ac:dyDescent="0.25">
      <c r="B1985" s="516" t="s">
        <v>321</v>
      </c>
      <c r="C1985" s="458" t="s">
        <v>2366</v>
      </c>
      <c r="D1985" s="458" t="s">
        <v>2367</v>
      </c>
      <c r="E1985" s="456">
        <v>0</v>
      </c>
      <c r="F1985" s="456">
        <v>1000000</v>
      </c>
      <c r="G1985" s="456">
        <v>0</v>
      </c>
      <c r="H1985" s="456">
        <v>0</v>
      </c>
      <c r="I1985" s="456">
        <v>0</v>
      </c>
      <c r="J1985" s="459">
        <v>1000000</v>
      </c>
    </row>
    <row r="1986" spans="2:10" ht="18" x14ac:dyDescent="0.25">
      <c r="B1986" s="516" t="s">
        <v>321</v>
      </c>
      <c r="C1986" s="458" t="s">
        <v>2368</v>
      </c>
      <c r="D1986" s="458" t="s">
        <v>2369</v>
      </c>
      <c r="E1986" s="456">
        <v>0</v>
      </c>
      <c r="F1986" s="456">
        <v>10000000</v>
      </c>
      <c r="G1986" s="456">
        <v>0</v>
      </c>
      <c r="H1986" s="456">
        <v>0</v>
      </c>
      <c r="I1986" s="456">
        <v>0</v>
      </c>
      <c r="J1986" s="459">
        <v>10000000</v>
      </c>
    </row>
    <row r="1987" spans="2:10" x14ac:dyDescent="0.25">
      <c r="B1987" s="516" t="s">
        <v>321</v>
      </c>
      <c r="C1987" s="458" t="s">
        <v>2370</v>
      </c>
      <c r="D1987" s="458" t="s">
        <v>2065</v>
      </c>
      <c r="E1987" s="456">
        <v>0</v>
      </c>
      <c r="F1987" s="456">
        <v>701502.68</v>
      </c>
      <c r="G1987" s="456">
        <v>0</v>
      </c>
      <c r="H1987" s="456">
        <v>0</v>
      </c>
      <c r="I1987" s="456">
        <v>0</v>
      </c>
      <c r="J1987" s="459">
        <v>701502.68</v>
      </c>
    </row>
    <row r="1988" spans="2:10" x14ac:dyDescent="0.25">
      <c r="B1988" s="516" t="s">
        <v>321</v>
      </c>
      <c r="C1988" s="458" t="s">
        <v>2371</v>
      </c>
      <c r="D1988" s="458" t="s">
        <v>2067</v>
      </c>
      <c r="E1988" s="456">
        <v>0</v>
      </c>
      <c r="F1988" s="456">
        <v>10551.53</v>
      </c>
      <c r="G1988" s="456">
        <v>0</v>
      </c>
      <c r="H1988" s="456">
        <v>0</v>
      </c>
      <c r="I1988" s="456">
        <v>0</v>
      </c>
      <c r="J1988" s="459">
        <v>10551.53</v>
      </c>
    </row>
    <row r="1989" spans="2:10" x14ac:dyDescent="0.25">
      <c r="B1989" s="516" t="s">
        <v>321</v>
      </c>
      <c r="C1989" s="458" t="s">
        <v>2372</v>
      </c>
      <c r="D1989" s="458" t="s">
        <v>2071</v>
      </c>
      <c r="E1989" s="456">
        <v>0</v>
      </c>
      <c r="F1989" s="456">
        <v>124798.08</v>
      </c>
      <c r="G1989" s="456">
        <v>0</v>
      </c>
      <c r="H1989" s="456">
        <v>0</v>
      </c>
      <c r="I1989" s="456">
        <v>0</v>
      </c>
      <c r="J1989" s="459">
        <v>124798.08</v>
      </c>
    </row>
    <row r="1990" spans="2:10" x14ac:dyDescent="0.25">
      <c r="B1990" s="516" t="s">
        <v>321</v>
      </c>
      <c r="C1990" s="458" t="s">
        <v>2373</v>
      </c>
      <c r="D1990" s="458" t="s">
        <v>2073</v>
      </c>
      <c r="E1990" s="456">
        <v>0</v>
      </c>
      <c r="F1990" s="456">
        <v>17159.740000000002</v>
      </c>
      <c r="G1990" s="456">
        <v>0</v>
      </c>
      <c r="H1990" s="456">
        <v>0</v>
      </c>
      <c r="I1990" s="456">
        <v>0</v>
      </c>
      <c r="J1990" s="459">
        <v>17159.740000000002</v>
      </c>
    </row>
    <row r="1991" spans="2:10" x14ac:dyDescent="0.25">
      <c r="B1991" s="516" t="s">
        <v>321</v>
      </c>
      <c r="C1991" s="458" t="s">
        <v>2374</v>
      </c>
      <c r="D1991" s="458" t="s">
        <v>2075</v>
      </c>
      <c r="E1991" s="456">
        <v>0</v>
      </c>
      <c r="F1991" s="456">
        <v>132943.16</v>
      </c>
      <c r="G1991" s="456">
        <v>0</v>
      </c>
      <c r="H1991" s="456">
        <v>0</v>
      </c>
      <c r="I1991" s="456">
        <v>0</v>
      </c>
      <c r="J1991" s="459">
        <v>132943.16</v>
      </c>
    </row>
    <row r="1992" spans="2:10" x14ac:dyDescent="0.25">
      <c r="B1992" s="516" t="s">
        <v>321</v>
      </c>
      <c r="C1992" s="458" t="s">
        <v>2375</v>
      </c>
      <c r="D1992" s="458" t="s">
        <v>2079</v>
      </c>
      <c r="E1992" s="456">
        <v>0</v>
      </c>
      <c r="F1992" s="456">
        <v>310037.62</v>
      </c>
      <c r="G1992" s="456">
        <v>0</v>
      </c>
      <c r="H1992" s="456">
        <v>0</v>
      </c>
      <c r="I1992" s="456">
        <v>0</v>
      </c>
      <c r="J1992" s="459">
        <v>310037.62</v>
      </c>
    </row>
    <row r="1993" spans="2:10" x14ac:dyDescent="0.25">
      <c r="B1993" s="516" t="s">
        <v>321</v>
      </c>
      <c r="C1993" s="458" t="s">
        <v>2376</v>
      </c>
      <c r="D1993" s="458" t="s">
        <v>2081</v>
      </c>
      <c r="E1993" s="456">
        <v>0</v>
      </c>
      <c r="F1993" s="456">
        <v>98543.99</v>
      </c>
      <c r="G1993" s="456">
        <v>0</v>
      </c>
      <c r="H1993" s="456">
        <v>0</v>
      </c>
      <c r="I1993" s="456">
        <v>0</v>
      </c>
      <c r="J1993" s="459">
        <v>98543.99</v>
      </c>
    </row>
    <row r="1994" spans="2:10" x14ac:dyDescent="0.25">
      <c r="B1994" s="516" t="s">
        <v>321</v>
      </c>
      <c r="C1994" s="458" t="s">
        <v>2377</v>
      </c>
      <c r="D1994" s="458" t="s">
        <v>2083</v>
      </c>
      <c r="E1994" s="456">
        <v>0</v>
      </c>
      <c r="F1994" s="456">
        <v>17876.59</v>
      </c>
      <c r="G1994" s="456">
        <v>0</v>
      </c>
      <c r="H1994" s="456">
        <v>0</v>
      </c>
      <c r="I1994" s="456">
        <v>0</v>
      </c>
      <c r="J1994" s="459">
        <v>17876.59</v>
      </c>
    </row>
    <row r="1995" spans="2:10" x14ac:dyDescent="0.25">
      <c r="B1995" s="516" t="s">
        <v>321</v>
      </c>
      <c r="C1995" s="458" t="s">
        <v>2378</v>
      </c>
      <c r="D1995" s="458" t="s">
        <v>2085</v>
      </c>
      <c r="E1995" s="456">
        <v>0</v>
      </c>
      <c r="F1995" s="456">
        <v>66904.490000000005</v>
      </c>
      <c r="G1995" s="456">
        <v>0</v>
      </c>
      <c r="H1995" s="456">
        <v>0</v>
      </c>
      <c r="I1995" s="456">
        <v>0</v>
      </c>
      <c r="J1995" s="459">
        <v>66904.490000000005</v>
      </c>
    </row>
    <row r="1996" spans="2:10" x14ac:dyDescent="0.25">
      <c r="B1996" s="516" t="s">
        <v>321</v>
      </c>
      <c r="C1996" s="458" t="s">
        <v>2379</v>
      </c>
      <c r="D1996" s="458" t="s">
        <v>2087</v>
      </c>
      <c r="E1996" s="456">
        <v>0</v>
      </c>
      <c r="F1996" s="456">
        <v>21551.27</v>
      </c>
      <c r="G1996" s="456">
        <v>0</v>
      </c>
      <c r="H1996" s="456">
        <v>0</v>
      </c>
      <c r="I1996" s="456">
        <v>0</v>
      </c>
      <c r="J1996" s="459">
        <v>21551.27</v>
      </c>
    </row>
    <row r="1997" spans="2:10" x14ac:dyDescent="0.25">
      <c r="B1997" s="516" t="s">
        <v>321</v>
      </c>
      <c r="C1997" s="458" t="s">
        <v>2380</v>
      </c>
      <c r="D1997" s="458" t="s">
        <v>2089</v>
      </c>
      <c r="E1997" s="456">
        <v>0</v>
      </c>
      <c r="F1997" s="456">
        <v>13456.95</v>
      </c>
      <c r="G1997" s="456">
        <v>0</v>
      </c>
      <c r="H1997" s="456">
        <v>0</v>
      </c>
      <c r="I1997" s="456">
        <v>0</v>
      </c>
      <c r="J1997" s="459">
        <v>13456.95</v>
      </c>
    </row>
    <row r="1998" spans="2:10" x14ac:dyDescent="0.25">
      <c r="B1998" s="516" t="s">
        <v>321</v>
      </c>
      <c r="C1998" s="458" t="s">
        <v>2381</v>
      </c>
      <c r="D1998" s="458" t="s">
        <v>2095</v>
      </c>
      <c r="E1998" s="456">
        <v>0</v>
      </c>
      <c r="F1998" s="456">
        <v>13160.54</v>
      </c>
      <c r="G1998" s="456">
        <v>0</v>
      </c>
      <c r="H1998" s="456">
        <v>0</v>
      </c>
      <c r="I1998" s="456">
        <v>0</v>
      </c>
      <c r="J1998" s="459">
        <v>13160.54</v>
      </c>
    </row>
    <row r="1999" spans="2:10" x14ac:dyDescent="0.25">
      <c r="B1999" s="516" t="s">
        <v>321</v>
      </c>
      <c r="C1999" s="458" t="s">
        <v>2382</v>
      </c>
      <c r="D1999" s="458" t="s">
        <v>2101</v>
      </c>
      <c r="E1999" s="456">
        <v>0</v>
      </c>
      <c r="F1999" s="456">
        <v>2930.64</v>
      </c>
      <c r="G1999" s="456">
        <v>0</v>
      </c>
      <c r="H1999" s="456">
        <v>0</v>
      </c>
      <c r="I1999" s="456">
        <v>0</v>
      </c>
      <c r="J1999" s="459">
        <v>2930.64</v>
      </c>
    </row>
    <row r="2000" spans="2:10" x14ac:dyDescent="0.25">
      <c r="B2000" s="516" t="s">
        <v>321</v>
      </c>
      <c r="C2000" s="458" t="s">
        <v>2383</v>
      </c>
      <c r="D2000" s="458" t="s">
        <v>2103</v>
      </c>
      <c r="E2000" s="456">
        <v>0</v>
      </c>
      <c r="F2000" s="456">
        <v>12000</v>
      </c>
      <c r="G2000" s="456">
        <v>0</v>
      </c>
      <c r="H2000" s="456">
        <v>0</v>
      </c>
      <c r="I2000" s="456">
        <v>0</v>
      </c>
      <c r="J2000" s="459">
        <v>12000</v>
      </c>
    </row>
    <row r="2001" spans="2:10" x14ac:dyDescent="0.25">
      <c r="B2001" s="516" t="s">
        <v>321</v>
      </c>
      <c r="C2001" s="458" t="s">
        <v>2384</v>
      </c>
      <c r="D2001" s="458" t="s">
        <v>2105</v>
      </c>
      <c r="E2001" s="456">
        <v>0</v>
      </c>
      <c r="F2001" s="456">
        <v>468.83</v>
      </c>
      <c r="G2001" s="456">
        <v>0</v>
      </c>
      <c r="H2001" s="456">
        <v>0</v>
      </c>
      <c r="I2001" s="456">
        <v>0</v>
      </c>
      <c r="J2001" s="459">
        <v>468.83</v>
      </c>
    </row>
    <row r="2002" spans="2:10" x14ac:dyDescent="0.25">
      <c r="B2002" s="516" t="s">
        <v>321</v>
      </c>
      <c r="C2002" s="458" t="s">
        <v>2385</v>
      </c>
      <c r="D2002" s="458" t="s">
        <v>2107</v>
      </c>
      <c r="E2002" s="456">
        <v>0</v>
      </c>
      <c r="F2002" s="456">
        <v>46482.59</v>
      </c>
      <c r="G2002" s="456">
        <v>0</v>
      </c>
      <c r="H2002" s="456">
        <v>0</v>
      </c>
      <c r="I2002" s="456">
        <v>0</v>
      </c>
      <c r="J2002" s="459">
        <v>46482.59</v>
      </c>
    </row>
    <row r="2003" spans="2:10" x14ac:dyDescent="0.25">
      <c r="B2003" s="516" t="s">
        <v>321</v>
      </c>
      <c r="C2003" s="458" t="s">
        <v>2386</v>
      </c>
      <c r="D2003" s="458" t="s">
        <v>2109</v>
      </c>
      <c r="E2003" s="456">
        <v>0</v>
      </c>
      <c r="F2003" s="456">
        <v>126.06</v>
      </c>
      <c r="G2003" s="456">
        <v>0</v>
      </c>
      <c r="H2003" s="456">
        <v>0</v>
      </c>
      <c r="I2003" s="456">
        <v>0</v>
      </c>
      <c r="J2003" s="459">
        <v>126.06</v>
      </c>
    </row>
    <row r="2004" spans="2:10" x14ac:dyDescent="0.25">
      <c r="B2004" s="516" t="s">
        <v>321</v>
      </c>
      <c r="C2004" s="458" t="s">
        <v>2387</v>
      </c>
      <c r="D2004" s="458" t="s">
        <v>2191</v>
      </c>
      <c r="E2004" s="456">
        <v>0</v>
      </c>
      <c r="F2004" s="456">
        <v>553.21</v>
      </c>
      <c r="G2004" s="456">
        <v>0</v>
      </c>
      <c r="H2004" s="456">
        <v>0</v>
      </c>
      <c r="I2004" s="456">
        <v>0</v>
      </c>
      <c r="J2004" s="459">
        <v>553.21</v>
      </c>
    </row>
    <row r="2005" spans="2:10" x14ac:dyDescent="0.25">
      <c r="B2005" s="516" t="s">
        <v>321</v>
      </c>
      <c r="C2005" s="458" t="s">
        <v>2388</v>
      </c>
      <c r="D2005" s="458" t="s">
        <v>2294</v>
      </c>
      <c r="E2005" s="456">
        <v>0</v>
      </c>
      <c r="F2005" s="456">
        <v>209.3</v>
      </c>
      <c r="G2005" s="456">
        <v>0</v>
      </c>
      <c r="H2005" s="456">
        <v>0</v>
      </c>
      <c r="I2005" s="456">
        <v>0</v>
      </c>
      <c r="J2005" s="459">
        <v>209.3</v>
      </c>
    </row>
    <row r="2006" spans="2:10" x14ac:dyDescent="0.25">
      <c r="B2006" s="516" t="s">
        <v>321</v>
      </c>
      <c r="C2006" s="458" t="s">
        <v>2389</v>
      </c>
      <c r="D2006" s="458" t="s">
        <v>2390</v>
      </c>
      <c r="E2006" s="456">
        <v>0</v>
      </c>
      <c r="F2006" s="456">
        <v>1456360.47</v>
      </c>
      <c r="G2006" s="456">
        <v>0</v>
      </c>
      <c r="H2006" s="456">
        <v>0</v>
      </c>
      <c r="I2006" s="456">
        <v>0</v>
      </c>
      <c r="J2006" s="459">
        <v>1456360.47</v>
      </c>
    </row>
    <row r="2007" spans="2:10" x14ac:dyDescent="0.25">
      <c r="B2007" s="516" t="s">
        <v>321</v>
      </c>
      <c r="C2007" s="458" t="s">
        <v>2391</v>
      </c>
      <c r="D2007" s="458" t="s">
        <v>2115</v>
      </c>
      <c r="E2007" s="456">
        <v>0</v>
      </c>
      <c r="F2007" s="456">
        <v>256565.21</v>
      </c>
      <c r="G2007" s="456">
        <v>0</v>
      </c>
      <c r="H2007" s="456">
        <v>0</v>
      </c>
      <c r="I2007" s="456">
        <v>0</v>
      </c>
      <c r="J2007" s="459">
        <v>256565.21</v>
      </c>
    </row>
    <row r="2008" spans="2:10" x14ac:dyDescent="0.25">
      <c r="B2008" s="516" t="s">
        <v>321</v>
      </c>
      <c r="C2008" s="458" t="s">
        <v>2392</v>
      </c>
      <c r="D2008" s="458" t="s">
        <v>2117</v>
      </c>
      <c r="E2008" s="456">
        <v>0</v>
      </c>
      <c r="F2008" s="456">
        <v>27527.69</v>
      </c>
      <c r="G2008" s="456">
        <v>0</v>
      </c>
      <c r="H2008" s="456">
        <v>0</v>
      </c>
      <c r="I2008" s="456">
        <v>0</v>
      </c>
      <c r="J2008" s="459">
        <v>27527.69</v>
      </c>
    </row>
    <row r="2009" spans="2:10" x14ac:dyDescent="0.25">
      <c r="B2009" s="516" t="s">
        <v>321</v>
      </c>
      <c r="C2009" s="458" t="s">
        <v>2393</v>
      </c>
      <c r="D2009" s="458" t="s">
        <v>2119</v>
      </c>
      <c r="E2009" s="456">
        <v>0</v>
      </c>
      <c r="F2009" s="456">
        <v>8309.52</v>
      </c>
      <c r="G2009" s="456">
        <v>0</v>
      </c>
      <c r="H2009" s="456">
        <v>0</v>
      </c>
      <c r="I2009" s="456">
        <v>0</v>
      </c>
      <c r="J2009" s="459">
        <v>8309.52</v>
      </c>
    </row>
    <row r="2010" spans="2:10" x14ac:dyDescent="0.25">
      <c r="B2010" s="516" t="s">
        <v>321</v>
      </c>
      <c r="C2010" s="458" t="s">
        <v>2394</v>
      </c>
      <c r="D2010" s="458" t="s">
        <v>2121</v>
      </c>
      <c r="E2010" s="456">
        <v>0</v>
      </c>
      <c r="F2010" s="456">
        <v>2582.81</v>
      </c>
      <c r="G2010" s="456">
        <v>0</v>
      </c>
      <c r="H2010" s="456">
        <v>0</v>
      </c>
      <c r="I2010" s="456">
        <v>0</v>
      </c>
      <c r="J2010" s="459">
        <v>2582.81</v>
      </c>
    </row>
    <row r="2011" spans="2:10" x14ac:dyDescent="0.25">
      <c r="B2011" s="516" t="s">
        <v>321</v>
      </c>
      <c r="C2011" s="458" t="s">
        <v>2395</v>
      </c>
      <c r="D2011" s="458" t="s">
        <v>2123</v>
      </c>
      <c r="E2011" s="456">
        <v>0</v>
      </c>
      <c r="F2011" s="456">
        <v>3724.23</v>
      </c>
      <c r="G2011" s="456">
        <v>0</v>
      </c>
      <c r="H2011" s="456">
        <v>0</v>
      </c>
      <c r="I2011" s="456">
        <v>0</v>
      </c>
      <c r="J2011" s="459">
        <v>3724.23</v>
      </c>
    </row>
    <row r="2012" spans="2:10" ht="18" x14ac:dyDescent="0.25">
      <c r="B2012" s="516" t="s">
        <v>321</v>
      </c>
      <c r="C2012" s="458" t="s">
        <v>2396</v>
      </c>
      <c r="D2012" s="458" t="s">
        <v>2127</v>
      </c>
      <c r="E2012" s="456">
        <v>0</v>
      </c>
      <c r="F2012" s="456">
        <v>2245.33</v>
      </c>
      <c r="G2012" s="456">
        <v>0</v>
      </c>
      <c r="H2012" s="456">
        <v>0</v>
      </c>
      <c r="I2012" s="456">
        <v>0</v>
      </c>
      <c r="J2012" s="459">
        <v>2245.33</v>
      </c>
    </row>
    <row r="2013" spans="2:10" x14ac:dyDescent="0.25">
      <c r="B2013" s="516" t="s">
        <v>321</v>
      </c>
      <c r="C2013" s="458" t="s">
        <v>2397</v>
      </c>
      <c r="D2013" s="458" t="s">
        <v>2129</v>
      </c>
      <c r="E2013" s="456">
        <v>0</v>
      </c>
      <c r="F2013" s="456">
        <v>10518.03</v>
      </c>
      <c r="G2013" s="456">
        <v>0</v>
      </c>
      <c r="H2013" s="456">
        <v>0</v>
      </c>
      <c r="I2013" s="456">
        <v>0</v>
      </c>
      <c r="J2013" s="459">
        <v>10518.03</v>
      </c>
    </row>
    <row r="2014" spans="2:10" x14ac:dyDescent="0.25">
      <c r="B2014" s="516" t="s">
        <v>321</v>
      </c>
      <c r="C2014" s="458" t="s">
        <v>2398</v>
      </c>
      <c r="D2014" s="458" t="s">
        <v>2131</v>
      </c>
      <c r="E2014" s="456">
        <v>0</v>
      </c>
      <c r="F2014" s="456">
        <v>55.1</v>
      </c>
      <c r="G2014" s="456">
        <v>0</v>
      </c>
      <c r="H2014" s="456">
        <v>0</v>
      </c>
      <c r="I2014" s="456">
        <v>0</v>
      </c>
      <c r="J2014" s="459">
        <v>55.1</v>
      </c>
    </row>
    <row r="2015" spans="2:10" x14ac:dyDescent="0.25">
      <c r="B2015" s="516" t="s">
        <v>321</v>
      </c>
      <c r="C2015" s="458" t="s">
        <v>2399</v>
      </c>
      <c r="D2015" s="458" t="s">
        <v>2137</v>
      </c>
      <c r="E2015" s="456">
        <v>0</v>
      </c>
      <c r="F2015" s="456">
        <v>151.16999999999999</v>
      </c>
      <c r="G2015" s="456">
        <v>0</v>
      </c>
      <c r="H2015" s="456">
        <v>0</v>
      </c>
      <c r="I2015" s="456">
        <v>0</v>
      </c>
      <c r="J2015" s="459">
        <v>151.16999999999999</v>
      </c>
    </row>
    <row r="2016" spans="2:10" x14ac:dyDescent="0.25">
      <c r="B2016" s="516" t="s">
        <v>321</v>
      </c>
      <c r="C2016" s="458" t="s">
        <v>2400</v>
      </c>
      <c r="D2016" s="458" t="s">
        <v>2139</v>
      </c>
      <c r="E2016" s="456">
        <v>0</v>
      </c>
      <c r="F2016" s="456">
        <v>101964.68</v>
      </c>
      <c r="G2016" s="456">
        <v>0</v>
      </c>
      <c r="H2016" s="456">
        <v>0</v>
      </c>
      <c r="I2016" s="456">
        <v>0</v>
      </c>
      <c r="J2016" s="459">
        <v>101964.68</v>
      </c>
    </row>
    <row r="2017" spans="2:10" x14ac:dyDescent="0.25">
      <c r="B2017" s="516" t="s">
        <v>321</v>
      </c>
      <c r="C2017" s="458" t="s">
        <v>2401</v>
      </c>
      <c r="D2017" s="458" t="s">
        <v>2325</v>
      </c>
      <c r="E2017" s="456">
        <v>0</v>
      </c>
      <c r="F2017" s="456">
        <v>37714.97</v>
      </c>
      <c r="G2017" s="456">
        <v>0</v>
      </c>
      <c r="H2017" s="456">
        <v>0</v>
      </c>
      <c r="I2017" s="456">
        <v>0</v>
      </c>
      <c r="J2017" s="459">
        <v>37714.97</v>
      </c>
    </row>
    <row r="2018" spans="2:10" x14ac:dyDescent="0.25">
      <c r="B2018" s="516" t="s">
        <v>321</v>
      </c>
      <c r="C2018" s="458" t="s">
        <v>2402</v>
      </c>
      <c r="D2018" s="458" t="s">
        <v>2327</v>
      </c>
      <c r="E2018" s="456">
        <v>0</v>
      </c>
      <c r="F2018" s="456">
        <v>688.57</v>
      </c>
      <c r="G2018" s="456">
        <v>0</v>
      </c>
      <c r="H2018" s="456">
        <v>0</v>
      </c>
      <c r="I2018" s="456">
        <v>0</v>
      </c>
      <c r="J2018" s="459">
        <v>688.57</v>
      </c>
    </row>
    <row r="2019" spans="2:10" x14ac:dyDescent="0.25">
      <c r="B2019" s="516" t="s">
        <v>321</v>
      </c>
      <c r="C2019" s="458" t="s">
        <v>2403</v>
      </c>
      <c r="D2019" s="458" t="s">
        <v>2210</v>
      </c>
      <c r="E2019" s="456">
        <v>0</v>
      </c>
      <c r="F2019" s="456">
        <v>4587751.17</v>
      </c>
      <c r="G2019" s="456">
        <v>0</v>
      </c>
      <c r="H2019" s="456">
        <v>0</v>
      </c>
      <c r="I2019" s="456">
        <v>0</v>
      </c>
      <c r="J2019" s="459">
        <v>4587751.17</v>
      </c>
    </row>
    <row r="2020" spans="2:10" x14ac:dyDescent="0.25">
      <c r="B2020" s="516" t="s">
        <v>321</v>
      </c>
      <c r="C2020" s="458" t="s">
        <v>2404</v>
      </c>
      <c r="D2020" s="458" t="s">
        <v>2143</v>
      </c>
      <c r="E2020" s="456">
        <v>0</v>
      </c>
      <c r="F2020" s="456">
        <v>4814.8500000000004</v>
      </c>
      <c r="G2020" s="456">
        <v>0</v>
      </c>
      <c r="H2020" s="456">
        <v>0</v>
      </c>
      <c r="I2020" s="456">
        <v>0</v>
      </c>
      <c r="J2020" s="459">
        <v>4814.8500000000004</v>
      </c>
    </row>
    <row r="2021" spans="2:10" x14ac:dyDescent="0.25">
      <c r="B2021" s="516" t="s">
        <v>321</v>
      </c>
      <c r="C2021" s="458" t="s">
        <v>2405</v>
      </c>
      <c r="D2021" s="458" t="s">
        <v>2145</v>
      </c>
      <c r="E2021" s="456">
        <v>0</v>
      </c>
      <c r="F2021" s="456">
        <v>274176.18</v>
      </c>
      <c r="G2021" s="456">
        <v>0</v>
      </c>
      <c r="H2021" s="456">
        <v>0</v>
      </c>
      <c r="I2021" s="456">
        <v>0</v>
      </c>
      <c r="J2021" s="459">
        <v>274176.18</v>
      </c>
    </row>
    <row r="2022" spans="2:10" x14ac:dyDescent="0.25">
      <c r="B2022" s="516" t="s">
        <v>321</v>
      </c>
      <c r="C2022" s="458" t="s">
        <v>2406</v>
      </c>
      <c r="D2022" s="458" t="s">
        <v>2233</v>
      </c>
      <c r="E2022" s="456">
        <v>0</v>
      </c>
      <c r="F2022" s="456">
        <v>388080.92</v>
      </c>
      <c r="G2022" s="456">
        <v>0</v>
      </c>
      <c r="H2022" s="456">
        <v>0</v>
      </c>
      <c r="I2022" s="456">
        <v>0</v>
      </c>
      <c r="J2022" s="459">
        <v>388080.92</v>
      </c>
    </row>
    <row r="2023" spans="2:10" x14ac:dyDescent="0.25">
      <c r="B2023" s="516" t="s">
        <v>321</v>
      </c>
      <c r="C2023" s="458" t="s">
        <v>2407</v>
      </c>
      <c r="D2023" s="458" t="s">
        <v>2147</v>
      </c>
      <c r="E2023" s="456">
        <v>0</v>
      </c>
      <c r="F2023" s="456">
        <v>17637.34</v>
      </c>
      <c r="G2023" s="456">
        <v>0</v>
      </c>
      <c r="H2023" s="456">
        <v>0</v>
      </c>
      <c r="I2023" s="456">
        <v>0</v>
      </c>
      <c r="J2023" s="459">
        <v>17637.34</v>
      </c>
    </row>
    <row r="2024" spans="2:10" ht="18" x14ac:dyDescent="0.25">
      <c r="B2024" s="516" t="s">
        <v>321</v>
      </c>
      <c r="C2024" s="458" t="s">
        <v>2408</v>
      </c>
      <c r="D2024" s="458" t="s">
        <v>2243</v>
      </c>
      <c r="E2024" s="456">
        <v>0</v>
      </c>
      <c r="F2024" s="456">
        <v>449.07</v>
      </c>
      <c r="G2024" s="456">
        <v>0</v>
      </c>
      <c r="H2024" s="456">
        <v>0</v>
      </c>
      <c r="I2024" s="456">
        <v>0</v>
      </c>
      <c r="J2024" s="459">
        <v>449.07</v>
      </c>
    </row>
    <row r="2025" spans="2:10" x14ac:dyDescent="0.25">
      <c r="B2025" s="516" t="s">
        <v>321</v>
      </c>
      <c r="C2025" s="458" t="s">
        <v>2409</v>
      </c>
      <c r="D2025" s="458" t="s">
        <v>2151</v>
      </c>
      <c r="E2025" s="456">
        <v>0</v>
      </c>
      <c r="F2025" s="456">
        <v>36594.449999999997</v>
      </c>
      <c r="G2025" s="456">
        <v>0</v>
      </c>
      <c r="H2025" s="456">
        <v>0</v>
      </c>
      <c r="I2025" s="456">
        <v>0</v>
      </c>
      <c r="J2025" s="459">
        <v>36594.449999999997</v>
      </c>
    </row>
    <row r="2026" spans="2:10" x14ac:dyDescent="0.25">
      <c r="B2026" s="516" t="s">
        <v>321</v>
      </c>
      <c r="C2026" s="458" t="s">
        <v>2410</v>
      </c>
      <c r="D2026" s="458" t="s">
        <v>2246</v>
      </c>
      <c r="E2026" s="456">
        <v>0</v>
      </c>
      <c r="F2026" s="456">
        <v>2356.59</v>
      </c>
      <c r="G2026" s="456">
        <v>0</v>
      </c>
      <c r="H2026" s="456">
        <v>0</v>
      </c>
      <c r="I2026" s="456">
        <v>0</v>
      </c>
      <c r="J2026" s="459">
        <v>2356.59</v>
      </c>
    </row>
    <row r="2027" spans="2:10" ht="18" x14ac:dyDescent="0.25">
      <c r="B2027" s="516" t="s">
        <v>321</v>
      </c>
      <c r="C2027" s="458" t="s">
        <v>2411</v>
      </c>
      <c r="D2027" s="458" t="s">
        <v>2153</v>
      </c>
      <c r="E2027" s="456">
        <v>0</v>
      </c>
      <c r="F2027" s="456">
        <v>2544.6999999999998</v>
      </c>
      <c r="G2027" s="456">
        <v>0</v>
      </c>
      <c r="H2027" s="456">
        <v>0</v>
      </c>
      <c r="I2027" s="456">
        <v>0</v>
      </c>
      <c r="J2027" s="459">
        <v>2544.6999999999998</v>
      </c>
    </row>
    <row r="2028" spans="2:10" x14ac:dyDescent="0.25">
      <c r="B2028" s="516" t="s">
        <v>321</v>
      </c>
      <c r="C2028" s="458" t="s">
        <v>2412</v>
      </c>
      <c r="D2028" s="458" t="s">
        <v>2357</v>
      </c>
      <c r="E2028" s="456">
        <v>0</v>
      </c>
      <c r="F2028" s="456">
        <v>524886.73</v>
      </c>
      <c r="G2028" s="456">
        <v>0</v>
      </c>
      <c r="H2028" s="456">
        <v>0</v>
      </c>
      <c r="I2028" s="456">
        <v>0</v>
      </c>
      <c r="J2028" s="459">
        <v>524886.73</v>
      </c>
    </row>
    <row r="2029" spans="2:10" x14ac:dyDescent="0.25">
      <c r="B2029" s="516" t="s">
        <v>321</v>
      </c>
      <c r="C2029" s="458" t="s">
        <v>2413</v>
      </c>
      <c r="D2029" s="458" t="s">
        <v>2155</v>
      </c>
      <c r="E2029" s="456">
        <v>0</v>
      </c>
      <c r="F2029" s="456">
        <v>410.15</v>
      </c>
      <c r="G2029" s="456">
        <v>0</v>
      </c>
      <c r="H2029" s="456">
        <v>0</v>
      </c>
      <c r="I2029" s="456">
        <v>0</v>
      </c>
      <c r="J2029" s="459">
        <v>410.15</v>
      </c>
    </row>
    <row r="2030" spans="2:10" x14ac:dyDescent="0.25">
      <c r="B2030" s="516" t="s">
        <v>321</v>
      </c>
      <c r="C2030" s="458" t="s">
        <v>2414</v>
      </c>
      <c r="D2030" s="458" t="s">
        <v>2157</v>
      </c>
      <c r="E2030" s="456">
        <v>0</v>
      </c>
      <c r="F2030" s="456">
        <v>2097.56</v>
      </c>
      <c r="G2030" s="456">
        <v>0</v>
      </c>
      <c r="H2030" s="456">
        <v>0</v>
      </c>
      <c r="I2030" s="456">
        <v>0</v>
      </c>
      <c r="J2030" s="459">
        <v>2097.56</v>
      </c>
    </row>
    <row r="2031" spans="2:10" x14ac:dyDescent="0.25">
      <c r="B2031" s="516" t="s">
        <v>479</v>
      </c>
      <c r="C2031" s="458" t="s">
        <v>2415</v>
      </c>
      <c r="D2031" s="458" t="s">
        <v>2416</v>
      </c>
      <c r="E2031" s="456">
        <v>25517575.600000001</v>
      </c>
      <c r="F2031" s="456">
        <v>0</v>
      </c>
      <c r="G2031" s="456">
        <v>5037468.59</v>
      </c>
      <c r="H2031" s="456">
        <v>29227489.550000001</v>
      </c>
      <c r="I2031" s="456">
        <v>1327554.6399999999</v>
      </c>
      <c r="J2031" s="459">
        <v>0</v>
      </c>
    </row>
    <row r="2032" spans="2:10" x14ac:dyDescent="0.25">
      <c r="B2032" s="516" t="s">
        <v>479</v>
      </c>
      <c r="C2032" s="458" t="s">
        <v>2417</v>
      </c>
      <c r="D2032" s="458" t="s">
        <v>2316</v>
      </c>
      <c r="E2032" s="456">
        <v>0</v>
      </c>
      <c r="F2032" s="456">
        <v>0</v>
      </c>
      <c r="G2032" s="456">
        <v>0</v>
      </c>
      <c r="H2032" s="456">
        <v>0</v>
      </c>
      <c r="I2032" s="456">
        <v>0</v>
      </c>
      <c r="J2032" s="459">
        <v>0</v>
      </c>
    </row>
    <row r="2033" spans="2:10" x14ac:dyDescent="0.25">
      <c r="B2033" s="516" t="s">
        <v>479</v>
      </c>
      <c r="C2033" s="458" t="s">
        <v>5679</v>
      </c>
      <c r="D2033" s="458" t="s">
        <v>4227</v>
      </c>
      <c r="E2033" s="456">
        <v>0</v>
      </c>
      <c r="F2033" s="456">
        <v>0</v>
      </c>
      <c r="G2033" s="456">
        <v>0</v>
      </c>
      <c r="H2033" s="456">
        <v>0</v>
      </c>
      <c r="I2033" s="456">
        <v>0</v>
      </c>
      <c r="J2033" s="459">
        <v>0</v>
      </c>
    </row>
    <row r="2034" spans="2:10" x14ac:dyDescent="0.25">
      <c r="B2034" s="516" t="s">
        <v>479</v>
      </c>
      <c r="C2034" s="458" t="s">
        <v>2418</v>
      </c>
      <c r="D2034" s="458" t="s">
        <v>2357</v>
      </c>
      <c r="E2034" s="456">
        <v>0</v>
      </c>
      <c r="F2034" s="456">
        <v>0</v>
      </c>
      <c r="G2034" s="456">
        <v>0</v>
      </c>
      <c r="H2034" s="456">
        <v>0</v>
      </c>
      <c r="I2034" s="456">
        <v>0</v>
      </c>
      <c r="J2034" s="459">
        <v>0</v>
      </c>
    </row>
    <row r="2035" spans="2:10" x14ac:dyDescent="0.25">
      <c r="B2035" s="516" t="s">
        <v>479</v>
      </c>
      <c r="C2035" s="458" t="s">
        <v>5680</v>
      </c>
      <c r="D2035" s="458" t="s">
        <v>2422</v>
      </c>
      <c r="E2035" s="456">
        <v>0</v>
      </c>
      <c r="F2035" s="456">
        <v>0</v>
      </c>
      <c r="G2035" s="456">
        <v>0</v>
      </c>
      <c r="H2035" s="456">
        <v>0</v>
      </c>
      <c r="I2035" s="456">
        <v>0</v>
      </c>
      <c r="J2035" s="459">
        <v>0</v>
      </c>
    </row>
    <row r="2036" spans="2:10" x14ac:dyDescent="0.25">
      <c r="B2036" s="516" t="s">
        <v>479</v>
      </c>
      <c r="C2036" s="458" t="s">
        <v>3262</v>
      </c>
      <c r="D2036" s="458" t="s">
        <v>3263</v>
      </c>
      <c r="E2036" s="456">
        <v>0</v>
      </c>
      <c r="F2036" s="456">
        <v>0</v>
      </c>
      <c r="G2036" s="456">
        <v>0</v>
      </c>
      <c r="H2036" s="456">
        <v>0</v>
      </c>
      <c r="I2036" s="456">
        <v>0</v>
      </c>
      <c r="J2036" s="459">
        <v>0</v>
      </c>
    </row>
    <row r="2037" spans="2:10" x14ac:dyDescent="0.25">
      <c r="B2037" s="516" t="s">
        <v>479</v>
      </c>
      <c r="C2037" s="458" t="s">
        <v>3264</v>
      </c>
      <c r="D2037" s="458" t="s">
        <v>3265</v>
      </c>
      <c r="E2037" s="456">
        <v>0</v>
      </c>
      <c r="F2037" s="456">
        <v>0</v>
      </c>
      <c r="G2037" s="456">
        <v>0</v>
      </c>
      <c r="H2037" s="456">
        <v>0</v>
      </c>
      <c r="I2037" s="456">
        <v>0</v>
      </c>
      <c r="J2037" s="459">
        <v>0</v>
      </c>
    </row>
    <row r="2038" spans="2:10" x14ac:dyDescent="0.25">
      <c r="B2038" s="516" t="s">
        <v>479</v>
      </c>
      <c r="C2038" s="458" t="s">
        <v>2419</v>
      </c>
      <c r="D2038" s="458" t="s">
        <v>2420</v>
      </c>
      <c r="E2038" s="456">
        <v>0</v>
      </c>
      <c r="F2038" s="456">
        <v>0</v>
      </c>
      <c r="G2038" s="456">
        <v>0</v>
      </c>
      <c r="H2038" s="456">
        <v>0</v>
      </c>
      <c r="I2038" s="456">
        <v>0</v>
      </c>
      <c r="J2038" s="459">
        <v>0</v>
      </c>
    </row>
    <row r="2039" spans="2:10" x14ac:dyDescent="0.25">
      <c r="B2039" s="516" t="s">
        <v>479</v>
      </c>
      <c r="C2039" s="458" t="s">
        <v>2421</v>
      </c>
      <c r="D2039" s="458" t="s">
        <v>2422</v>
      </c>
      <c r="E2039" s="456">
        <v>0</v>
      </c>
      <c r="F2039" s="456">
        <v>0</v>
      </c>
      <c r="G2039" s="456">
        <v>0</v>
      </c>
      <c r="H2039" s="456">
        <v>0</v>
      </c>
      <c r="I2039" s="456">
        <v>0</v>
      </c>
      <c r="J2039" s="459">
        <v>0</v>
      </c>
    </row>
    <row r="2040" spans="2:10" x14ac:dyDescent="0.25">
      <c r="B2040" s="516" t="s">
        <v>479</v>
      </c>
      <c r="C2040" s="458" t="s">
        <v>3266</v>
      </c>
      <c r="D2040" s="458" t="s">
        <v>3267</v>
      </c>
      <c r="E2040" s="456">
        <v>0</v>
      </c>
      <c r="F2040" s="456">
        <v>0</v>
      </c>
      <c r="G2040" s="456">
        <v>0</v>
      </c>
      <c r="H2040" s="456">
        <v>0</v>
      </c>
      <c r="I2040" s="456">
        <v>0</v>
      </c>
      <c r="J2040" s="459">
        <v>0</v>
      </c>
    </row>
    <row r="2041" spans="2:10" x14ac:dyDescent="0.25">
      <c r="B2041" s="516" t="s">
        <v>479</v>
      </c>
      <c r="C2041" s="458" t="s">
        <v>3268</v>
      </c>
      <c r="D2041" s="458" t="s">
        <v>2288</v>
      </c>
      <c r="E2041" s="456">
        <v>0</v>
      </c>
      <c r="F2041" s="456">
        <v>0</v>
      </c>
      <c r="G2041" s="456">
        <v>0</v>
      </c>
      <c r="H2041" s="456">
        <v>0</v>
      </c>
      <c r="I2041" s="456">
        <v>0</v>
      </c>
      <c r="J2041" s="459">
        <v>0</v>
      </c>
    </row>
    <row r="2042" spans="2:10" x14ac:dyDescent="0.25">
      <c r="B2042" s="516" t="s">
        <v>479</v>
      </c>
      <c r="C2042" s="458" t="s">
        <v>3269</v>
      </c>
      <c r="D2042" s="458" t="s">
        <v>3270</v>
      </c>
      <c r="E2042" s="456">
        <v>0</v>
      </c>
      <c r="F2042" s="456">
        <v>0</v>
      </c>
      <c r="G2042" s="456">
        <v>0</v>
      </c>
      <c r="H2042" s="456">
        <v>0</v>
      </c>
      <c r="I2042" s="456">
        <v>0</v>
      </c>
      <c r="J2042" s="459">
        <v>0</v>
      </c>
    </row>
    <row r="2043" spans="2:10" x14ac:dyDescent="0.25">
      <c r="B2043" s="516" t="s">
        <v>479</v>
      </c>
      <c r="C2043" s="458" t="s">
        <v>3675</v>
      </c>
      <c r="D2043" s="458" t="s">
        <v>2107</v>
      </c>
      <c r="E2043" s="456">
        <v>0</v>
      </c>
      <c r="F2043" s="456">
        <v>0</v>
      </c>
      <c r="G2043" s="456">
        <v>0</v>
      </c>
      <c r="H2043" s="456">
        <v>0</v>
      </c>
      <c r="I2043" s="456">
        <v>0</v>
      </c>
      <c r="J2043" s="459">
        <v>0</v>
      </c>
    </row>
    <row r="2044" spans="2:10" x14ac:dyDescent="0.25">
      <c r="B2044" s="516" t="s">
        <v>479</v>
      </c>
      <c r="C2044" s="458" t="s">
        <v>3271</v>
      </c>
      <c r="D2044" s="458" t="s">
        <v>2109</v>
      </c>
      <c r="E2044" s="456">
        <v>0</v>
      </c>
      <c r="F2044" s="456">
        <v>0</v>
      </c>
      <c r="G2044" s="456">
        <v>0</v>
      </c>
      <c r="H2044" s="456">
        <v>0</v>
      </c>
      <c r="I2044" s="456">
        <v>0</v>
      </c>
      <c r="J2044" s="459">
        <v>0</v>
      </c>
    </row>
    <row r="2045" spans="2:10" x14ac:dyDescent="0.25">
      <c r="B2045" s="516" t="s">
        <v>479</v>
      </c>
      <c r="C2045" s="458" t="s">
        <v>3272</v>
      </c>
      <c r="D2045" s="458" t="s">
        <v>2111</v>
      </c>
      <c r="E2045" s="456">
        <v>0</v>
      </c>
      <c r="F2045" s="456">
        <v>0</v>
      </c>
      <c r="G2045" s="456">
        <v>0</v>
      </c>
      <c r="H2045" s="456">
        <v>-9405.17</v>
      </c>
      <c r="I2045" s="456">
        <v>9405.17</v>
      </c>
      <c r="J2045" s="459">
        <v>0</v>
      </c>
    </row>
    <row r="2046" spans="2:10" x14ac:dyDescent="0.25">
      <c r="B2046" s="516" t="s">
        <v>479</v>
      </c>
      <c r="C2046" s="458" t="s">
        <v>3273</v>
      </c>
      <c r="D2046" s="458" t="s">
        <v>2191</v>
      </c>
      <c r="E2046" s="456">
        <v>0</v>
      </c>
      <c r="F2046" s="456">
        <v>0</v>
      </c>
      <c r="G2046" s="456">
        <v>0</v>
      </c>
      <c r="H2046" s="456">
        <v>0</v>
      </c>
      <c r="I2046" s="456">
        <v>0</v>
      </c>
      <c r="J2046" s="459">
        <v>0</v>
      </c>
    </row>
    <row r="2047" spans="2:10" ht="11.25" customHeight="1" x14ac:dyDescent="0.25">
      <c r="B2047" s="516" t="s">
        <v>479</v>
      </c>
      <c r="C2047" s="458" t="s">
        <v>4225</v>
      </c>
      <c r="D2047" s="458" t="s">
        <v>3690</v>
      </c>
      <c r="E2047" s="456">
        <v>0</v>
      </c>
      <c r="F2047" s="456">
        <v>0</v>
      </c>
      <c r="G2047" s="456">
        <v>0</v>
      </c>
      <c r="H2047" s="456">
        <v>0</v>
      </c>
      <c r="I2047" s="456">
        <v>0</v>
      </c>
      <c r="J2047" s="459">
        <v>0</v>
      </c>
    </row>
    <row r="2048" spans="2:10" x14ac:dyDescent="0.25">
      <c r="B2048" s="516" t="s">
        <v>479</v>
      </c>
      <c r="C2048" s="458" t="s">
        <v>4226</v>
      </c>
      <c r="D2048" s="458" t="s">
        <v>4227</v>
      </c>
      <c r="E2048" s="456">
        <v>0</v>
      </c>
      <c r="F2048" s="456">
        <v>0</v>
      </c>
      <c r="G2048" s="456">
        <v>0</v>
      </c>
      <c r="H2048" s="456">
        <v>0</v>
      </c>
      <c r="I2048" s="456">
        <v>0</v>
      </c>
      <c r="J2048" s="459">
        <v>0</v>
      </c>
    </row>
    <row r="2049" spans="2:10" ht="11.25" customHeight="1" x14ac:dyDescent="0.25">
      <c r="B2049" s="516" t="s">
        <v>479</v>
      </c>
      <c r="C2049" s="458" t="s">
        <v>4056</v>
      </c>
      <c r="D2049" s="458" t="s">
        <v>2149</v>
      </c>
      <c r="E2049" s="456">
        <v>0</v>
      </c>
      <c r="F2049" s="456">
        <v>0</v>
      </c>
      <c r="G2049" s="456">
        <v>0</v>
      </c>
      <c r="H2049" s="456">
        <v>0</v>
      </c>
      <c r="I2049" s="456">
        <v>0</v>
      </c>
      <c r="J2049" s="459">
        <v>0</v>
      </c>
    </row>
    <row r="2050" spans="2:10" x14ac:dyDescent="0.25">
      <c r="B2050" s="516" t="s">
        <v>479</v>
      </c>
      <c r="C2050" s="458" t="s">
        <v>4057</v>
      </c>
      <c r="D2050" s="458" t="s">
        <v>2107</v>
      </c>
      <c r="E2050" s="456">
        <v>0</v>
      </c>
      <c r="F2050" s="456">
        <v>0</v>
      </c>
      <c r="G2050" s="456">
        <v>0</v>
      </c>
      <c r="H2050" s="456">
        <v>0</v>
      </c>
      <c r="I2050" s="456">
        <v>0</v>
      </c>
      <c r="J2050" s="459">
        <v>0</v>
      </c>
    </row>
    <row r="2051" spans="2:10" ht="11.25" customHeight="1" x14ac:dyDescent="0.25">
      <c r="B2051" s="516" t="s">
        <v>479</v>
      </c>
      <c r="C2051" s="458" t="s">
        <v>4228</v>
      </c>
      <c r="D2051" s="458" t="s">
        <v>4229</v>
      </c>
      <c r="E2051" s="456">
        <v>0</v>
      </c>
      <c r="F2051" s="456">
        <v>0</v>
      </c>
      <c r="G2051" s="456">
        <v>0</v>
      </c>
      <c r="H2051" s="456">
        <v>0</v>
      </c>
      <c r="I2051" s="456">
        <v>0</v>
      </c>
      <c r="J2051" s="459">
        <v>0</v>
      </c>
    </row>
    <row r="2052" spans="2:10" x14ac:dyDescent="0.25">
      <c r="B2052" s="516" t="s">
        <v>479</v>
      </c>
      <c r="C2052" s="458" t="s">
        <v>4230</v>
      </c>
      <c r="D2052" s="458" t="s">
        <v>2109</v>
      </c>
      <c r="E2052" s="456">
        <v>0</v>
      </c>
      <c r="F2052" s="456">
        <v>0</v>
      </c>
      <c r="G2052" s="456">
        <v>0</v>
      </c>
      <c r="H2052" s="456">
        <v>0</v>
      </c>
      <c r="I2052" s="456">
        <v>0</v>
      </c>
      <c r="J2052" s="459">
        <v>0</v>
      </c>
    </row>
    <row r="2053" spans="2:10" x14ac:dyDescent="0.25">
      <c r="B2053" s="516" t="s">
        <v>479</v>
      </c>
      <c r="C2053" s="458" t="s">
        <v>4231</v>
      </c>
      <c r="D2053" s="458" t="s">
        <v>2191</v>
      </c>
      <c r="E2053" s="456">
        <v>0</v>
      </c>
      <c r="F2053" s="456">
        <v>0</v>
      </c>
      <c r="G2053" s="456">
        <v>0</v>
      </c>
      <c r="H2053" s="456">
        <v>0</v>
      </c>
      <c r="I2053" s="456">
        <v>0</v>
      </c>
      <c r="J2053" s="459">
        <v>0</v>
      </c>
    </row>
    <row r="2054" spans="2:10" x14ac:dyDescent="0.25">
      <c r="B2054" s="516" t="s">
        <v>479</v>
      </c>
      <c r="C2054" s="458" t="s">
        <v>4842</v>
      </c>
      <c r="D2054" s="458" t="s">
        <v>2117</v>
      </c>
      <c r="E2054" s="456">
        <v>0</v>
      </c>
      <c r="F2054" s="456">
        <v>0</v>
      </c>
      <c r="G2054" s="456">
        <v>0</v>
      </c>
      <c r="H2054" s="456">
        <v>0</v>
      </c>
      <c r="I2054" s="456">
        <v>0</v>
      </c>
      <c r="J2054" s="459">
        <v>0</v>
      </c>
    </row>
    <row r="2055" spans="2:10" x14ac:dyDescent="0.25">
      <c r="B2055" s="516" t="s">
        <v>479</v>
      </c>
      <c r="C2055" s="458" t="s">
        <v>4843</v>
      </c>
      <c r="D2055" s="458" t="s">
        <v>2133</v>
      </c>
      <c r="E2055" s="456">
        <v>0</v>
      </c>
      <c r="F2055" s="456">
        <v>0</v>
      </c>
      <c r="G2055" s="456">
        <v>0</v>
      </c>
      <c r="H2055" s="456">
        <v>0</v>
      </c>
      <c r="I2055" s="456">
        <v>0</v>
      </c>
      <c r="J2055" s="459">
        <v>0</v>
      </c>
    </row>
    <row r="2056" spans="2:10" x14ac:dyDescent="0.25">
      <c r="B2056" s="516" t="s">
        <v>479</v>
      </c>
      <c r="C2056" s="458" t="s">
        <v>4058</v>
      </c>
      <c r="D2056" s="458" t="s">
        <v>2316</v>
      </c>
      <c r="E2056" s="456">
        <v>0</v>
      </c>
      <c r="F2056" s="456">
        <v>0</v>
      </c>
      <c r="G2056" s="456">
        <v>0</v>
      </c>
      <c r="H2056" s="456">
        <v>0</v>
      </c>
      <c r="I2056" s="456">
        <v>0</v>
      </c>
      <c r="J2056" s="459">
        <v>0</v>
      </c>
    </row>
    <row r="2057" spans="2:10" x14ac:dyDescent="0.25">
      <c r="B2057" s="516" t="s">
        <v>479</v>
      </c>
      <c r="C2057" s="458" t="s">
        <v>4232</v>
      </c>
      <c r="D2057" s="458" t="s">
        <v>4227</v>
      </c>
      <c r="E2057" s="456">
        <v>0</v>
      </c>
      <c r="F2057" s="456">
        <v>0</v>
      </c>
      <c r="G2057" s="456">
        <v>0</v>
      </c>
      <c r="H2057" s="456">
        <v>0</v>
      </c>
      <c r="I2057" s="456">
        <v>0</v>
      </c>
      <c r="J2057" s="459">
        <v>0</v>
      </c>
    </row>
    <row r="2058" spans="2:10" x14ac:dyDescent="0.25">
      <c r="B2058" s="516" t="s">
        <v>479</v>
      </c>
      <c r="C2058" s="458" t="s">
        <v>4844</v>
      </c>
      <c r="D2058" s="458" t="s">
        <v>2137</v>
      </c>
      <c r="E2058" s="456">
        <v>0</v>
      </c>
      <c r="F2058" s="456">
        <v>0</v>
      </c>
      <c r="G2058" s="456">
        <v>0</v>
      </c>
      <c r="H2058" s="456">
        <v>0</v>
      </c>
      <c r="I2058" s="456">
        <v>0</v>
      </c>
      <c r="J2058" s="459">
        <v>0</v>
      </c>
    </row>
    <row r="2059" spans="2:10" x14ac:dyDescent="0.25">
      <c r="B2059" s="516" t="s">
        <v>479</v>
      </c>
      <c r="C2059" s="458" t="s">
        <v>4233</v>
      </c>
      <c r="D2059" s="458" t="s">
        <v>2322</v>
      </c>
      <c r="E2059" s="456">
        <v>0</v>
      </c>
      <c r="F2059" s="456">
        <v>0</v>
      </c>
      <c r="G2059" s="456">
        <v>0</v>
      </c>
      <c r="H2059" s="456">
        <v>0</v>
      </c>
      <c r="I2059" s="456">
        <v>0</v>
      </c>
      <c r="J2059" s="459">
        <v>0</v>
      </c>
    </row>
    <row r="2060" spans="2:10" x14ac:dyDescent="0.25">
      <c r="B2060" s="516" t="s">
        <v>479</v>
      </c>
      <c r="C2060" s="458" t="s">
        <v>4234</v>
      </c>
      <c r="D2060" s="458" t="s">
        <v>2329</v>
      </c>
      <c r="E2060" s="456">
        <v>0</v>
      </c>
      <c r="F2060" s="456">
        <v>0</v>
      </c>
      <c r="G2060" s="456">
        <v>0</v>
      </c>
      <c r="H2060" s="456">
        <v>0</v>
      </c>
      <c r="I2060" s="456">
        <v>0</v>
      </c>
      <c r="J2060" s="459">
        <v>0</v>
      </c>
    </row>
    <row r="2061" spans="2:10" x14ac:dyDescent="0.25">
      <c r="B2061" s="516" t="s">
        <v>479</v>
      </c>
      <c r="C2061" s="458" t="s">
        <v>4235</v>
      </c>
      <c r="D2061" s="458" t="s">
        <v>2357</v>
      </c>
      <c r="E2061" s="456">
        <v>0</v>
      </c>
      <c r="F2061" s="456">
        <v>0</v>
      </c>
      <c r="G2061" s="456">
        <v>0</v>
      </c>
      <c r="H2061" s="456">
        <v>0</v>
      </c>
      <c r="I2061" s="456">
        <v>0</v>
      </c>
      <c r="J2061" s="459">
        <v>0</v>
      </c>
    </row>
    <row r="2062" spans="2:10" x14ac:dyDescent="0.25">
      <c r="B2062" s="516" t="s">
        <v>479</v>
      </c>
      <c r="C2062" s="458" t="s">
        <v>5134</v>
      </c>
      <c r="D2062" s="458" t="s">
        <v>5135</v>
      </c>
      <c r="E2062" s="456">
        <v>161.46</v>
      </c>
      <c r="F2062" s="456">
        <v>0</v>
      </c>
      <c r="G2062" s="456">
        <v>0</v>
      </c>
      <c r="H2062" s="456">
        <v>161.46</v>
      </c>
      <c r="I2062" s="456">
        <v>0</v>
      </c>
      <c r="J2062" s="459">
        <v>0</v>
      </c>
    </row>
    <row r="2063" spans="2:10" x14ac:dyDescent="0.25">
      <c r="B2063" s="516" t="s">
        <v>479</v>
      </c>
      <c r="C2063" s="458" t="s">
        <v>4677</v>
      </c>
      <c r="D2063" s="458" t="s">
        <v>2318</v>
      </c>
      <c r="E2063" s="456">
        <v>77.5</v>
      </c>
      <c r="F2063" s="456">
        <v>0</v>
      </c>
      <c r="G2063" s="456">
        <v>0</v>
      </c>
      <c r="H2063" s="456">
        <v>77.5</v>
      </c>
      <c r="I2063" s="456">
        <v>0</v>
      </c>
      <c r="J2063" s="459">
        <v>0</v>
      </c>
    </row>
    <row r="2064" spans="2:10" x14ac:dyDescent="0.25">
      <c r="B2064" s="516" t="s">
        <v>479</v>
      </c>
      <c r="C2064" s="458" t="s">
        <v>5010</v>
      </c>
      <c r="D2064" s="458" t="s">
        <v>2107</v>
      </c>
      <c r="E2064" s="456">
        <v>0</v>
      </c>
      <c r="F2064" s="456">
        <v>0</v>
      </c>
      <c r="G2064" s="456">
        <v>17386.5</v>
      </c>
      <c r="H2064" s="456">
        <v>17386.5</v>
      </c>
      <c r="I2064" s="456">
        <v>0</v>
      </c>
      <c r="J2064" s="459">
        <v>0</v>
      </c>
    </row>
    <row r="2065" spans="2:10" x14ac:dyDescent="0.25">
      <c r="B2065" s="516" t="s">
        <v>479</v>
      </c>
      <c r="C2065" s="458" t="s">
        <v>5136</v>
      </c>
      <c r="D2065" s="458" t="s">
        <v>2109</v>
      </c>
      <c r="E2065" s="456">
        <v>0</v>
      </c>
      <c r="F2065" s="456">
        <v>0</v>
      </c>
      <c r="G2065" s="456">
        <v>0</v>
      </c>
      <c r="H2065" s="456">
        <v>0</v>
      </c>
      <c r="I2065" s="456">
        <v>0</v>
      </c>
      <c r="J2065" s="459">
        <v>0</v>
      </c>
    </row>
    <row r="2066" spans="2:10" x14ac:dyDescent="0.25">
      <c r="B2066" s="516" t="s">
        <v>479</v>
      </c>
      <c r="C2066" s="458" t="s">
        <v>5137</v>
      </c>
      <c r="D2066" s="458" t="s">
        <v>2294</v>
      </c>
      <c r="E2066" s="456">
        <v>0</v>
      </c>
      <c r="F2066" s="456">
        <v>0</v>
      </c>
      <c r="G2066" s="456">
        <v>0</v>
      </c>
      <c r="H2066" s="456">
        <v>0</v>
      </c>
      <c r="I2066" s="456">
        <v>0</v>
      </c>
      <c r="J2066" s="459">
        <v>0</v>
      </c>
    </row>
    <row r="2067" spans="2:10" x14ac:dyDescent="0.25">
      <c r="B2067" s="516" t="s">
        <v>479</v>
      </c>
      <c r="C2067" s="458" t="s">
        <v>5138</v>
      </c>
      <c r="D2067" s="458" t="s">
        <v>2117</v>
      </c>
      <c r="E2067" s="456">
        <v>0</v>
      </c>
      <c r="F2067" s="456">
        <v>0</v>
      </c>
      <c r="G2067" s="456">
        <v>0</v>
      </c>
      <c r="H2067" s="456">
        <v>0</v>
      </c>
      <c r="I2067" s="456">
        <v>0</v>
      </c>
      <c r="J2067" s="459">
        <v>0</v>
      </c>
    </row>
    <row r="2068" spans="2:10" x14ac:dyDescent="0.25">
      <c r="B2068" s="516" t="s">
        <v>479</v>
      </c>
      <c r="C2068" s="458" t="s">
        <v>5139</v>
      </c>
      <c r="D2068" s="458" t="s">
        <v>2316</v>
      </c>
      <c r="E2068" s="456">
        <v>0</v>
      </c>
      <c r="F2068" s="456">
        <v>0</v>
      </c>
      <c r="G2068" s="456">
        <v>0</v>
      </c>
      <c r="H2068" s="456">
        <v>0</v>
      </c>
      <c r="I2068" s="456">
        <v>0</v>
      </c>
      <c r="J2068" s="459">
        <v>0</v>
      </c>
    </row>
    <row r="2069" spans="2:10" x14ac:dyDescent="0.25">
      <c r="B2069" s="516" t="s">
        <v>479</v>
      </c>
      <c r="C2069" s="458" t="s">
        <v>4845</v>
      </c>
      <c r="D2069" s="458" t="s">
        <v>2322</v>
      </c>
      <c r="E2069" s="456">
        <v>0</v>
      </c>
      <c r="F2069" s="456">
        <v>0</v>
      </c>
      <c r="G2069" s="456">
        <v>0</v>
      </c>
      <c r="H2069" s="456">
        <v>0</v>
      </c>
      <c r="I2069" s="456">
        <v>0</v>
      </c>
      <c r="J2069" s="459">
        <v>0</v>
      </c>
    </row>
    <row r="2070" spans="2:10" x14ac:dyDescent="0.25">
      <c r="B2070" s="516" t="s">
        <v>479</v>
      </c>
      <c r="C2070" s="458" t="s">
        <v>5140</v>
      </c>
      <c r="D2070" s="458" t="s">
        <v>2351</v>
      </c>
      <c r="E2070" s="456">
        <v>0</v>
      </c>
      <c r="F2070" s="456">
        <v>0</v>
      </c>
      <c r="G2070" s="456">
        <v>0</v>
      </c>
      <c r="H2070" s="456">
        <v>0</v>
      </c>
      <c r="I2070" s="456">
        <v>0</v>
      </c>
      <c r="J2070" s="459">
        <v>0</v>
      </c>
    </row>
    <row r="2071" spans="2:10" x14ac:dyDescent="0.25">
      <c r="B2071" s="516" t="s">
        <v>479</v>
      </c>
      <c r="C2071" s="458" t="s">
        <v>5141</v>
      </c>
      <c r="D2071" s="458" t="s">
        <v>2357</v>
      </c>
      <c r="E2071" s="456">
        <v>0</v>
      </c>
      <c r="F2071" s="456">
        <v>0</v>
      </c>
      <c r="G2071" s="456">
        <v>95000</v>
      </c>
      <c r="H2071" s="456">
        <v>95000</v>
      </c>
      <c r="I2071" s="456">
        <v>0</v>
      </c>
      <c r="J2071" s="459">
        <v>0</v>
      </c>
    </row>
    <row r="2072" spans="2:10" x14ac:dyDescent="0.25">
      <c r="B2072" s="516" t="s">
        <v>479</v>
      </c>
      <c r="C2072" s="458" t="s">
        <v>5142</v>
      </c>
      <c r="D2072" s="458" t="s">
        <v>2262</v>
      </c>
      <c r="E2072" s="456">
        <v>0</v>
      </c>
      <c r="F2072" s="456">
        <v>0</v>
      </c>
      <c r="G2072" s="456">
        <v>0</v>
      </c>
      <c r="H2072" s="456">
        <v>0</v>
      </c>
      <c r="I2072" s="456">
        <v>0</v>
      </c>
      <c r="J2072" s="459">
        <v>0</v>
      </c>
    </row>
    <row r="2073" spans="2:10" x14ac:dyDescent="0.25">
      <c r="B2073" s="516" t="s">
        <v>479</v>
      </c>
      <c r="C2073" s="458" t="s">
        <v>5011</v>
      </c>
      <c r="D2073" s="458" t="s">
        <v>2097</v>
      </c>
      <c r="E2073" s="456">
        <v>0.02</v>
      </c>
      <c r="F2073" s="456">
        <v>0</v>
      </c>
      <c r="G2073" s="456">
        <v>0</v>
      </c>
      <c r="H2073" s="456">
        <v>0.02</v>
      </c>
      <c r="I2073" s="456">
        <v>0</v>
      </c>
      <c r="J2073" s="459">
        <v>0</v>
      </c>
    </row>
    <row r="2074" spans="2:10" x14ac:dyDescent="0.25">
      <c r="B2074" s="516" t="s">
        <v>479</v>
      </c>
      <c r="C2074" s="458" t="s">
        <v>5012</v>
      </c>
      <c r="D2074" s="458" t="s">
        <v>2105</v>
      </c>
      <c r="E2074" s="456">
        <v>0</v>
      </c>
      <c r="F2074" s="456">
        <v>0</v>
      </c>
      <c r="G2074" s="456">
        <v>520.51</v>
      </c>
      <c r="H2074" s="456">
        <v>520.51</v>
      </c>
      <c r="I2074" s="456">
        <v>0</v>
      </c>
      <c r="J2074" s="459">
        <v>0</v>
      </c>
    </row>
    <row r="2075" spans="2:10" x14ac:dyDescent="0.25">
      <c r="B2075" s="516" t="s">
        <v>479</v>
      </c>
      <c r="C2075" s="458" t="s">
        <v>5013</v>
      </c>
      <c r="D2075" s="458" t="s">
        <v>2186</v>
      </c>
      <c r="E2075" s="456">
        <v>0</v>
      </c>
      <c r="F2075" s="456">
        <v>0</v>
      </c>
      <c r="G2075" s="456">
        <v>69.84</v>
      </c>
      <c r="H2075" s="456">
        <v>69.84</v>
      </c>
      <c r="I2075" s="456">
        <v>0</v>
      </c>
      <c r="J2075" s="459">
        <v>0</v>
      </c>
    </row>
    <row r="2076" spans="2:10" x14ac:dyDescent="0.25">
      <c r="B2076" s="516" t="s">
        <v>479</v>
      </c>
      <c r="C2076" s="458" t="s">
        <v>5014</v>
      </c>
      <c r="D2076" s="458" t="s">
        <v>2197</v>
      </c>
      <c r="E2076" s="456">
        <v>426.72</v>
      </c>
      <c r="F2076" s="456">
        <v>0</v>
      </c>
      <c r="G2076" s="456">
        <v>0</v>
      </c>
      <c r="H2076" s="456">
        <v>426.72</v>
      </c>
      <c r="I2076" s="456">
        <v>0</v>
      </c>
      <c r="J2076" s="459">
        <v>0</v>
      </c>
    </row>
    <row r="2077" spans="2:10" x14ac:dyDescent="0.25">
      <c r="B2077" s="516" t="s">
        <v>479</v>
      </c>
      <c r="C2077" s="458" t="s">
        <v>5015</v>
      </c>
      <c r="D2077" s="458" t="s">
        <v>2228</v>
      </c>
      <c r="E2077" s="456">
        <v>0</v>
      </c>
      <c r="F2077" s="456">
        <v>0</v>
      </c>
      <c r="G2077" s="456">
        <v>0</v>
      </c>
      <c r="H2077" s="456">
        <v>0</v>
      </c>
      <c r="I2077" s="456">
        <v>0</v>
      </c>
      <c r="J2077" s="459">
        <v>0</v>
      </c>
    </row>
    <row r="2078" spans="2:10" x14ac:dyDescent="0.25">
      <c r="B2078" s="516" t="s">
        <v>479</v>
      </c>
      <c r="C2078" s="458" t="s">
        <v>4846</v>
      </c>
      <c r="D2078" s="458" t="s">
        <v>2256</v>
      </c>
      <c r="E2078" s="456">
        <v>0.02</v>
      </c>
      <c r="F2078" s="456">
        <v>0</v>
      </c>
      <c r="G2078" s="456">
        <v>0</v>
      </c>
      <c r="H2078" s="456">
        <v>0</v>
      </c>
      <c r="I2078" s="456">
        <v>0.02</v>
      </c>
      <c r="J2078" s="459">
        <v>0</v>
      </c>
    </row>
    <row r="2079" spans="2:10" x14ac:dyDescent="0.25">
      <c r="B2079" s="516" t="s">
        <v>479</v>
      </c>
      <c r="C2079" s="458" t="s">
        <v>5143</v>
      </c>
      <c r="D2079" s="458" t="s">
        <v>2357</v>
      </c>
      <c r="E2079" s="456">
        <v>596818.27</v>
      </c>
      <c r="F2079" s="456">
        <v>0</v>
      </c>
      <c r="G2079" s="456">
        <v>0</v>
      </c>
      <c r="H2079" s="456">
        <v>596818.27</v>
      </c>
      <c r="I2079" s="456">
        <v>0</v>
      </c>
      <c r="J2079" s="459">
        <v>0</v>
      </c>
    </row>
    <row r="2080" spans="2:10" x14ac:dyDescent="0.25">
      <c r="B2080" s="516" t="s">
        <v>479</v>
      </c>
      <c r="C2080" s="458" t="s">
        <v>6230</v>
      </c>
      <c r="D2080" s="458" t="s">
        <v>2107</v>
      </c>
      <c r="E2080" s="456">
        <v>0</v>
      </c>
      <c r="F2080" s="456">
        <v>0</v>
      </c>
      <c r="G2080" s="456">
        <v>67243</v>
      </c>
      <c r="H2080" s="456">
        <v>20243</v>
      </c>
      <c r="I2080" s="456">
        <v>47000</v>
      </c>
      <c r="J2080" s="459">
        <v>0</v>
      </c>
    </row>
    <row r="2081" spans="2:10" x14ac:dyDescent="0.25">
      <c r="B2081" s="526" t="s">
        <v>479</v>
      </c>
      <c r="C2081" s="512" t="s">
        <v>5016</v>
      </c>
      <c r="D2081" s="512" t="s">
        <v>2107</v>
      </c>
      <c r="E2081" s="511">
        <v>495.23</v>
      </c>
      <c r="F2081" s="511">
        <v>0</v>
      </c>
      <c r="G2081" s="511">
        <v>0</v>
      </c>
      <c r="H2081" s="511">
        <v>0</v>
      </c>
      <c r="I2081" s="511">
        <v>495.23</v>
      </c>
      <c r="J2081" s="527">
        <v>0</v>
      </c>
    </row>
    <row r="2082" spans="2:10" x14ac:dyDescent="0.25">
      <c r="B2082" s="516" t="s">
        <v>479</v>
      </c>
      <c r="C2082" s="458" t="s">
        <v>5144</v>
      </c>
      <c r="D2082" s="458" t="s">
        <v>4229</v>
      </c>
      <c r="E2082" s="456">
        <v>454.98</v>
      </c>
      <c r="F2082" s="456">
        <v>0</v>
      </c>
      <c r="G2082" s="456">
        <v>0</v>
      </c>
      <c r="H2082" s="456">
        <v>0</v>
      </c>
      <c r="I2082" s="456">
        <v>454.98</v>
      </c>
      <c r="J2082" s="459">
        <v>0</v>
      </c>
    </row>
    <row r="2083" spans="2:10" x14ac:dyDescent="0.25">
      <c r="B2083" s="516" t="s">
        <v>479</v>
      </c>
      <c r="C2083" s="458" t="s">
        <v>5145</v>
      </c>
      <c r="D2083" s="458" t="s">
        <v>5146</v>
      </c>
      <c r="E2083" s="456">
        <v>0.2</v>
      </c>
      <c r="F2083" s="456">
        <v>0</v>
      </c>
      <c r="G2083" s="456">
        <v>0</v>
      </c>
      <c r="H2083" s="456">
        <v>0</v>
      </c>
      <c r="I2083" s="456">
        <v>0.2</v>
      </c>
      <c r="J2083" s="459">
        <v>0</v>
      </c>
    </row>
    <row r="2084" spans="2:10" x14ac:dyDescent="0.25">
      <c r="B2084" s="516" t="s">
        <v>479</v>
      </c>
      <c r="C2084" s="458" t="s">
        <v>5147</v>
      </c>
      <c r="D2084" s="458" t="s">
        <v>5135</v>
      </c>
      <c r="E2084" s="456">
        <v>0</v>
      </c>
      <c r="F2084" s="456">
        <v>0</v>
      </c>
      <c r="G2084" s="456">
        <v>0</v>
      </c>
      <c r="H2084" s="456">
        <v>0</v>
      </c>
      <c r="I2084" s="456">
        <v>0</v>
      </c>
      <c r="J2084" s="459">
        <v>0</v>
      </c>
    </row>
    <row r="2085" spans="2:10" x14ac:dyDescent="0.25">
      <c r="B2085" s="516" t="s">
        <v>479</v>
      </c>
      <c r="C2085" s="458" t="s">
        <v>5148</v>
      </c>
      <c r="D2085" s="458" t="s">
        <v>5149</v>
      </c>
      <c r="E2085" s="456">
        <v>0</v>
      </c>
      <c r="F2085" s="456">
        <v>0</v>
      </c>
      <c r="G2085" s="456">
        <v>0</v>
      </c>
      <c r="H2085" s="456">
        <v>0</v>
      </c>
      <c r="I2085" s="456">
        <v>0</v>
      </c>
      <c r="J2085" s="459">
        <v>0</v>
      </c>
    </row>
    <row r="2086" spans="2:10" x14ac:dyDescent="0.25">
      <c r="B2086" s="516" t="s">
        <v>479</v>
      </c>
      <c r="C2086" s="458" t="s">
        <v>5686</v>
      </c>
      <c r="D2086" s="458" t="s">
        <v>2107</v>
      </c>
      <c r="E2086" s="456">
        <v>1135247.04</v>
      </c>
      <c r="F2086" s="456">
        <v>0</v>
      </c>
      <c r="G2086" s="456">
        <v>161053</v>
      </c>
      <c r="H2086" s="456">
        <v>1284644.4099999999</v>
      </c>
      <c r="I2086" s="456">
        <v>11655.63</v>
      </c>
      <c r="J2086" s="459">
        <v>0</v>
      </c>
    </row>
    <row r="2087" spans="2:10" x14ac:dyDescent="0.25">
      <c r="B2087" s="516" t="s">
        <v>479</v>
      </c>
      <c r="C2087" s="458" t="s">
        <v>6231</v>
      </c>
      <c r="D2087" s="458" t="s">
        <v>2135</v>
      </c>
      <c r="E2087" s="456">
        <v>0</v>
      </c>
      <c r="F2087" s="456">
        <v>0</v>
      </c>
      <c r="G2087" s="456">
        <v>27092</v>
      </c>
      <c r="H2087" s="456">
        <v>27091.26</v>
      </c>
      <c r="I2087" s="456">
        <v>0.74</v>
      </c>
      <c r="J2087" s="459">
        <v>0</v>
      </c>
    </row>
    <row r="2088" spans="2:10" x14ac:dyDescent="0.25">
      <c r="B2088" s="516" t="s">
        <v>479</v>
      </c>
      <c r="C2088" s="458" t="s">
        <v>6232</v>
      </c>
      <c r="D2088" s="458" t="s">
        <v>2316</v>
      </c>
      <c r="E2088" s="456">
        <v>0</v>
      </c>
      <c r="F2088" s="456">
        <v>0</v>
      </c>
      <c r="G2088" s="456">
        <v>126000</v>
      </c>
      <c r="H2088" s="456">
        <v>124550.14</v>
      </c>
      <c r="I2088" s="456">
        <v>1449.86</v>
      </c>
      <c r="J2088" s="459">
        <v>0</v>
      </c>
    </row>
    <row r="2089" spans="2:10" x14ac:dyDescent="0.25">
      <c r="B2089" s="526" t="s">
        <v>479</v>
      </c>
      <c r="C2089" s="512" t="s">
        <v>6233</v>
      </c>
      <c r="D2089" s="512" t="s">
        <v>2322</v>
      </c>
      <c r="E2089" s="511">
        <v>0</v>
      </c>
      <c r="F2089" s="511">
        <v>0</v>
      </c>
      <c r="G2089" s="511">
        <v>66910</v>
      </c>
      <c r="H2089" s="511">
        <v>66909.66</v>
      </c>
      <c r="I2089" s="511">
        <v>0.34</v>
      </c>
      <c r="J2089" s="527">
        <v>0</v>
      </c>
    </row>
    <row r="2090" spans="2:10" x14ac:dyDescent="0.25">
      <c r="B2090" s="526" t="s">
        <v>479</v>
      </c>
      <c r="C2090" s="512" t="s">
        <v>6234</v>
      </c>
      <c r="D2090" s="512" t="s">
        <v>5149</v>
      </c>
      <c r="E2090" s="511">
        <v>0</v>
      </c>
      <c r="F2090" s="511">
        <v>0</v>
      </c>
      <c r="G2090" s="511">
        <v>900</v>
      </c>
      <c r="H2090" s="511">
        <v>851.41</v>
      </c>
      <c r="I2090" s="511">
        <v>48.59</v>
      </c>
      <c r="J2090" s="527">
        <v>0</v>
      </c>
    </row>
    <row r="2091" spans="2:10" x14ac:dyDescent="0.25">
      <c r="B2091" s="526" t="s">
        <v>479</v>
      </c>
      <c r="C2091" s="512" t="s">
        <v>6235</v>
      </c>
      <c r="D2091" s="512" t="s">
        <v>2329</v>
      </c>
      <c r="E2091" s="511">
        <v>0</v>
      </c>
      <c r="F2091" s="511">
        <v>0</v>
      </c>
      <c r="G2091" s="511">
        <v>20700</v>
      </c>
      <c r="H2091" s="511">
        <v>18550.009999999998</v>
      </c>
      <c r="I2091" s="511">
        <v>2149.9899999999998</v>
      </c>
      <c r="J2091" s="527">
        <v>0</v>
      </c>
    </row>
    <row r="2092" spans="2:10" x14ac:dyDescent="0.25">
      <c r="B2092" s="516" t="s">
        <v>479</v>
      </c>
      <c r="C2092" s="458" t="s">
        <v>6236</v>
      </c>
      <c r="D2092" s="458" t="s">
        <v>2233</v>
      </c>
      <c r="E2092" s="456">
        <v>0</v>
      </c>
      <c r="F2092" s="456">
        <v>0</v>
      </c>
      <c r="G2092" s="456">
        <v>19330</v>
      </c>
      <c r="H2092" s="456">
        <v>19330</v>
      </c>
      <c r="I2092" s="456">
        <v>0</v>
      </c>
      <c r="J2092" s="459">
        <v>0</v>
      </c>
    </row>
    <row r="2093" spans="2:10" x14ac:dyDescent="0.25">
      <c r="B2093" s="516" t="s">
        <v>479</v>
      </c>
      <c r="C2093" s="458" t="s">
        <v>6237</v>
      </c>
      <c r="D2093" s="458" t="s">
        <v>2351</v>
      </c>
      <c r="E2093" s="456">
        <v>0</v>
      </c>
      <c r="F2093" s="456">
        <v>0</v>
      </c>
      <c r="G2093" s="456">
        <v>24000</v>
      </c>
      <c r="H2093" s="456">
        <v>24000</v>
      </c>
      <c r="I2093" s="456">
        <v>0</v>
      </c>
      <c r="J2093" s="459">
        <v>0</v>
      </c>
    </row>
    <row r="2094" spans="2:10" x14ac:dyDescent="0.25">
      <c r="B2094" s="516" t="s">
        <v>479</v>
      </c>
      <c r="C2094" s="458" t="s">
        <v>6238</v>
      </c>
      <c r="D2094" s="458" t="s">
        <v>2357</v>
      </c>
      <c r="E2094" s="456">
        <v>0</v>
      </c>
      <c r="F2094" s="456">
        <v>0</v>
      </c>
      <c r="G2094" s="456">
        <v>176186</v>
      </c>
      <c r="H2094" s="456">
        <v>176186</v>
      </c>
      <c r="I2094" s="456">
        <v>0</v>
      </c>
      <c r="J2094" s="459">
        <v>0</v>
      </c>
    </row>
    <row r="2095" spans="2:10" x14ac:dyDescent="0.25">
      <c r="B2095" s="516" t="s">
        <v>479</v>
      </c>
      <c r="C2095" s="458" t="s">
        <v>2423</v>
      </c>
      <c r="D2095" s="458" t="s">
        <v>2065</v>
      </c>
      <c r="E2095" s="456">
        <v>658033.12</v>
      </c>
      <c r="F2095" s="456">
        <v>0</v>
      </c>
      <c r="G2095" s="456">
        <v>50689</v>
      </c>
      <c r="H2095" s="456">
        <v>708722</v>
      </c>
      <c r="I2095" s="456">
        <v>0.12</v>
      </c>
      <c r="J2095" s="459">
        <v>0</v>
      </c>
    </row>
    <row r="2096" spans="2:10" x14ac:dyDescent="0.25">
      <c r="B2096" s="516" t="s">
        <v>479</v>
      </c>
      <c r="C2096" s="458" t="s">
        <v>2424</v>
      </c>
      <c r="D2096" s="458" t="s">
        <v>2067</v>
      </c>
      <c r="E2096" s="456">
        <v>1286.3499999999999</v>
      </c>
      <c r="F2096" s="456">
        <v>0</v>
      </c>
      <c r="G2096" s="456">
        <v>45116</v>
      </c>
      <c r="H2096" s="456">
        <v>46402.02</v>
      </c>
      <c r="I2096" s="456">
        <v>0.33</v>
      </c>
      <c r="J2096" s="459">
        <v>0</v>
      </c>
    </row>
    <row r="2097" spans="2:10" x14ac:dyDescent="0.25">
      <c r="B2097" s="516" t="s">
        <v>479</v>
      </c>
      <c r="C2097" s="458" t="s">
        <v>2425</v>
      </c>
      <c r="D2097" s="458" t="s">
        <v>2069</v>
      </c>
      <c r="E2097" s="456">
        <v>329.3</v>
      </c>
      <c r="F2097" s="456">
        <v>0</v>
      </c>
      <c r="G2097" s="456">
        <v>2370.6999999999998</v>
      </c>
      <c r="H2097" s="456">
        <v>2700</v>
      </c>
      <c r="I2097" s="456">
        <v>0</v>
      </c>
      <c r="J2097" s="459">
        <v>0</v>
      </c>
    </row>
    <row r="2098" spans="2:10" x14ac:dyDescent="0.25">
      <c r="B2098" s="516" t="s">
        <v>479</v>
      </c>
      <c r="C2098" s="458" t="s">
        <v>2426</v>
      </c>
      <c r="D2098" s="458" t="s">
        <v>2071</v>
      </c>
      <c r="E2098" s="456">
        <v>620.82000000000005</v>
      </c>
      <c r="F2098" s="456">
        <v>0</v>
      </c>
      <c r="G2098" s="456">
        <v>43247.38</v>
      </c>
      <c r="H2098" s="456">
        <v>43868.2</v>
      </c>
      <c r="I2098" s="456">
        <v>0</v>
      </c>
      <c r="J2098" s="459">
        <v>0</v>
      </c>
    </row>
    <row r="2099" spans="2:10" x14ac:dyDescent="0.25">
      <c r="B2099" s="516" t="s">
        <v>479</v>
      </c>
      <c r="C2099" s="458" t="s">
        <v>2427</v>
      </c>
      <c r="D2099" s="458" t="s">
        <v>2073</v>
      </c>
      <c r="E2099" s="456">
        <v>69942.59</v>
      </c>
      <c r="F2099" s="456">
        <v>0</v>
      </c>
      <c r="G2099" s="456">
        <v>0</v>
      </c>
      <c r="H2099" s="456">
        <v>69942.58</v>
      </c>
      <c r="I2099" s="456">
        <v>0.01</v>
      </c>
      <c r="J2099" s="459">
        <v>0</v>
      </c>
    </row>
    <row r="2100" spans="2:10" x14ac:dyDescent="0.25">
      <c r="B2100" s="516" t="s">
        <v>479</v>
      </c>
      <c r="C2100" s="458" t="s">
        <v>2428</v>
      </c>
      <c r="D2100" s="458" t="s">
        <v>2075</v>
      </c>
      <c r="E2100" s="456">
        <v>16147.45</v>
      </c>
      <c r="F2100" s="456">
        <v>0</v>
      </c>
      <c r="G2100" s="456">
        <v>60996.73</v>
      </c>
      <c r="H2100" s="456">
        <v>77144.179999999993</v>
      </c>
      <c r="I2100" s="456">
        <v>0</v>
      </c>
      <c r="J2100" s="459">
        <v>0</v>
      </c>
    </row>
    <row r="2101" spans="2:10" x14ac:dyDescent="0.25">
      <c r="B2101" s="516" t="s">
        <v>479</v>
      </c>
      <c r="C2101" s="458" t="s">
        <v>2429</v>
      </c>
      <c r="D2101" s="458" t="s">
        <v>2077</v>
      </c>
      <c r="E2101" s="456">
        <v>183.06</v>
      </c>
      <c r="F2101" s="456">
        <v>0</v>
      </c>
      <c r="G2101" s="456">
        <v>0</v>
      </c>
      <c r="H2101" s="456">
        <v>183.06</v>
      </c>
      <c r="I2101" s="456">
        <v>0</v>
      </c>
      <c r="J2101" s="459">
        <v>0</v>
      </c>
    </row>
    <row r="2102" spans="2:10" x14ac:dyDescent="0.25">
      <c r="B2102" s="516" t="s">
        <v>479</v>
      </c>
      <c r="C2102" s="458" t="s">
        <v>2430</v>
      </c>
      <c r="D2102" s="458" t="s">
        <v>2079</v>
      </c>
      <c r="E2102" s="456">
        <v>9017.77</v>
      </c>
      <c r="F2102" s="456">
        <v>0</v>
      </c>
      <c r="G2102" s="456">
        <v>111369.63</v>
      </c>
      <c r="H2102" s="456">
        <v>120387.4</v>
      </c>
      <c r="I2102" s="456">
        <v>0</v>
      </c>
      <c r="J2102" s="459">
        <v>0</v>
      </c>
    </row>
    <row r="2103" spans="2:10" x14ac:dyDescent="0.25">
      <c r="B2103" s="516" t="s">
        <v>479</v>
      </c>
      <c r="C2103" s="458" t="s">
        <v>2431</v>
      </c>
      <c r="D2103" s="458" t="s">
        <v>2081</v>
      </c>
      <c r="E2103" s="456">
        <v>78262.509999999995</v>
      </c>
      <c r="F2103" s="456">
        <v>0</v>
      </c>
      <c r="G2103" s="456">
        <v>0</v>
      </c>
      <c r="H2103" s="456">
        <v>78262.259999999995</v>
      </c>
      <c r="I2103" s="456">
        <v>0.25</v>
      </c>
      <c r="J2103" s="459">
        <v>0</v>
      </c>
    </row>
    <row r="2104" spans="2:10" x14ac:dyDescent="0.25">
      <c r="B2104" s="516" t="s">
        <v>479</v>
      </c>
      <c r="C2104" s="458" t="s">
        <v>2432</v>
      </c>
      <c r="D2104" s="458" t="s">
        <v>2083</v>
      </c>
      <c r="E2104" s="456">
        <v>0</v>
      </c>
      <c r="F2104" s="456">
        <v>0</v>
      </c>
      <c r="G2104" s="456">
        <v>56852.42</v>
      </c>
      <c r="H2104" s="456">
        <v>0</v>
      </c>
      <c r="I2104" s="456">
        <v>56852.42</v>
      </c>
      <c r="J2104" s="459">
        <v>0</v>
      </c>
    </row>
    <row r="2105" spans="2:10" x14ac:dyDescent="0.25">
      <c r="B2105" s="516" t="s">
        <v>479</v>
      </c>
      <c r="C2105" s="458" t="s">
        <v>2433</v>
      </c>
      <c r="D2105" s="458" t="s">
        <v>2085</v>
      </c>
      <c r="E2105" s="456">
        <v>103662.71</v>
      </c>
      <c r="F2105" s="456">
        <v>0</v>
      </c>
      <c r="G2105" s="456">
        <v>-102578.75</v>
      </c>
      <c r="H2105" s="456">
        <v>1083.96</v>
      </c>
      <c r="I2105" s="456">
        <v>0</v>
      </c>
      <c r="J2105" s="459">
        <v>0</v>
      </c>
    </row>
    <row r="2106" spans="2:10" x14ac:dyDescent="0.25">
      <c r="B2106" s="516" t="s">
        <v>479</v>
      </c>
      <c r="C2106" s="458" t="s">
        <v>2434</v>
      </c>
      <c r="D2106" s="458" t="s">
        <v>2087</v>
      </c>
      <c r="E2106" s="456">
        <v>38848.550000000003</v>
      </c>
      <c r="F2106" s="456">
        <v>0</v>
      </c>
      <c r="G2106" s="456">
        <v>0</v>
      </c>
      <c r="H2106" s="456">
        <v>38848.550000000003</v>
      </c>
      <c r="I2106" s="456">
        <v>0</v>
      </c>
      <c r="J2106" s="459">
        <v>0</v>
      </c>
    </row>
    <row r="2107" spans="2:10" x14ac:dyDescent="0.25">
      <c r="B2107" s="516" t="s">
        <v>479</v>
      </c>
      <c r="C2107" s="458" t="s">
        <v>2435</v>
      </c>
      <c r="D2107" s="458" t="s">
        <v>2089</v>
      </c>
      <c r="E2107" s="456">
        <v>16952.490000000002</v>
      </c>
      <c r="F2107" s="456">
        <v>0</v>
      </c>
      <c r="G2107" s="456">
        <v>0</v>
      </c>
      <c r="H2107" s="456">
        <v>16952.490000000002</v>
      </c>
      <c r="I2107" s="456">
        <v>0</v>
      </c>
      <c r="J2107" s="459">
        <v>0</v>
      </c>
    </row>
    <row r="2108" spans="2:10" x14ac:dyDescent="0.25">
      <c r="B2108" s="516" t="s">
        <v>479</v>
      </c>
      <c r="C2108" s="458" t="s">
        <v>2436</v>
      </c>
      <c r="D2108" s="458" t="s">
        <v>2091</v>
      </c>
      <c r="E2108" s="456">
        <v>0.87</v>
      </c>
      <c r="F2108" s="456">
        <v>0</v>
      </c>
      <c r="G2108" s="456">
        <v>0</v>
      </c>
      <c r="H2108" s="456">
        <v>0</v>
      </c>
      <c r="I2108" s="456">
        <v>0.87</v>
      </c>
      <c r="J2108" s="459">
        <v>0</v>
      </c>
    </row>
    <row r="2109" spans="2:10" x14ac:dyDescent="0.25">
      <c r="B2109" s="516" t="s">
        <v>479</v>
      </c>
      <c r="C2109" s="458" t="s">
        <v>4059</v>
      </c>
      <c r="D2109" s="458" t="s">
        <v>4060</v>
      </c>
      <c r="E2109" s="456">
        <v>837.67</v>
      </c>
      <c r="F2109" s="456">
        <v>0</v>
      </c>
      <c r="G2109" s="456">
        <v>0</v>
      </c>
      <c r="H2109" s="456">
        <v>837.67</v>
      </c>
      <c r="I2109" s="456">
        <v>0</v>
      </c>
      <c r="J2109" s="459">
        <v>0</v>
      </c>
    </row>
    <row r="2110" spans="2:10" x14ac:dyDescent="0.25">
      <c r="B2110" s="516" t="s">
        <v>479</v>
      </c>
      <c r="C2110" s="458" t="s">
        <v>2437</v>
      </c>
      <c r="D2110" s="458" t="s">
        <v>2093</v>
      </c>
      <c r="E2110" s="456">
        <v>3553.5</v>
      </c>
      <c r="F2110" s="456">
        <v>0</v>
      </c>
      <c r="G2110" s="456">
        <v>0</v>
      </c>
      <c r="H2110" s="456">
        <v>3553.5</v>
      </c>
      <c r="I2110" s="456">
        <v>0</v>
      </c>
      <c r="J2110" s="459">
        <v>0</v>
      </c>
    </row>
    <row r="2111" spans="2:10" x14ac:dyDescent="0.25">
      <c r="B2111" s="516" t="s">
        <v>479</v>
      </c>
      <c r="C2111" s="458" t="s">
        <v>2438</v>
      </c>
      <c r="D2111" s="458" t="s">
        <v>2095</v>
      </c>
      <c r="E2111" s="456">
        <v>5511.12</v>
      </c>
      <c r="F2111" s="456">
        <v>0</v>
      </c>
      <c r="G2111" s="456">
        <v>100930.46</v>
      </c>
      <c r="H2111" s="456">
        <v>106441.58</v>
      </c>
      <c r="I2111" s="456">
        <v>0</v>
      </c>
      <c r="J2111" s="459">
        <v>0</v>
      </c>
    </row>
    <row r="2112" spans="2:10" x14ac:dyDescent="0.25">
      <c r="B2112" s="516" t="s">
        <v>479</v>
      </c>
      <c r="C2112" s="458" t="s">
        <v>2439</v>
      </c>
      <c r="D2112" s="458" t="s">
        <v>2097</v>
      </c>
      <c r="E2112" s="456">
        <v>0</v>
      </c>
      <c r="F2112" s="456">
        <v>0</v>
      </c>
      <c r="G2112" s="456">
        <v>431</v>
      </c>
      <c r="H2112" s="456">
        <v>430.92</v>
      </c>
      <c r="I2112" s="456">
        <v>0.08</v>
      </c>
      <c r="J2112" s="459">
        <v>0</v>
      </c>
    </row>
    <row r="2113" spans="2:10" x14ac:dyDescent="0.25">
      <c r="B2113" s="516" t="s">
        <v>479</v>
      </c>
      <c r="C2113" s="458" t="s">
        <v>2440</v>
      </c>
      <c r="D2113" s="458" t="s">
        <v>2099</v>
      </c>
      <c r="E2113" s="456">
        <v>0</v>
      </c>
      <c r="F2113" s="456">
        <v>0</v>
      </c>
      <c r="G2113" s="456">
        <v>0</v>
      </c>
      <c r="H2113" s="456">
        <v>0</v>
      </c>
      <c r="I2113" s="456">
        <v>0</v>
      </c>
      <c r="J2113" s="459">
        <v>0</v>
      </c>
    </row>
    <row r="2114" spans="2:10" ht="18" x14ac:dyDescent="0.25">
      <c r="B2114" s="516" t="s">
        <v>479</v>
      </c>
      <c r="C2114" s="458" t="s">
        <v>3676</v>
      </c>
      <c r="D2114" s="458" t="s">
        <v>2177</v>
      </c>
      <c r="E2114" s="456">
        <v>0</v>
      </c>
      <c r="F2114" s="456">
        <v>0</v>
      </c>
      <c r="G2114" s="456">
        <v>0</v>
      </c>
      <c r="H2114" s="456">
        <v>0</v>
      </c>
      <c r="I2114" s="456">
        <v>0</v>
      </c>
      <c r="J2114" s="459">
        <v>0</v>
      </c>
    </row>
    <row r="2115" spans="2:10" x14ac:dyDescent="0.25">
      <c r="B2115" s="516" t="s">
        <v>479</v>
      </c>
      <c r="C2115" s="458" t="s">
        <v>2441</v>
      </c>
      <c r="D2115" s="458" t="s">
        <v>2101</v>
      </c>
      <c r="E2115" s="456">
        <v>0</v>
      </c>
      <c r="F2115" s="456">
        <v>0</v>
      </c>
      <c r="G2115" s="456">
        <v>0</v>
      </c>
      <c r="H2115" s="456">
        <v>0</v>
      </c>
      <c r="I2115" s="456">
        <v>0</v>
      </c>
      <c r="J2115" s="459">
        <v>0</v>
      </c>
    </row>
    <row r="2116" spans="2:10" x14ac:dyDescent="0.25">
      <c r="B2116" s="516" t="s">
        <v>479</v>
      </c>
      <c r="C2116" s="458" t="s">
        <v>2442</v>
      </c>
      <c r="D2116" s="458" t="s">
        <v>2103</v>
      </c>
      <c r="E2116" s="456">
        <v>53927.85</v>
      </c>
      <c r="F2116" s="456">
        <v>0</v>
      </c>
      <c r="G2116" s="456">
        <v>0</v>
      </c>
      <c r="H2116" s="456">
        <v>53927.85</v>
      </c>
      <c r="I2116" s="456">
        <v>0</v>
      </c>
      <c r="J2116" s="459">
        <v>0</v>
      </c>
    </row>
    <row r="2117" spans="2:10" x14ac:dyDescent="0.25">
      <c r="B2117" s="516" t="s">
        <v>479</v>
      </c>
      <c r="C2117" s="458" t="s">
        <v>2443</v>
      </c>
      <c r="D2117" s="458" t="s">
        <v>2105</v>
      </c>
      <c r="E2117" s="456">
        <v>923.45</v>
      </c>
      <c r="F2117" s="456">
        <v>0</v>
      </c>
      <c r="G2117" s="456">
        <v>0</v>
      </c>
      <c r="H2117" s="456">
        <v>804.31</v>
      </c>
      <c r="I2117" s="456">
        <v>119.14</v>
      </c>
      <c r="J2117" s="459">
        <v>0</v>
      </c>
    </row>
    <row r="2118" spans="2:10" x14ac:dyDescent="0.25">
      <c r="B2118" s="516" t="s">
        <v>479</v>
      </c>
      <c r="C2118" s="458" t="s">
        <v>4678</v>
      </c>
      <c r="D2118" s="458" t="s">
        <v>2186</v>
      </c>
      <c r="E2118" s="456">
        <v>0</v>
      </c>
      <c r="F2118" s="456">
        <v>0</v>
      </c>
      <c r="G2118" s="456">
        <v>0</v>
      </c>
      <c r="H2118" s="456">
        <v>0</v>
      </c>
      <c r="I2118" s="456">
        <v>0</v>
      </c>
      <c r="J2118" s="459">
        <v>0</v>
      </c>
    </row>
    <row r="2119" spans="2:10" x14ac:dyDescent="0.25">
      <c r="B2119" s="516" t="s">
        <v>479</v>
      </c>
      <c r="C2119" s="458" t="s">
        <v>2444</v>
      </c>
      <c r="D2119" s="458" t="s">
        <v>2107</v>
      </c>
      <c r="E2119" s="456">
        <v>0</v>
      </c>
      <c r="F2119" s="456">
        <v>0</v>
      </c>
      <c r="G2119" s="456">
        <v>0</v>
      </c>
      <c r="H2119" s="456">
        <v>0</v>
      </c>
      <c r="I2119" s="456">
        <v>0</v>
      </c>
      <c r="J2119" s="459">
        <v>0</v>
      </c>
    </row>
    <row r="2120" spans="2:10" x14ac:dyDescent="0.25">
      <c r="B2120" s="516" t="s">
        <v>479</v>
      </c>
      <c r="C2120" s="458" t="s">
        <v>2445</v>
      </c>
      <c r="D2120" s="458" t="s">
        <v>2109</v>
      </c>
      <c r="E2120" s="456">
        <v>0</v>
      </c>
      <c r="F2120" s="456">
        <v>0</v>
      </c>
      <c r="G2120" s="456">
        <v>0</v>
      </c>
      <c r="H2120" s="456">
        <v>0</v>
      </c>
      <c r="I2120" s="456">
        <v>0</v>
      </c>
      <c r="J2120" s="459">
        <v>0</v>
      </c>
    </row>
    <row r="2121" spans="2:10" x14ac:dyDescent="0.25">
      <c r="B2121" s="516" t="s">
        <v>479</v>
      </c>
      <c r="C2121" s="458" t="s">
        <v>2446</v>
      </c>
      <c r="D2121" s="458" t="s">
        <v>2111</v>
      </c>
      <c r="E2121" s="456">
        <v>0</v>
      </c>
      <c r="F2121" s="456">
        <v>0</v>
      </c>
      <c r="G2121" s="456">
        <v>0</v>
      </c>
      <c r="H2121" s="456">
        <v>0</v>
      </c>
      <c r="I2121" s="456">
        <v>0</v>
      </c>
      <c r="J2121" s="459">
        <v>0</v>
      </c>
    </row>
    <row r="2122" spans="2:10" x14ac:dyDescent="0.25">
      <c r="B2122" s="516" t="s">
        <v>479</v>
      </c>
      <c r="C2122" s="458" t="s">
        <v>4061</v>
      </c>
      <c r="D2122" s="458" t="s">
        <v>2191</v>
      </c>
      <c r="E2122" s="456">
        <v>0</v>
      </c>
      <c r="F2122" s="456">
        <v>0</v>
      </c>
      <c r="G2122" s="456">
        <v>0</v>
      </c>
      <c r="H2122" s="456">
        <v>0</v>
      </c>
      <c r="I2122" s="456">
        <v>0</v>
      </c>
      <c r="J2122" s="459">
        <v>0</v>
      </c>
    </row>
    <row r="2123" spans="2:10" x14ac:dyDescent="0.25">
      <c r="B2123" s="516" t="s">
        <v>479</v>
      </c>
      <c r="C2123" s="458" t="s">
        <v>2447</v>
      </c>
      <c r="D2123" s="458" t="s">
        <v>2113</v>
      </c>
      <c r="E2123" s="456">
        <v>0</v>
      </c>
      <c r="F2123" s="456">
        <v>0</v>
      </c>
      <c r="G2123" s="456">
        <v>0</v>
      </c>
      <c r="H2123" s="456">
        <v>0</v>
      </c>
      <c r="I2123" s="456">
        <v>0</v>
      </c>
      <c r="J2123" s="459">
        <v>0</v>
      </c>
    </row>
    <row r="2124" spans="2:10" x14ac:dyDescent="0.25">
      <c r="B2124" s="516" t="s">
        <v>479</v>
      </c>
      <c r="C2124" s="458" t="s">
        <v>2448</v>
      </c>
      <c r="D2124" s="458" t="s">
        <v>2115</v>
      </c>
      <c r="E2124" s="456">
        <v>0</v>
      </c>
      <c r="F2124" s="456">
        <v>0</v>
      </c>
      <c r="G2124" s="456">
        <v>0</v>
      </c>
      <c r="H2124" s="456">
        <v>0</v>
      </c>
      <c r="I2124" s="456">
        <v>0</v>
      </c>
      <c r="J2124" s="459">
        <v>0</v>
      </c>
    </row>
    <row r="2125" spans="2:10" x14ac:dyDescent="0.25">
      <c r="B2125" s="516" t="s">
        <v>479</v>
      </c>
      <c r="C2125" s="458" t="s">
        <v>2449</v>
      </c>
      <c r="D2125" s="458" t="s">
        <v>2117</v>
      </c>
      <c r="E2125" s="456">
        <v>0</v>
      </c>
      <c r="F2125" s="456">
        <v>0</v>
      </c>
      <c r="G2125" s="456">
        <v>0</v>
      </c>
      <c r="H2125" s="456">
        <v>0</v>
      </c>
      <c r="I2125" s="456">
        <v>0</v>
      </c>
      <c r="J2125" s="459">
        <v>0</v>
      </c>
    </row>
    <row r="2126" spans="2:10" x14ac:dyDescent="0.25">
      <c r="B2126" s="516" t="s">
        <v>479</v>
      </c>
      <c r="C2126" s="458" t="s">
        <v>5017</v>
      </c>
      <c r="D2126" s="458" t="s">
        <v>2197</v>
      </c>
      <c r="E2126" s="456">
        <v>18287.72</v>
      </c>
      <c r="F2126" s="456">
        <v>0</v>
      </c>
      <c r="G2126" s="456">
        <v>0</v>
      </c>
      <c r="H2126" s="456">
        <v>0</v>
      </c>
      <c r="I2126" s="456">
        <v>18287.72</v>
      </c>
      <c r="J2126" s="459">
        <v>0</v>
      </c>
    </row>
    <row r="2127" spans="2:10" x14ac:dyDescent="0.25">
      <c r="B2127" s="516" t="s">
        <v>479</v>
      </c>
      <c r="C2127" s="458" t="s">
        <v>2450</v>
      </c>
      <c r="D2127" s="458" t="s">
        <v>2119</v>
      </c>
      <c r="E2127" s="456">
        <v>0</v>
      </c>
      <c r="F2127" s="456">
        <v>0</v>
      </c>
      <c r="G2127" s="456">
        <v>0</v>
      </c>
      <c r="H2127" s="456">
        <v>-26200</v>
      </c>
      <c r="I2127" s="456">
        <v>26200</v>
      </c>
      <c r="J2127" s="459">
        <v>0</v>
      </c>
    </row>
    <row r="2128" spans="2:10" x14ac:dyDescent="0.25">
      <c r="B2128" s="516" t="s">
        <v>479</v>
      </c>
      <c r="C2128" s="458" t="s">
        <v>2451</v>
      </c>
      <c r="D2128" s="458" t="s">
        <v>2121</v>
      </c>
      <c r="E2128" s="456">
        <v>0</v>
      </c>
      <c r="F2128" s="456">
        <v>0</v>
      </c>
      <c r="G2128" s="456">
        <v>3500</v>
      </c>
      <c r="H2128" s="456">
        <v>3431.48</v>
      </c>
      <c r="I2128" s="456">
        <v>68.52</v>
      </c>
      <c r="J2128" s="459">
        <v>0</v>
      </c>
    </row>
    <row r="2129" spans="2:10" x14ac:dyDescent="0.25">
      <c r="B2129" s="516" t="s">
        <v>479</v>
      </c>
      <c r="C2129" s="458" t="s">
        <v>2452</v>
      </c>
      <c r="D2129" s="458" t="s">
        <v>2123</v>
      </c>
      <c r="E2129" s="456">
        <v>0</v>
      </c>
      <c r="F2129" s="456">
        <v>0</v>
      </c>
      <c r="G2129" s="456">
        <v>0</v>
      </c>
      <c r="H2129" s="456">
        <v>0</v>
      </c>
      <c r="I2129" s="456">
        <v>0</v>
      </c>
      <c r="J2129" s="459">
        <v>0</v>
      </c>
    </row>
    <row r="2130" spans="2:10" ht="18" x14ac:dyDescent="0.25">
      <c r="B2130" s="516" t="s">
        <v>479</v>
      </c>
      <c r="C2130" s="458" t="s">
        <v>2453</v>
      </c>
      <c r="D2130" s="458" t="s">
        <v>2125</v>
      </c>
      <c r="E2130" s="456">
        <v>0</v>
      </c>
      <c r="F2130" s="456">
        <v>0</v>
      </c>
      <c r="G2130" s="456">
        <v>0</v>
      </c>
      <c r="H2130" s="456">
        <v>0</v>
      </c>
      <c r="I2130" s="456">
        <v>0</v>
      </c>
      <c r="J2130" s="459">
        <v>0</v>
      </c>
    </row>
    <row r="2131" spans="2:10" ht="18" x14ac:dyDescent="0.25">
      <c r="B2131" s="516" t="s">
        <v>479</v>
      </c>
      <c r="C2131" s="458" t="s">
        <v>2454</v>
      </c>
      <c r="D2131" s="458" t="s">
        <v>2127</v>
      </c>
      <c r="E2131" s="456">
        <v>0</v>
      </c>
      <c r="F2131" s="456">
        <v>0</v>
      </c>
      <c r="G2131" s="456">
        <v>0</v>
      </c>
      <c r="H2131" s="456">
        <v>0</v>
      </c>
      <c r="I2131" s="456">
        <v>0</v>
      </c>
      <c r="J2131" s="459">
        <v>0</v>
      </c>
    </row>
    <row r="2132" spans="2:10" x14ac:dyDescent="0.25">
      <c r="B2132" s="526" t="s">
        <v>479</v>
      </c>
      <c r="C2132" s="512" t="s">
        <v>2455</v>
      </c>
      <c r="D2132" s="512" t="s">
        <v>2129</v>
      </c>
      <c r="E2132" s="511">
        <v>0</v>
      </c>
      <c r="F2132" s="511">
        <v>0</v>
      </c>
      <c r="G2132" s="511">
        <v>6000</v>
      </c>
      <c r="H2132" s="511">
        <v>5998.8</v>
      </c>
      <c r="I2132" s="511">
        <v>1.2</v>
      </c>
      <c r="J2132" s="527">
        <v>0</v>
      </c>
    </row>
    <row r="2133" spans="2:10" x14ac:dyDescent="0.25">
      <c r="B2133" s="526" t="s">
        <v>479</v>
      </c>
      <c r="C2133" s="512" t="s">
        <v>2456</v>
      </c>
      <c r="D2133" s="512" t="s">
        <v>2131</v>
      </c>
      <c r="E2133" s="511">
        <v>0</v>
      </c>
      <c r="F2133" s="511">
        <v>0</v>
      </c>
      <c r="G2133" s="511">
        <v>0</v>
      </c>
      <c r="H2133" s="511">
        <v>0</v>
      </c>
      <c r="I2133" s="511">
        <v>0</v>
      </c>
      <c r="J2133" s="527">
        <v>0</v>
      </c>
    </row>
    <row r="2134" spans="2:10" x14ac:dyDescent="0.25">
      <c r="B2134" s="526" t="s">
        <v>479</v>
      </c>
      <c r="C2134" s="512" t="s">
        <v>2457</v>
      </c>
      <c r="D2134" s="512" t="s">
        <v>2133</v>
      </c>
      <c r="E2134" s="511">
        <v>11610.09</v>
      </c>
      <c r="F2134" s="511">
        <v>0</v>
      </c>
      <c r="G2134" s="511">
        <v>6100</v>
      </c>
      <c r="H2134" s="511">
        <v>16698.5</v>
      </c>
      <c r="I2134" s="511">
        <v>1011.59</v>
      </c>
      <c r="J2134" s="527">
        <v>0</v>
      </c>
    </row>
    <row r="2135" spans="2:10" x14ac:dyDescent="0.25">
      <c r="B2135" s="526" t="s">
        <v>479</v>
      </c>
      <c r="C2135" s="512" t="s">
        <v>2458</v>
      </c>
      <c r="D2135" s="512" t="s">
        <v>2135</v>
      </c>
      <c r="E2135" s="511">
        <v>1810.07</v>
      </c>
      <c r="F2135" s="511">
        <v>0</v>
      </c>
      <c r="G2135" s="511">
        <v>0</v>
      </c>
      <c r="H2135" s="511">
        <v>-47839.93</v>
      </c>
      <c r="I2135" s="511">
        <v>49650</v>
      </c>
      <c r="J2135" s="527">
        <v>0</v>
      </c>
    </row>
    <row r="2136" spans="2:10" x14ac:dyDescent="0.25">
      <c r="B2136" s="516" t="s">
        <v>479</v>
      </c>
      <c r="C2136" s="458" t="s">
        <v>2459</v>
      </c>
      <c r="D2136" s="458" t="s">
        <v>2137</v>
      </c>
      <c r="E2136" s="456">
        <v>6363.74</v>
      </c>
      <c r="F2136" s="456">
        <v>0</v>
      </c>
      <c r="G2136" s="456">
        <v>0</v>
      </c>
      <c r="H2136" s="456">
        <v>6363.74</v>
      </c>
      <c r="I2136" s="456">
        <v>0</v>
      </c>
      <c r="J2136" s="459">
        <v>0</v>
      </c>
    </row>
    <row r="2137" spans="2:10" x14ac:dyDescent="0.25">
      <c r="B2137" s="516" t="s">
        <v>479</v>
      </c>
      <c r="C2137" s="458" t="s">
        <v>2460</v>
      </c>
      <c r="D2137" s="458" t="s">
        <v>2139</v>
      </c>
      <c r="E2137" s="456">
        <v>0</v>
      </c>
      <c r="F2137" s="456">
        <v>0</v>
      </c>
      <c r="G2137" s="456">
        <v>0</v>
      </c>
      <c r="H2137" s="456">
        <v>0</v>
      </c>
      <c r="I2137" s="456">
        <v>0</v>
      </c>
      <c r="J2137" s="459">
        <v>0</v>
      </c>
    </row>
    <row r="2138" spans="2:10" x14ac:dyDescent="0.25">
      <c r="B2138" s="516" t="s">
        <v>479</v>
      </c>
      <c r="C2138" s="458" t="s">
        <v>2461</v>
      </c>
      <c r="D2138" s="458" t="s">
        <v>2141</v>
      </c>
      <c r="E2138" s="456">
        <v>301.10000000000002</v>
      </c>
      <c r="F2138" s="456">
        <v>0</v>
      </c>
      <c r="G2138" s="456">
        <v>0</v>
      </c>
      <c r="H2138" s="456">
        <v>0</v>
      </c>
      <c r="I2138" s="456">
        <v>301.10000000000002</v>
      </c>
      <c r="J2138" s="459">
        <v>0</v>
      </c>
    </row>
    <row r="2139" spans="2:10" x14ac:dyDescent="0.25">
      <c r="B2139" s="516" t="s">
        <v>479</v>
      </c>
      <c r="C2139" s="458" t="s">
        <v>2462</v>
      </c>
      <c r="D2139" s="458" t="s">
        <v>2143</v>
      </c>
      <c r="E2139" s="456">
        <v>23982.41</v>
      </c>
      <c r="F2139" s="456">
        <v>0</v>
      </c>
      <c r="G2139" s="456">
        <v>0</v>
      </c>
      <c r="H2139" s="456">
        <v>23982.41</v>
      </c>
      <c r="I2139" s="456">
        <v>0</v>
      </c>
      <c r="J2139" s="459">
        <v>0</v>
      </c>
    </row>
    <row r="2140" spans="2:10" x14ac:dyDescent="0.25">
      <c r="B2140" s="516" t="s">
        <v>479</v>
      </c>
      <c r="C2140" s="458" t="s">
        <v>3677</v>
      </c>
      <c r="D2140" s="458" t="s">
        <v>2226</v>
      </c>
      <c r="E2140" s="456">
        <v>0</v>
      </c>
      <c r="F2140" s="456">
        <v>0</v>
      </c>
      <c r="G2140" s="456">
        <v>0</v>
      </c>
      <c r="H2140" s="456">
        <v>0</v>
      </c>
      <c r="I2140" s="456">
        <v>0</v>
      </c>
      <c r="J2140" s="459">
        <v>0</v>
      </c>
    </row>
    <row r="2141" spans="2:10" x14ac:dyDescent="0.25">
      <c r="B2141" s="516" t="s">
        <v>479</v>
      </c>
      <c r="C2141" s="458" t="s">
        <v>2463</v>
      </c>
      <c r="D2141" s="458" t="s">
        <v>2145</v>
      </c>
      <c r="E2141" s="456">
        <v>9980.8700000000008</v>
      </c>
      <c r="F2141" s="456">
        <v>0</v>
      </c>
      <c r="G2141" s="456">
        <v>6600</v>
      </c>
      <c r="H2141" s="456">
        <v>16500</v>
      </c>
      <c r="I2141" s="456">
        <v>80.87</v>
      </c>
      <c r="J2141" s="459">
        <v>0</v>
      </c>
    </row>
    <row r="2142" spans="2:10" x14ac:dyDescent="0.25">
      <c r="B2142" s="516" t="s">
        <v>479</v>
      </c>
      <c r="C2142" s="458" t="s">
        <v>2464</v>
      </c>
      <c r="D2142" s="458" t="s">
        <v>2147</v>
      </c>
      <c r="E2142" s="456">
        <v>41054.959999999999</v>
      </c>
      <c r="F2142" s="456">
        <v>0</v>
      </c>
      <c r="G2142" s="456">
        <v>0</v>
      </c>
      <c r="H2142" s="456">
        <v>41054.959999999999</v>
      </c>
      <c r="I2142" s="456">
        <v>0</v>
      </c>
      <c r="J2142" s="459">
        <v>0</v>
      </c>
    </row>
    <row r="2143" spans="2:10" x14ac:dyDescent="0.25">
      <c r="B2143" s="516" t="s">
        <v>479</v>
      </c>
      <c r="C2143" s="458" t="s">
        <v>4236</v>
      </c>
      <c r="D2143" s="458" t="s">
        <v>2351</v>
      </c>
      <c r="E2143" s="456">
        <v>357.96</v>
      </c>
      <c r="F2143" s="456">
        <v>0</v>
      </c>
      <c r="G2143" s="456">
        <v>0</v>
      </c>
      <c r="H2143" s="456">
        <v>357.96</v>
      </c>
      <c r="I2143" s="456">
        <v>0</v>
      </c>
      <c r="J2143" s="459">
        <v>0</v>
      </c>
    </row>
    <row r="2144" spans="2:10" x14ac:dyDescent="0.25">
      <c r="B2144" s="516" t="s">
        <v>479</v>
      </c>
      <c r="C2144" s="458" t="s">
        <v>2465</v>
      </c>
      <c r="D2144" s="458" t="s">
        <v>2149</v>
      </c>
      <c r="E2144" s="456">
        <v>2881.64</v>
      </c>
      <c r="F2144" s="456">
        <v>0</v>
      </c>
      <c r="G2144" s="456">
        <v>0</v>
      </c>
      <c r="H2144" s="456">
        <v>2881.64</v>
      </c>
      <c r="I2144" s="456">
        <v>0</v>
      </c>
      <c r="J2144" s="459">
        <v>0</v>
      </c>
    </row>
    <row r="2145" spans="2:10" x14ac:dyDescent="0.25">
      <c r="B2145" s="516" t="s">
        <v>479</v>
      </c>
      <c r="C2145" s="458" t="s">
        <v>2466</v>
      </c>
      <c r="D2145" s="458" t="s">
        <v>2151</v>
      </c>
      <c r="E2145" s="456">
        <v>710.99</v>
      </c>
      <c r="F2145" s="456">
        <v>0</v>
      </c>
      <c r="G2145" s="456">
        <v>31100</v>
      </c>
      <c r="H2145" s="456">
        <v>30650.78</v>
      </c>
      <c r="I2145" s="456">
        <v>1160.21</v>
      </c>
      <c r="J2145" s="459">
        <v>0</v>
      </c>
    </row>
    <row r="2146" spans="2:10" ht="18" x14ac:dyDescent="0.25">
      <c r="B2146" s="516" t="s">
        <v>479</v>
      </c>
      <c r="C2146" s="458" t="s">
        <v>2467</v>
      </c>
      <c r="D2146" s="458" t="s">
        <v>2153</v>
      </c>
      <c r="E2146" s="456">
        <v>3678.86</v>
      </c>
      <c r="F2146" s="456">
        <v>0</v>
      </c>
      <c r="G2146" s="456">
        <v>0</v>
      </c>
      <c r="H2146" s="456">
        <v>3678.86</v>
      </c>
      <c r="I2146" s="456">
        <v>0</v>
      </c>
      <c r="J2146" s="459">
        <v>0</v>
      </c>
    </row>
    <row r="2147" spans="2:10" x14ac:dyDescent="0.25">
      <c r="B2147" s="526" t="s">
        <v>479</v>
      </c>
      <c r="C2147" s="512" t="s">
        <v>2468</v>
      </c>
      <c r="D2147" s="512" t="s">
        <v>2155</v>
      </c>
      <c r="E2147" s="511">
        <v>1064.3399999999999</v>
      </c>
      <c r="F2147" s="511">
        <v>0</v>
      </c>
      <c r="G2147" s="511">
        <v>10901.35</v>
      </c>
      <c r="H2147" s="511">
        <v>11965.69</v>
      </c>
      <c r="I2147" s="511">
        <v>0</v>
      </c>
      <c r="J2147" s="527">
        <v>0</v>
      </c>
    </row>
    <row r="2148" spans="2:10" x14ac:dyDescent="0.25">
      <c r="B2148" s="516" t="s">
        <v>479</v>
      </c>
      <c r="C2148" s="458" t="s">
        <v>2469</v>
      </c>
      <c r="D2148" s="458" t="s">
        <v>2157</v>
      </c>
      <c r="E2148" s="456">
        <v>12224.59</v>
      </c>
      <c r="F2148" s="456">
        <v>0</v>
      </c>
      <c r="G2148" s="456">
        <v>0</v>
      </c>
      <c r="H2148" s="456">
        <v>0</v>
      </c>
      <c r="I2148" s="456">
        <v>12224.59</v>
      </c>
      <c r="J2148" s="459">
        <v>0</v>
      </c>
    </row>
    <row r="2149" spans="2:10" x14ac:dyDescent="0.25">
      <c r="B2149" s="516" t="s">
        <v>479</v>
      </c>
      <c r="C2149" s="458" t="s">
        <v>4493</v>
      </c>
      <c r="D2149" s="458" t="s">
        <v>4494</v>
      </c>
      <c r="E2149" s="456">
        <v>2382</v>
      </c>
      <c r="F2149" s="456">
        <v>0</v>
      </c>
      <c r="G2149" s="456">
        <v>0</v>
      </c>
      <c r="H2149" s="456">
        <v>2382</v>
      </c>
      <c r="I2149" s="456">
        <v>0</v>
      </c>
      <c r="J2149" s="459">
        <v>0</v>
      </c>
    </row>
    <row r="2150" spans="2:10" x14ac:dyDescent="0.25">
      <c r="B2150" s="526" t="s">
        <v>479</v>
      </c>
      <c r="C2150" s="512" t="s">
        <v>4062</v>
      </c>
      <c r="D2150" s="512" t="s">
        <v>2262</v>
      </c>
      <c r="E2150" s="511">
        <v>0</v>
      </c>
      <c r="F2150" s="511">
        <v>0</v>
      </c>
      <c r="G2150" s="511">
        <v>809</v>
      </c>
      <c r="H2150" s="511">
        <v>50.28</v>
      </c>
      <c r="I2150" s="511">
        <v>758.72</v>
      </c>
      <c r="J2150" s="527">
        <v>0</v>
      </c>
    </row>
    <row r="2151" spans="2:10" x14ac:dyDescent="0.25">
      <c r="B2151" s="516" t="s">
        <v>479</v>
      </c>
      <c r="C2151" s="458" t="s">
        <v>4495</v>
      </c>
      <c r="D2151" s="458" t="s">
        <v>3686</v>
      </c>
      <c r="E2151" s="456">
        <v>980.88</v>
      </c>
      <c r="F2151" s="456">
        <v>0</v>
      </c>
      <c r="G2151" s="456">
        <v>0</v>
      </c>
      <c r="H2151" s="456">
        <v>0</v>
      </c>
      <c r="I2151" s="456">
        <v>980.88</v>
      </c>
      <c r="J2151" s="459">
        <v>0</v>
      </c>
    </row>
    <row r="2152" spans="2:10" x14ac:dyDescent="0.25">
      <c r="B2152" s="516" t="s">
        <v>479</v>
      </c>
      <c r="C2152" s="458" t="s">
        <v>3678</v>
      </c>
      <c r="D2152" s="458" t="s">
        <v>3276</v>
      </c>
      <c r="E2152" s="456">
        <v>91.91</v>
      </c>
      <c r="F2152" s="456">
        <v>0</v>
      </c>
      <c r="G2152" s="456">
        <v>0</v>
      </c>
      <c r="H2152" s="456">
        <v>0</v>
      </c>
      <c r="I2152" s="456">
        <v>91.91</v>
      </c>
      <c r="J2152" s="459">
        <v>0</v>
      </c>
    </row>
    <row r="2153" spans="2:10" x14ac:dyDescent="0.25">
      <c r="B2153" s="516" t="s">
        <v>479</v>
      </c>
      <c r="C2153" s="458" t="s">
        <v>2470</v>
      </c>
      <c r="D2153" s="458" t="s">
        <v>2065</v>
      </c>
      <c r="E2153" s="456">
        <v>655654.88</v>
      </c>
      <c r="F2153" s="456">
        <v>0</v>
      </c>
      <c r="G2153" s="456">
        <v>0</v>
      </c>
      <c r="H2153" s="456">
        <v>655654.88</v>
      </c>
      <c r="I2153" s="456">
        <v>0</v>
      </c>
      <c r="J2153" s="459">
        <v>0</v>
      </c>
    </row>
    <row r="2154" spans="2:10" x14ac:dyDescent="0.25">
      <c r="B2154" s="516" t="s">
        <v>479</v>
      </c>
      <c r="C2154" s="458" t="s">
        <v>2471</v>
      </c>
      <c r="D2154" s="458" t="s">
        <v>2067</v>
      </c>
      <c r="E2154" s="456">
        <v>65526.35</v>
      </c>
      <c r="F2154" s="456">
        <v>0</v>
      </c>
      <c r="G2154" s="456">
        <v>0</v>
      </c>
      <c r="H2154" s="456">
        <v>65526.35</v>
      </c>
      <c r="I2154" s="456">
        <v>0</v>
      </c>
      <c r="J2154" s="459">
        <v>0</v>
      </c>
    </row>
    <row r="2155" spans="2:10" x14ac:dyDescent="0.25">
      <c r="B2155" s="516" t="s">
        <v>479</v>
      </c>
      <c r="C2155" s="458" t="s">
        <v>2472</v>
      </c>
      <c r="D2155" s="458" t="s">
        <v>2069</v>
      </c>
      <c r="E2155" s="456">
        <v>561.79999999999995</v>
      </c>
      <c r="F2155" s="456">
        <v>0</v>
      </c>
      <c r="G2155" s="456">
        <v>4838.2</v>
      </c>
      <c r="H2155" s="456">
        <v>5400</v>
      </c>
      <c r="I2155" s="456">
        <v>0</v>
      </c>
      <c r="J2155" s="459">
        <v>0</v>
      </c>
    </row>
    <row r="2156" spans="2:10" x14ac:dyDescent="0.25">
      <c r="B2156" s="526" t="s">
        <v>479</v>
      </c>
      <c r="C2156" s="512" t="s">
        <v>2473</v>
      </c>
      <c r="D2156" s="512" t="s">
        <v>2071</v>
      </c>
      <c r="E2156" s="511">
        <v>158.24</v>
      </c>
      <c r="F2156" s="511">
        <v>0</v>
      </c>
      <c r="G2156" s="511">
        <v>0</v>
      </c>
      <c r="H2156" s="511">
        <v>158.24</v>
      </c>
      <c r="I2156" s="511">
        <v>0</v>
      </c>
      <c r="J2156" s="527">
        <v>0</v>
      </c>
    </row>
    <row r="2157" spans="2:10" x14ac:dyDescent="0.25">
      <c r="B2157" s="516" t="s">
        <v>479</v>
      </c>
      <c r="C2157" s="458" t="s">
        <v>2474</v>
      </c>
      <c r="D2157" s="458" t="s">
        <v>2073</v>
      </c>
      <c r="E2157" s="456">
        <v>62804.99</v>
      </c>
      <c r="F2157" s="456">
        <v>0</v>
      </c>
      <c r="G2157" s="456">
        <v>449.79</v>
      </c>
      <c r="H2157" s="456">
        <v>63254.78</v>
      </c>
      <c r="I2157" s="456">
        <v>0</v>
      </c>
      <c r="J2157" s="459">
        <v>0</v>
      </c>
    </row>
    <row r="2158" spans="2:10" x14ac:dyDescent="0.25">
      <c r="B2158" s="516" t="s">
        <v>479</v>
      </c>
      <c r="C2158" s="458" t="s">
        <v>2475</v>
      </c>
      <c r="D2158" s="458" t="s">
        <v>2075</v>
      </c>
      <c r="E2158" s="456">
        <v>6191.29</v>
      </c>
      <c r="F2158" s="456">
        <v>0</v>
      </c>
      <c r="G2158" s="456">
        <v>28508.97</v>
      </c>
      <c r="H2158" s="456">
        <v>34700.26</v>
      </c>
      <c r="I2158" s="456">
        <v>0</v>
      </c>
      <c r="J2158" s="459">
        <v>0</v>
      </c>
    </row>
    <row r="2159" spans="2:10" x14ac:dyDescent="0.25">
      <c r="B2159" s="516" t="s">
        <v>479</v>
      </c>
      <c r="C2159" s="458" t="s">
        <v>2476</v>
      </c>
      <c r="D2159" s="458" t="s">
        <v>2077</v>
      </c>
      <c r="E2159" s="456">
        <v>310.04000000000002</v>
      </c>
      <c r="F2159" s="456">
        <v>0</v>
      </c>
      <c r="G2159" s="456">
        <v>0</v>
      </c>
      <c r="H2159" s="456">
        <v>310.04000000000002</v>
      </c>
      <c r="I2159" s="456">
        <v>0</v>
      </c>
      <c r="J2159" s="459">
        <v>0</v>
      </c>
    </row>
    <row r="2160" spans="2:10" x14ac:dyDescent="0.25">
      <c r="B2160" s="516" t="s">
        <v>479</v>
      </c>
      <c r="C2160" s="458" t="s">
        <v>2477</v>
      </c>
      <c r="D2160" s="458" t="s">
        <v>2079</v>
      </c>
      <c r="E2160" s="456">
        <v>2201.65</v>
      </c>
      <c r="F2160" s="456">
        <v>0</v>
      </c>
      <c r="G2160" s="456">
        <v>282551.7</v>
      </c>
      <c r="H2160" s="456">
        <v>284753.34999999998</v>
      </c>
      <c r="I2160" s="456">
        <v>0</v>
      </c>
      <c r="J2160" s="459">
        <v>0</v>
      </c>
    </row>
    <row r="2161" spans="2:10" x14ac:dyDescent="0.25">
      <c r="B2161" s="516" t="s">
        <v>479</v>
      </c>
      <c r="C2161" s="458" t="s">
        <v>2478</v>
      </c>
      <c r="D2161" s="458" t="s">
        <v>2081</v>
      </c>
      <c r="E2161" s="456">
        <v>89815.360000000001</v>
      </c>
      <c r="F2161" s="456">
        <v>0</v>
      </c>
      <c r="G2161" s="456">
        <v>0</v>
      </c>
      <c r="H2161" s="456">
        <v>89815.360000000001</v>
      </c>
      <c r="I2161" s="456">
        <v>0</v>
      </c>
      <c r="J2161" s="459">
        <v>0</v>
      </c>
    </row>
    <row r="2162" spans="2:10" x14ac:dyDescent="0.25">
      <c r="B2162" s="516" t="s">
        <v>479</v>
      </c>
      <c r="C2162" s="458" t="s">
        <v>2479</v>
      </c>
      <c r="D2162" s="458" t="s">
        <v>2083</v>
      </c>
      <c r="E2162" s="456">
        <v>0</v>
      </c>
      <c r="F2162" s="456">
        <v>0</v>
      </c>
      <c r="G2162" s="456">
        <v>0</v>
      </c>
      <c r="H2162" s="456">
        <v>0</v>
      </c>
      <c r="I2162" s="456">
        <v>0</v>
      </c>
      <c r="J2162" s="459">
        <v>0</v>
      </c>
    </row>
    <row r="2163" spans="2:10" x14ac:dyDescent="0.25">
      <c r="B2163" s="516" t="s">
        <v>479</v>
      </c>
      <c r="C2163" s="458" t="s">
        <v>2480</v>
      </c>
      <c r="D2163" s="458" t="s">
        <v>2085</v>
      </c>
      <c r="E2163" s="456">
        <v>35141.800000000003</v>
      </c>
      <c r="F2163" s="456">
        <v>0</v>
      </c>
      <c r="G2163" s="456">
        <v>-35097.81</v>
      </c>
      <c r="H2163" s="456">
        <v>43.99</v>
      </c>
      <c r="I2163" s="456">
        <v>0</v>
      </c>
      <c r="J2163" s="459">
        <v>0</v>
      </c>
    </row>
    <row r="2164" spans="2:10" x14ac:dyDescent="0.25">
      <c r="B2164" s="516" t="s">
        <v>479</v>
      </c>
      <c r="C2164" s="458" t="s">
        <v>2481</v>
      </c>
      <c r="D2164" s="458" t="s">
        <v>2087</v>
      </c>
      <c r="E2164" s="456">
        <v>95.19</v>
      </c>
      <c r="F2164" s="456">
        <v>0</v>
      </c>
      <c r="G2164" s="456">
        <v>0</v>
      </c>
      <c r="H2164" s="456">
        <v>95.19</v>
      </c>
      <c r="I2164" s="456">
        <v>0</v>
      </c>
      <c r="J2164" s="459">
        <v>0</v>
      </c>
    </row>
    <row r="2165" spans="2:10" x14ac:dyDescent="0.25">
      <c r="B2165" s="516" t="s">
        <v>479</v>
      </c>
      <c r="C2165" s="458" t="s">
        <v>2482</v>
      </c>
      <c r="D2165" s="458" t="s">
        <v>2089</v>
      </c>
      <c r="E2165" s="456">
        <v>38766.699999999997</v>
      </c>
      <c r="F2165" s="456">
        <v>0</v>
      </c>
      <c r="G2165" s="456">
        <v>0</v>
      </c>
      <c r="H2165" s="456">
        <v>38766.699999999997</v>
      </c>
      <c r="I2165" s="456">
        <v>0</v>
      </c>
      <c r="J2165" s="459">
        <v>0</v>
      </c>
    </row>
    <row r="2166" spans="2:10" x14ac:dyDescent="0.25">
      <c r="B2166" s="516" t="s">
        <v>479</v>
      </c>
      <c r="C2166" s="458" t="s">
        <v>2483</v>
      </c>
      <c r="D2166" s="458" t="s">
        <v>2091</v>
      </c>
      <c r="E2166" s="456">
        <v>1381.57</v>
      </c>
      <c r="F2166" s="456">
        <v>0</v>
      </c>
      <c r="G2166" s="456">
        <v>0</v>
      </c>
      <c r="H2166" s="456">
        <v>1381.57</v>
      </c>
      <c r="I2166" s="456">
        <v>0</v>
      </c>
      <c r="J2166" s="459">
        <v>0</v>
      </c>
    </row>
    <row r="2167" spans="2:10" x14ac:dyDescent="0.25">
      <c r="B2167" s="516" t="s">
        <v>479</v>
      </c>
      <c r="C2167" s="458" t="s">
        <v>4063</v>
      </c>
      <c r="D2167" s="458" t="s">
        <v>4060</v>
      </c>
      <c r="E2167" s="456">
        <v>2506.33</v>
      </c>
      <c r="F2167" s="456">
        <v>0</v>
      </c>
      <c r="G2167" s="456">
        <v>16325.62</v>
      </c>
      <c r="H2167" s="456">
        <v>18831.95</v>
      </c>
      <c r="I2167" s="456">
        <v>0</v>
      </c>
      <c r="J2167" s="459">
        <v>0</v>
      </c>
    </row>
    <row r="2168" spans="2:10" x14ac:dyDescent="0.25">
      <c r="B2168" s="526" t="s">
        <v>479</v>
      </c>
      <c r="C2168" s="512" t="s">
        <v>2484</v>
      </c>
      <c r="D2168" s="512" t="s">
        <v>2093</v>
      </c>
      <c r="E2168" s="511">
        <v>2008.5</v>
      </c>
      <c r="F2168" s="511">
        <v>0</v>
      </c>
      <c r="G2168" s="511">
        <v>0</v>
      </c>
      <c r="H2168" s="511">
        <v>2008.5</v>
      </c>
      <c r="I2168" s="511">
        <v>0</v>
      </c>
      <c r="J2168" s="527">
        <v>0</v>
      </c>
    </row>
    <row r="2169" spans="2:10" x14ac:dyDescent="0.25">
      <c r="B2169" s="526" t="s">
        <v>479</v>
      </c>
      <c r="C2169" s="512" t="s">
        <v>2485</v>
      </c>
      <c r="D2169" s="512" t="s">
        <v>2095</v>
      </c>
      <c r="E2169" s="511">
        <v>19813.689999999999</v>
      </c>
      <c r="F2169" s="511">
        <v>0</v>
      </c>
      <c r="G2169" s="511">
        <v>20918.46</v>
      </c>
      <c r="H2169" s="511">
        <v>40732.15</v>
      </c>
      <c r="I2169" s="511">
        <v>0</v>
      </c>
      <c r="J2169" s="527">
        <v>0</v>
      </c>
    </row>
    <row r="2170" spans="2:10" x14ac:dyDescent="0.25">
      <c r="B2170" s="516" t="s">
        <v>479</v>
      </c>
      <c r="C2170" s="458" t="s">
        <v>2486</v>
      </c>
      <c r="D2170" s="458" t="s">
        <v>2097</v>
      </c>
      <c r="E2170" s="456">
        <v>15942.1</v>
      </c>
      <c r="F2170" s="456">
        <v>0</v>
      </c>
      <c r="G2170" s="456">
        <v>6000</v>
      </c>
      <c r="H2170" s="456">
        <v>9145.9500000000007</v>
      </c>
      <c r="I2170" s="456">
        <v>12796.15</v>
      </c>
      <c r="J2170" s="459">
        <v>0</v>
      </c>
    </row>
    <row r="2171" spans="2:10" x14ac:dyDescent="0.25">
      <c r="B2171" s="516" t="s">
        <v>479</v>
      </c>
      <c r="C2171" s="458" t="s">
        <v>2487</v>
      </c>
      <c r="D2171" s="458" t="s">
        <v>2099</v>
      </c>
      <c r="E2171" s="456">
        <v>0</v>
      </c>
      <c r="F2171" s="456">
        <v>0</v>
      </c>
      <c r="G2171" s="456">
        <v>6480</v>
      </c>
      <c r="H2171" s="456">
        <v>6474.13</v>
      </c>
      <c r="I2171" s="456">
        <v>5.87</v>
      </c>
      <c r="J2171" s="459">
        <v>0</v>
      </c>
    </row>
    <row r="2172" spans="2:10" ht="18" x14ac:dyDescent="0.25">
      <c r="B2172" s="526" t="s">
        <v>479</v>
      </c>
      <c r="C2172" s="512" t="s">
        <v>2488</v>
      </c>
      <c r="D2172" s="512" t="s">
        <v>2177</v>
      </c>
      <c r="E2172" s="511">
        <v>196.47</v>
      </c>
      <c r="F2172" s="511">
        <v>0</v>
      </c>
      <c r="G2172" s="511">
        <v>4900</v>
      </c>
      <c r="H2172" s="511">
        <v>4605.2700000000004</v>
      </c>
      <c r="I2172" s="511">
        <v>491.2</v>
      </c>
      <c r="J2172" s="527">
        <v>0</v>
      </c>
    </row>
    <row r="2173" spans="2:10" x14ac:dyDescent="0.25">
      <c r="B2173" s="526" t="s">
        <v>479</v>
      </c>
      <c r="C2173" s="512" t="s">
        <v>2489</v>
      </c>
      <c r="D2173" s="512" t="s">
        <v>2179</v>
      </c>
      <c r="E2173" s="511">
        <v>0</v>
      </c>
      <c r="F2173" s="511">
        <v>0</v>
      </c>
      <c r="G2173" s="511">
        <v>0</v>
      </c>
      <c r="H2173" s="511">
        <v>0</v>
      </c>
      <c r="I2173" s="511">
        <v>0</v>
      </c>
      <c r="J2173" s="527">
        <v>0</v>
      </c>
    </row>
    <row r="2174" spans="2:10" x14ac:dyDescent="0.25">
      <c r="B2174" s="526" t="s">
        <v>479</v>
      </c>
      <c r="C2174" s="512" t="s">
        <v>2490</v>
      </c>
      <c r="D2174" s="512" t="s">
        <v>2101</v>
      </c>
      <c r="E2174" s="511">
        <v>2341.84</v>
      </c>
      <c r="F2174" s="511">
        <v>0</v>
      </c>
      <c r="G2174" s="511">
        <v>0</v>
      </c>
      <c r="H2174" s="511">
        <v>1518.62</v>
      </c>
      <c r="I2174" s="511">
        <v>823.22</v>
      </c>
      <c r="J2174" s="527">
        <v>0</v>
      </c>
    </row>
    <row r="2175" spans="2:10" x14ac:dyDescent="0.25">
      <c r="B2175" s="526" t="s">
        <v>479</v>
      </c>
      <c r="C2175" s="512" t="s">
        <v>2491</v>
      </c>
      <c r="D2175" s="512" t="s">
        <v>2182</v>
      </c>
      <c r="E2175" s="511">
        <v>0</v>
      </c>
      <c r="F2175" s="511">
        <v>0</v>
      </c>
      <c r="G2175" s="511">
        <v>0</v>
      </c>
      <c r="H2175" s="511">
        <v>0</v>
      </c>
      <c r="I2175" s="511">
        <v>0</v>
      </c>
      <c r="J2175" s="527">
        <v>0</v>
      </c>
    </row>
    <row r="2176" spans="2:10" x14ac:dyDescent="0.25">
      <c r="B2176" s="526" t="s">
        <v>479</v>
      </c>
      <c r="C2176" s="512" t="s">
        <v>2492</v>
      </c>
      <c r="D2176" s="512" t="s">
        <v>2103</v>
      </c>
      <c r="E2176" s="511">
        <v>0</v>
      </c>
      <c r="F2176" s="511">
        <v>0</v>
      </c>
      <c r="G2176" s="511">
        <v>0</v>
      </c>
      <c r="H2176" s="511">
        <v>0</v>
      </c>
      <c r="I2176" s="511">
        <v>0</v>
      </c>
      <c r="J2176" s="527">
        <v>0</v>
      </c>
    </row>
    <row r="2177" spans="2:10" x14ac:dyDescent="0.25">
      <c r="B2177" s="526" t="s">
        <v>479</v>
      </c>
      <c r="C2177" s="512" t="s">
        <v>2493</v>
      </c>
      <c r="D2177" s="512" t="s">
        <v>2105</v>
      </c>
      <c r="E2177" s="511">
        <v>138863.1</v>
      </c>
      <c r="F2177" s="511">
        <v>0</v>
      </c>
      <c r="G2177" s="511">
        <v>16700</v>
      </c>
      <c r="H2177" s="511">
        <v>142527.91</v>
      </c>
      <c r="I2177" s="511">
        <v>13035.19</v>
      </c>
      <c r="J2177" s="527">
        <v>0</v>
      </c>
    </row>
    <row r="2178" spans="2:10" x14ac:dyDescent="0.25">
      <c r="B2178" s="526" t="s">
        <v>479</v>
      </c>
      <c r="C2178" s="512" t="s">
        <v>2494</v>
      </c>
      <c r="D2178" s="512" t="s">
        <v>2186</v>
      </c>
      <c r="E2178" s="511">
        <v>0</v>
      </c>
      <c r="F2178" s="511">
        <v>0</v>
      </c>
      <c r="G2178" s="511">
        <v>371</v>
      </c>
      <c r="H2178" s="511">
        <v>360.73</v>
      </c>
      <c r="I2178" s="511">
        <v>10.27</v>
      </c>
      <c r="J2178" s="527">
        <v>0</v>
      </c>
    </row>
    <row r="2179" spans="2:10" x14ac:dyDescent="0.25">
      <c r="B2179" s="526" t="s">
        <v>479</v>
      </c>
      <c r="C2179" s="512" t="s">
        <v>2495</v>
      </c>
      <c r="D2179" s="512" t="s">
        <v>2107</v>
      </c>
      <c r="E2179" s="511">
        <v>0</v>
      </c>
      <c r="F2179" s="511">
        <v>0</v>
      </c>
      <c r="G2179" s="511">
        <v>7000</v>
      </c>
      <c r="H2179" s="511">
        <v>6669.2</v>
      </c>
      <c r="I2179" s="511">
        <v>330.8</v>
      </c>
      <c r="J2179" s="527">
        <v>0</v>
      </c>
    </row>
    <row r="2180" spans="2:10" x14ac:dyDescent="0.25">
      <c r="B2180" s="526" t="s">
        <v>479</v>
      </c>
      <c r="C2180" s="512" t="s">
        <v>2496</v>
      </c>
      <c r="D2180" s="512" t="s">
        <v>2109</v>
      </c>
      <c r="E2180" s="511">
        <v>0</v>
      </c>
      <c r="F2180" s="511">
        <v>0</v>
      </c>
      <c r="G2180" s="511">
        <v>0</v>
      </c>
      <c r="H2180" s="511">
        <v>0</v>
      </c>
      <c r="I2180" s="511">
        <v>0</v>
      </c>
      <c r="J2180" s="527">
        <v>0</v>
      </c>
    </row>
    <row r="2181" spans="2:10" x14ac:dyDescent="0.25">
      <c r="B2181" s="526" t="s">
        <v>479</v>
      </c>
      <c r="C2181" s="512" t="s">
        <v>2497</v>
      </c>
      <c r="D2181" s="512" t="s">
        <v>2111</v>
      </c>
      <c r="E2181" s="511">
        <v>0</v>
      </c>
      <c r="F2181" s="511">
        <v>0</v>
      </c>
      <c r="G2181" s="511">
        <v>1000</v>
      </c>
      <c r="H2181" s="511">
        <v>900</v>
      </c>
      <c r="I2181" s="511">
        <v>100</v>
      </c>
      <c r="J2181" s="527">
        <v>0</v>
      </c>
    </row>
    <row r="2182" spans="2:10" x14ac:dyDescent="0.25">
      <c r="B2182" s="526" t="s">
        <v>479</v>
      </c>
      <c r="C2182" s="512" t="s">
        <v>2498</v>
      </c>
      <c r="D2182" s="512" t="s">
        <v>2191</v>
      </c>
      <c r="E2182" s="511">
        <v>0</v>
      </c>
      <c r="F2182" s="511">
        <v>0</v>
      </c>
      <c r="G2182" s="511">
        <v>0</v>
      </c>
      <c r="H2182" s="511">
        <v>0</v>
      </c>
      <c r="I2182" s="511">
        <v>0</v>
      </c>
      <c r="J2182" s="527">
        <v>0</v>
      </c>
    </row>
    <row r="2183" spans="2:10" x14ac:dyDescent="0.25">
      <c r="B2183" s="526" t="s">
        <v>479</v>
      </c>
      <c r="C2183" s="512" t="s">
        <v>2499</v>
      </c>
      <c r="D2183" s="512" t="s">
        <v>2113</v>
      </c>
      <c r="E2183" s="511">
        <v>0</v>
      </c>
      <c r="F2183" s="511">
        <v>0</v>
      </c>
      <c r="G2183" s="511">
        <v>0</v>
      </c>
      <c r="H2183" s="511">
        <v>0</v>
      </c>
      <c r="I2183" s="511">
        <v>0</v>
      </c>
      <c r="J2183" s="527">
        <v>0</v>
      </c>
    </row>
    <row r="2184" spans="2:10" x14ac:dyDescent="0.25">
      <c r="B2184" s="526" t="s">
        <v>479</v>
      </c>
      <c r="C2184" s="512" t="s">
        <v>2500</v>
      </c>
      <c r="D2184" s="512" t="s">
        <v>2194</v>
      </c>
      <c r="E2184" s="511">
        <v>0</v>
      </c>
      <c r="F2184" s="511">
        <v>0</v>
      </c>
      <c r="G2184" s="511">
        <v>0</v>
      </c>
      <c r="H2184" s="511">
        <v>0</v>
      </c>
      <c r="I2184" s="511">
        <v>0</v>
      </c>
      <c r="J2184" s="527">
        <v>0</v>
      </c>
    </row>
    <row r="2185" spans="2:10" x14ac:dyDescent="0.25">
      <c r="B2185" s="526" t="s">
        <v>479</v>
      </c>
      <c r="C2185" s="512" t="s">
        <v>2501</v>
      </c>
      <c r="D2185" s="512" t="s">
        <v>2115</v>
      </c>
      <c r="E2185" s="511">
        <v>0</v>
      </c>
      <c r="F2185" s="511">
        <v>0</v>
      </c>
      <c r="G2185" s="511">
        <v>348</v>
      </c>
      <c r="H2185" s="511">
        <v>346</v>
      </c>
      <c r="I2185" s="511">
        <v>2</v>
      </c>
      <c r="J2185" s="527">
        <v>0</v>
      </c>
    </row>
    <row r="2186" spans="2:10" x14ac:dyDescent="0.25">
      <c r="B2186" s="526" t="s">
        <v>479</v>
      </c>
      <c r="C2186" s="512" t="s">
        <v>2502</v>
      </c>
      <c r="D2186" s="512" t="s">
        <v>2197</v>
      </c>
      <c r="E2186" s="511">
        <v>41155.800000000003</v>
      </c>
      <c r="F2186" s="511">
        <v>0</v>
      </c>
      <c r="G2186" s="511">
        <v>0</v>
      </c>
      <c r="H2186" s="511">
        <v>-93555</v>
      </c>
      <c r="I2186" s="511">
        <v>134710.79999999999</v>
      </c>
      <c r="J2186" s="527">
        <v>0</v>
      </c>
    </row>
    <row r="2187" spans="2:10" x14ac:dyDescent="0.25">
      <c r="B2187" s="526" t="s">
        <v>479</v>
      </c>
      <c r="C2187" s="512" t="s">
        <v>2503</v>
      </c>
      <c r="D2187" s="512" t="s">
        <v>2119</v>
      </c>
      <c r="E2187" s="511">
        <v>0</v>
      </c>
      <c r="F2187" s="511">
        <v>0</v>
      </c>
      <c r="G2187" s="511">
        <v>0</v>
      </c>
      <c r="H2187" s="511">
        <v>0</v>
      </c>
      <c r="I2187" s="511">
        <v>0</v>
      </c>
      <c r="J2187" s="527">
        <v>0</v>
      </c>
    </row>
    <row r="2188" spans="2:10" x14ac:dyDescent="0.25">
      <c r="B2188" s="526" t="s">
        <v>479</v>
      </c>
      <c r="C2188" s="512" t="s">
        <v>5018</v>
      </c>
      <c r="D2188" s="512" t="s">
        <v>5019</v>
      </c>
      <c r="E2188" s="511">
        <v>0</v>
      </c>
      <c r="F2188" s="511">
        <v>0</v>
      </c>
      <c r="G2188" s="511">
        <v>0</v>
      </c>
      <c r="H2188" s="511">
        <v>0</v>
      </c>
      <c r="I2188" s="511">
        <v>0</v>
      </c>
      <c r="J2188" s="527">
        <v>0</v>
      </c>
    </row>
    <row r="2189" spans="2:10" x14ac:dyDescent="0.25">
      <c r="B2189" s="526" t="s">
        <v>479</v>
      </c>
      <c r="C2189" s="512" t="s">
        <v>2504</v>
      </c>
      <c r="D2189" s="512" t="s">
        <v>2121</v>
      </c>
      <c r="E2189" s="511">
        <v>0</v>
      </c>
      <c r="F2189" s="511">
        <v>0</v>
      </c>
      <c r="G2189" s="511">
        <v>0</v>
      </c>
      <c r="H2189" s="511">
        <v>0</v>
      </c>
      <c r="I2189" s="511">
        <v>0</v>
      </c>
      <c r="J2189" s="527">
        <v>0</v>
      </c>
    </row>
    <row r="2190" spans="2:10" x14ac:dyDescent="0.25">
      <c r="B2190" s="526" t="s">
        <v>479</v>
      </c>
      <c r="C2190" s="512" t="s">
        <v>2505</v>
      </c>
      <c r="D2190" s="512" t="s">
        <v>2123</v>
      </c>
      <c r="E2190" s="511">
        <v>0</v>
      </c>
      <c r="F2190" s="511">
        <v>0</v>
      </c>
      <c r="G2190" s="511">
        <v>2300</v>
      </c>
      <c r="H2190" s="511">
        <v>2107.8000000000002</v>
      </c>
      <c r="I2190" s="511">
        <v>192.2</v>
      </c>
      <c r="J2190" s="527">
        <v>0</v>
      </c>
    </row>
    <row r="2191" spans="2:10" ht="18" x14ac:dyDescent="0.25">
      <c r="B2191" s="526" t="s">
        <v>479</v>
      </c>
      <c r="C2191" s="512" t="s">
        <v>2506</v>
      </c>
      <c r="D2191" s="512" t="s">
        <v>2125</v>
      </c>
      <c r="E2191" s="511">
        <v>0</v>
      </c>
      <c r="F2191" s="511">
        <v>0</v>
      </c>
      <c r="G2191" s="511">
        <v>2500</v>
      </c>
      <c r="H2191" s="511">
        <v>2155.17</v>
      </c>
      <c r="I2191" s="511">
        <v>344.83</v>
      </c>
      <c r="J2191" s="527">
        <v>0</v>
      </c>
    </row>
    <row r="2192" spans="2:10" ht="18" x14ac:dyDescent="0.25">
      <c r="B2192" s="526" t="s">
        <v>479</v>
      </c>
      <c r="C2192" s="512" t="s">
        <v>2507</v>
      </c>
      <c r="D2192" s="512" t="s">
        <v>2127</v>
      </c>
      <c r="E2192" s="511">
        <v>1107.32</v>
      </c>
      <c r="F2192" s="511">
        <v>0</v>
      </c>
      <c r="G2192" s="511">
        <v>500</v>
      </c>
      <c r="H2192" s="511">
        <v>172.41</v>
      </c>
      <c r="I2192" s="511">
        <v>1434.91</v>
      </c>
      <c r="J2192" s="527">
        <v>0</v>
      </c>
    </row>
    <row r="2193" spans="2:10" x14ac:dyDescent="0.25">
      <c r="B2193" s="526" t="s">
        <v>479</v>
      </c>
      <c r="C2193" s="512" t="s">
        <v>2508</v>
      </c>
      <c r="D2193" s="512" t="s">
        <v>2129</v>
      </c>
      <c r="E2193" s="511">
        <v>0</v>
      </c>
      <c r="F2193" s="511">
        <v>0</v>
      </c>
      <c r="G2193" s="511">
        <v>4500</v>
      </c>
      <c r="H2193" s="511">
        <v>4066.06</v>
      </c>
      <c r="I2193" s="511">
        <v>433.94</v>
      </c>
      <c r="J2193" s="527">
        <v>0</v>
      </c>
    </row>
    <row r="2194" spans="2:10" x14ac:dyDescent="0.25">
      <c r="B2194" s="526" t="s">
        <v>479</v>
      </c>
      <c r="C2194" s="512" t="s">
        <v>2509</v>
      </c>
      <c r="D2194" s="512" t="s">
        <v>2131</v>
      </c>
      <c r="E2194" s="511">
        <v>0</v>
      </c>
      <c r="F2194" s="511">
        <v>0</v>
      </c>
      <c r="G2194" s="511">
        <v>0</v>
      </c>
      <c r="H2194" s="511">
        <v>0</v>
      </c>
      <c r="I2194" s="511">
        <v>0</v>
      </c>
      <c r="J2194" s="527">
        <v>0</v>
      </c>
    </row>
    <row r="2195" spans="2:10" x14ac:dyDescent="0.25">
      <c r="B2195" s="526" t="s">
        <v>479</v>
      </c>
      <c r="C2195" s="512" t="s">
        <v>4237</v>
      </c>
      <c r="D2195" s="512" t="s">
        <v>2137</v>
      </c>
      <c r="E2195" s="511">
        <v>0</v>
      </c>
      <c r="F2195" s="511">
        <v>0</v>
      </c>
      <c r="G2195" s="511">
        <v>0</v>
      </c>
      <c r="H2195" s="511">
        <v>0</v>
      </c>
      <c r="I2195" s="511">
        <v>0</v>
      </c>
      <c r="J2195" s="527">
        <v>0</v>
      </c>
    </row>
    <row r="2196" spans="2:10" x14ac:dyDescent="0.25">
      <c r="B2196" s="526" t="s">
        <v>479</v>
      </c>
      <c r="C2196" s="512" t="s">
        <v>2510</v>
      </c>
      <c r="D2196" s="512" t="s">
        <v>2206</v>
      </c>
      <c r="E2196" s="511">
        <v>0</v>
      </c>
      <c r="F2196" s="511">
        <v>0</v>
      </c>
      <c r="G2196" s="511">
        <v>0</v>
      </c>
      <c r="H2196" s="511">
        <v>0</v>
      </c>
      <c r="I2196" s="511">
        <v>0</v>
      </c>
      <c r="J2196" s="527">
        <v>0</v>
      </c>
    </row>
    <row r="2197" spans="2:10" x14ac:dyDescent="0.25">
      <c r="B2197" s="526" t="s">
        <v>479</v>
      </c>
      <c r="C2197" s="512" t="s">
        <v>4238</v>
      </c>
      <c r="D2197" s="512" t="s">
        <v>2322</v>
      </c>
      <c r="E2197" s="511">
        <v>0</v>
      </c>
      <c r="F2197" s="511">
        <v>0</v>
      </c>
      <c r="G2197" s="511">
        <v>0</v>
      </c>
      <c r="H2197" s="511">
        <v>0</v>
      </c>
      <c r="I2197" s="511">
        <v>0</v>
      </c>
      <c r="J2197" s="527">
        <v>0</v>
      </c>
    </row>
    <row r="2198" spans="2:10" x14ac:dyDescent="0.25">
      <c r="B2198" s="526" t="s">
        <v>479</v>
      </c>
      <c r="C2198" s="512" t="s">
        <v>4679</v>
      </c>
      <c r="D2198" s="512" t="s">
        <v>2139</v>
      </c>
      <c r="E2198" s="511">
        <v>0</v>
      </c>
      <c r="F2198" s="511">
        <v>0</v>
      </c>
      <c r="G2198" s="511">
        <v>0</v>
      </c>
      <c r="H2198" s="511">
        <v>0</v>
      </c>
      <c r="I2198" s="511">
        <v>0</v>
      </c>
      <c r="J2198" s="527">
        <v>0</v>
      </c>
    </row>
    <row r="2199" spans="2:10" x14ac:dyDescent="0.25">
      <c r="B2199" s="526" t="s">
        <v>479</v>
      </c>
      <c r="C2199" s="512" t="s">
        <v>2511</v>
      </c>
      <c r="D2199" s="512" t="s">
        <v>2208</v>
      </c>
      <c r="E2199" s="511">
        <v>0</v>
      </c>
      <c r="F2199" s="511">
        <v>0</v>
      </c>
      <c r="G2199" s="511">
        <v>0</v>
      </c>
      <c r="H2199" s="511">
        <v>0</v>
      </c>
      <c r="I2199" s="511">
        <v>0</v>
      </c>
      <c r="J2199" s="527">
        <v>0</v>
      </c>
    </row>
    <row r="2200" spans="2:10" x14ac:dyDescent="0.25">
      <c r="B2200" s="526" t="s">
        <v>479</v>
      </c>
      <c r="C2200" s="512" t="s">
        <v>2512</v>
      </c>
      <c r="D2200" s="512" t="s">
        <v>2210</v>
      </c>
      <c r="E2200" s="511">
        <v>7324.66</v>
      </c>
      <c r="F2200" s="511">
        <v>0</v>
      </c>
      <c r="G2200" s="511">
        <v>0</v>
      </c>
      <c r="H2200" s="511">
        <v>7324.66</v>
      </c>
      <c r="I2200" s="511">
        <v>0</v>
      </c>
      <c r="J2200" s="527">
        <v>0</v>
      </c>
    </row>
    <row r="2201" spans="2:10" x14ac:dyDescent="0.25">
      <c r="B2201" s="526" t="s">
        <v>479</v>
      </c>
      <c r="C2201" s="512" t="s">
        <v>2513</v>
      </c>
      <c r="D2201" s="512" t="s">
        <v>2141</v>
      </c>
      <c r="E2201" s="511">
        <v>16946.830000000002</v>
      </c>
      <c r="F2201" s="511">
        <v>0</v>
      </c>
      <c r="G2201" s="511">
        <v>0</v>
      </c>
      <c r="H2201" s="511">
        <v>16946.830000000002</v>
      </c>
      <c r="I2201" s="511">
        <v>0</v>
      </c>
      <c r="J2201" s="527">
        <v>0</v>
      </c>
    </row>
    <row r="2202" spans="2:10" x14ac:dyDescent="0.25">
      <c r="B2202" s="526" t="s">
        <v>479</v>
      </c>
      <c r="C2202" s="512" t="s">
        <v>2514</v>
      </c>
      <c r="D2202" s="512" t="s">
        <v>2213</v>
      </c>
      <c r="E2202" s="511">
        <v>10589.04</v>
      </c>
      <c r="F2202" s="511">
        <v>0</v>
      </c>
      <c r="G2202" s="511">
        <v>0</v>
      </c>
      <c r="H2202" s="511">
        <v>10589.04</v>
      </c>
      <c r="I2202" s="511">
        <v>0</v>
      </c>
      <c r="J2202" s="527">
        <v>0</v>
      </c>
    </row>
    <row r="2203" spans="2:10" x14ac:dyDescent="0.25">
      <c r="B2203" s="526" t="s">
        <v>479</v>
      </c>
      <c r="C2203" s="512" t="s">
        <v>2515</v>
      </c>
      <c r="D2203" s="512" t="s">
        <v>2143</v>
      </c>
      <c r="E2203" s="511">
        <v>22558.53</v>
      </c>
      <c r="F2203" s="511">
        <v>0</v>
      </c>
      <c r="G2203" s="511">
        <v>0</v>
      </c>
      <c r="H2203" s="511">
        <v>22558.53</v>
      </c>
      <c r="I2203" s="511">
        <v>0</v>
      </c>
      <c r="J2203" s="527">
        <v>0</v>
      </c>
    </row>
    <row r="2204" spans="2:10" x14ac:dyDescent="0.25">
      <c r="B2204" s="526" t="s">
        <v>479</v>
      </c>
      <c r="C2204" s="512" t="s">
        <v>4064</v>
      </c>
      <c r="D2204" s="512" t="s">
        <v>4065</v>
      </c>
      <c r="E2204" s="511">
        <v>31.3</v>
      </c>
      <c r="F2204" s="511">
        <v>0</v>
      </c>
      <c r="G2204" s="511">
        <v>0</v>
      </c>
      <c r="H2204" s="511">
        <v>31.3</v>
      </c>
      <c r="I2204" s="511">
        <v>0</v>
      </c>
      <c r="J2204" s="527">
        <v>0</v>
      </c>
    </row>
    <row r="2205" spans="2:10" x14ac:dyDescent="0.25">
      <c r="B2205" s="526" t="s">
        <v>479</v>
      </c>
      <c r="C2205" s="512" t="s">
        <v>2516</v>
      </c>
      <c r="D2205" s="512" t="s">
        <v>2216</v>
      </c>
      <c r="E2205" s="511">
        <v>11534.67</v>
      </c>
      <c r="F2205" s="511">
        <v>0</v>
      </c>
      <c r="G2205" s="511">
        <v>0</v>
      </c>
      <c r="H2205" s="511">
        <v>11534.67</v>
      </c>
      <c r="I2205" s="511">
        <v>0</v>
      </c>
      <c r="J2205" s="527">
        <v>0</v>
      </c>
    </row>
    <row r="2206" spans="2:10" x14ac:dyDescent="0.25">
      <c r="B2206" s="526" t="s">
        <v>479</v>
      </c>
      <c r="C2206" s="512" t="s">
        <v>2517</v>
      </c>
      <c r="D2206" s="512" t="s">
        <v>2218</v>
      </c>
      <c r="E2206" s="511">
        <v>779.23</v>
      </c>
      <c r="F2206" s="511">
        <v>0</v>
      </c>
      <c r="G2206" s="511">
        <v>0</v>
      </c>
      <c r="H2206" s="511">
        <v>779.23</v>
      </c>
      <c r="I2206" s="511">
        <v>0</v>
      </c>
      <c r="J2206" s="527">
        <v>0</v>
      </c>
    </row>
    <row r="2207" spans="2:10" x14ac:dyDescent="0.25">
      <c r="B2207" s="516" t="s">
        <v>479</v>
      </c>
      <c r="C2207" s="458" t="s">
        <v>2518</v>
      </c>
      <c r="D2207" s="458" t="s">
        <v>2220</v>
      </c>
      <c r="E2207" s="456">
        <v>710.65</v>
      </c>
      <c r="F2207" s="456">
        <v>0</v>
      </c>
      <c r="G2207" s="456">
        <v>66315.38</v>
      </c>
      <c r="H2207" s="456">
        <v>67026.03</v>
      </c>
      <c r="I2207" s="456">
        <v>0</v>
      </c>
      <c r="J2207" s="459">
        <v>0</v>
      </c>
    </row>
    <row r="2208" spans="2:10" x14ac:dyDescent="0.25">
      <c r="B2208" s="516" t="s">
        <v>479</v>
      </c>
      <c r="C2208" s="458" t="s">
        <v>4239</v>
      </c>
      <c r="D2208" s="458" t="s">
        <v>4240</v>
      </c>
      <c r="E2208" s="456">
        <v>8500</v>
      </c>
      <c r="F2208" s="456">
        <v>0</v>
      </c>
      <c r="G2208" s="456">
        <v>0</v>
      </c>
      <c r="H2208" s="456">
        <v>8500</v>
      </c>
      <c r="I2208" s="456">
        <v>0</v>
      </c>
      <c r="J2208" s="459">
        <v>0</v>
      </c>
    </row>
    <row r="2209" spans="2:10" ht="18" x14ac:dyDescent="0.25">
      <c r="B2209" s="516" t="s">
        <v>479</v>
      </c>
      <c r="C2209" s="458" t="s">
        <v>4496</v>
      </c>
      <c r="D2209" s="458" t="s">
        <v>2341</v>
      </c>
      <c r="E2209" s="456">
        <v>0</v>
      </c>
      <c r="F2209" s="456">
        <v>0</v>
      </c>
      <c r="G2209" s="456">
        <v>0</v>
      </c>
      <c r="H2209" s="456">
        <v>0</v>
      </c>
      <c r="I2209" s="456">
        <v>0</v>
      </c>
      <c r="J2209" s="459">
        <v>0</v>
      </c>
    </row>
    <row r="2210" spans="2:10" x14ac:dyDescent="0.25">
      <c r="B2210" s="516" t="s">
        <v>479</v>
      </c>
      <c r="C2210" s="458" t="s">
        <v>2519</v>
      </c>
      <c r="D2210" s="458" t="s">
        <v>2222</v>
      </c>
      <c r="E2210" s="456">
        <v>0</v>
      </c>
      <c r="F2210" s="456">
        <v>0</v>
      </c>
      <c r="G2210" s="456">
        <v>0</v>
      </c>
      <c r="H2210" s="456">
        <v>0</v>
      </c>
      <c r="I2210" s="456">
        <v>0</v>
      </c>
      <c r="J2210" s="459">
        <v>0</v>
      </c>
    </row>
    <row r="2211" spans="2:10" x14ac:dyDescent="0.25">
      <c r="B2211" s="516" t="s">
        <v>479</v>
      </c>
      <c r="C2211" s="458" t="s">
        <v>5020</v>
      </c>
      <c r="D2211" s="458" t="s">
        <v>5021</v>
      </c>
      <c r="E2211" s="456">
        <v>28022.7</v>
      </c>
      <c r="F2211" s="456">
        <v>0</v>
      </c>
      <c r="G2211" s="456">
        <v>0</v>
      </c>
      <c r="H2211" s="456">
        <v>28022.7</v>
      </c>
      <c r="I2211" s="456">
        <v>0</v>
      </c>
      <c r="J2211" s="459">
        <v>0</v>
      </c>
    </row>
    <row r="2212" spans="2:10" x14ac:dyDescent="0.25">
      <c r="B2212" s="516" t="s">
        <v>479</v>
      </c>
      <c r="C2212" s="458" t="s">
        <v>5150</v>
      </c>
      <c r="D2212" s="458" t="s">
        <v>2345</v>
      </c>
      <c r="E2212" s="456">
        <v>0</v>
      </c>
      <c r="F2212" s="456">
        <v>0</v>
      </c>
      <c r="G2212" s="456">
        <v>0</v>
      </c>
      <c r="H2212" s="456">
        <v>0</v>
      </c>
      <c r="I2212" s="456">
        <v>0</v>
      </c>
      <c r="J2212" s="459">
        <v>0</v>
      </c>
    </row>
    <row r="2213" spans="2:10" x14ac:dyDescent="0.25">
      <c r="B2213" s="516" t="s">
        <v>479</v>
      </c>
      <c r="C2213" s="458" t="s">
        <v>2520</v>
      </c>
      <c r="D2213" s="458" t="s">
        <v>2224</v>
      </c>
      <c r="E2213" s="456">
        <v>300000.82</v>
      </c>
      <c r="F2213" s="456">
        <v>0</v>
      </c>
      <c r="G2213" s="456">
        <v>10000</v>
      </c>
      <c r="H2213" s="456">
        <v>308540.69</v>
      </c>
      <c r="I2213" s="456">
        <v>1460.13</v>
      </c>
      <c r="J2213" s="459">
        <v>0</v>
      </c>
    </row>
    <row r="2214" spans="2:10" x14ac:dyDescent="0.25">
      <c r="B2214" s="516" t="s">
        <v>479</v>
      </c>
      <c r="C2214" s="458" t="s">
        <v>2521</v>
      </c>
      <c r="D2214" s="458" t="s">
        <v>2226</v>
      </c>
      <c r="E2214" s="456">
        <v>0</v>
      </c>
      <c r="F2214" s="456">
        <v>0</v>
      </c>
      <c r="G2214" s="456">
        <v>0</v>
      </c>
      <c r="H2214" s="456">
        <v>0</v>
      </c>
      <c r="I2214" s="456">
        <v>0</v>
      </c>
      <c r="J2214" s="459">
        <v>0</v>
      </c>
    </row>
    <row r="2215" spans="2:10" ht="18" x14ac:dyDescent="0.25">
      <c r="B2215" s="516" t="s">
        <v>479</v>
      </c>
      <c r="C2215" s="458" t="s">
        <v>3679</v>
      </c>
      <c r="D2215" s="458" t="s">
        <v>3680</v>
      </c>
      <c r="E2215" s="456">
        <v>52</v>
      </c>
      <c r="F2215" s="456">
        <v>0</v>
      </c>
      <c r="G2215" s="456">
        <v>1668.69</v>
      </c>
      <c r="H2215" s="456">
        <v>1720.69</v>
      </c>
      <c r="I2215" s="456">
        <v>0</v>
      </c>
      <c r="J2215" s="459">
        <v>0</v>
      </c>
    </row>
    <row r="2216" spans="2:10" x14ac:dyDescent="0.25">
      <c r="B2216" s="516" t="s">
        <v>479</v>
      </c>
      <c r="C2216" s="458" t="s">
        <v>2522</v>
      </c>
      <c r="D2216" s="458" t="s">
        <v>2228</v>
      </c>
      <c r="E2216" s="456">
        <v>2896.55</v>
      </c>
      <c r="F2216" s="456">
        <v>0</v>
      </c>
      <c r="G2216" s="456">
        <v>0</v>
      </c>
      <c r="H2216" s="456">
        <v>2896.55</v>
      </c>
      <c r="I2216" s="456">
        <v>0</v>
      </c>
      <c r="J2216" s="459">
        <v>0</v>
      </c>
    </row>
    <row r="2217" spans="2:10" x14ac:dyDescent="0.25">
      <c r="B2217" s="516" t="s">
        <v>479</v>
      </c>
      <c r="C2217" s="458" t="s">
        <v>2523</v>
      </c>
      <c r="D2217" s="458" t="s">
        <v>2230</v>
      </c>
      <c r="E2217" s="456">
        <v>0</v>
      </c>
      <c r="F2217" s="456">
        <v>0</v>
      </c>
      <c r="G2217" s="456">
        <v>0</v>
      </c>
      <c r="H2217" s="456">
        <v>0</v>
      </c>
      <c r="I2217" s="456">
        <v>0</v>
      </c>
      <c r="J2217" s="459">
        <v>0</v>
      </c>
    </row>
    <row r="2218" spans="2:10" x14ac:dyDescent="0.25">
      <c r="B2218" s="516" t="s">
        <v>479</v>
      </c>
      <c r="C2218" s="458" t="s">
        <v>2524</v>
      </c>
      <c r="D2218" s="458" t="s">
        <v>2145</v>
      </c>
      <c r="E2218" s="456">
        <v>16802.27</v>
      </c>
      <c r="F2218" s="456">
        <v>0</v>
      </c>
      <c r="G2218" s="456">
        <v>654.63</v>
      </c>
      <c r="H2218" s="456">
        <v>17456.900000000001</v>
      </c>
      <c r="I2218" s="456">
        <v>0</v>
      </c>
      <c r="J2218" s="459">
        <v>0</v>
      </c>
    </row>
    <row r="2219" spans="2:10" x14ac:dyDescent="0.25">
      <c r="B2219" s="516" t="s">
        <v>479</v>
      </c>
      <c r="C2219" s="458" t="s">
        <v>2525</v>
      </c>
      <c r="D2219" s="458" t="s">
        <v>2233</v>
      </c>
      <c r="E2219" s="456">
        <v>0</v>
      </c>
      <c r="F2219" s="456">
        <v>0</v>
      </c>
      <c r="G2219" s="456">
        <v>0</v>
      </c>
      <c r="H2219" s="456">
        <v>0</v>
      </c>
      <c r="I2219" s="456">
        <v>0</v>
      </c>
      <c r="J2219" s="459">
        <v>0</v>
      </c>
    </row>
    <row r="2220" spans="2:10" x14ac:dyDescent="0.25">
      <c r="B2220" s="516" t="s">
        <v>479</v>
      </c>
      <c r="C2220" s="458" t="s">
        <v>2526</v>
      </c>
      <c r="D2220" s="458" t="s">
        <v>2235</v>
      </c>
      <c r="E2220" s="456">
        <v>1.66</v>
      </c>
      <c r="F2220" s="456">
        <v>0</v>
      </c>
      <c r="G2220" s="456">
        <v>39794.25</v>
      </c>
      <c r="H2220" s="456">
        <v>39795.910000000003</v>
      </c>
      <c r="I2220" s="456">
        <v>0</v>
      </c>
      <c r="J2220" s="459">
        <v>0</v>
      </c>
    </row>
    <row r="2221" spans="2:10" x14ac:dyDescent="0.25">
      <c r="B2221" s="516" t="s">
        <v>479</v>
      </c>
      <c r="C2221" s="458" t="s">
        <v>2527</v>
      </c>
      <c r="D2221" s="458" t="s">
        <v>2237</v>
      </c>
      <c r="E2221" s="456">
        <v>0</v>
      </c>
      <c r="F2221" s="456">
        <v>0</v>
      </c>
      <c r="G2221" s="456">
        <v>0</v>
      </c>
      <c r="H2221" s="456">
        <v>0</v>
      </c>
      <c r="I2221" s="456">
        <v>0</v>
      </c>
      <c r="J2221" s="459">
        <v>0</v>
      </c>
    </row>
    <row r="2222" spans="2:10" x14ac:dyDescent="0.25">
      <c r="B2222" s="516" t="s">
        <v>479</v>
      </c>
      <c r="C2222" s="458" t="s">
        <v>2528</v>
      </c>
      <c r="D2222" s="458" t="s">
        <v>2147</v>
      </c>
      <c r="E2222" s="456">
        <v>10667.91</v>
      </c>
      <c r="F2222" s="456">
        <v>0</v>
      </c>
      <c r="G2222" s="456">
        <v>0</v>
      </c>
      <c r="H2222" s="456">
        <v>10667.91</v>
      </c>
      <c r="I2222" s="456">
        <v>0</v>
      </c>
      <c r="J2222" s="459">
        <v>0</v>
      </c>
    </row>
    <row r="2223" spans="2:10" x14ac:dyDescent="0.25">
      <c r="B2223" s="516" t="s">
        <v>479</v>
      </c>
      <c r="C2223" s="458" t="s">
        <v>4497</v>
      </c>
      <c r="D2223" s="458" t="s">
        <v>2351</v>
      </c>
      <c r="E2223" s="456">
        <v>0.54</v>
      </c>
      <c r="F2223" s="456">
        <v>0</v>
      </c>
      <c r="G2223" s="456">
        <v>0</v>
      </c>
      <c r="H2223" s="456">
        <v>0</v>
      </c>
      <c r="I2223" s="456">
        <v>0.54</v>
      </c>
      <c r="J2223" s="459">
        <v>0</v>
      </c>
    </row>
    <row r="2224" spans="2:10" x14ac:dyDescent="0.25">
      <c r="B2224" s="516" t="s">
        <v>479</v>
      </c>
      <c r="C2224" s="458" t="s">
        <v>2529</v>
      </c>
      <c r="D2224" s="458" t="s">
        <v>2149</v>
      </c>
      <c r="E2224" s="456">
        <v>666.62</v>
      </c>
      <c r="F2224" s="456">
        <v>0</v>
      </c>
      <c r="G2224" s="456">
        <v>33599.82</v>
      </c>
      <c r="H2224" s="456">
        <v>34266.44</v>
      </c>
      <c r="I2224" s="456">
        <v>0</v>
      </c>
      <c r="J2224" s="459">
        <v>0</v>
      </c>
    </row>
    <row r="2225" spans="2:10" ht="18" x14ac:dyDescent="0.25">
      <c r="B2225" s="516" t="s">
        <v>479</v>
      </c>
      <c r="C2225" s="458" t="s">
        <v>2530</v>
      </c>
      <c r="D2225" s="458" t="s">
        <v>2241</v>
      </c>
      <c r="E2225" s="456">
        <v>836.87</v>
      </c>
      <c r="F2225" s="456">
        <v>0</v>
      </c>
      <c r="G2225" s="456">
        <v>1663.13</v>
      </c>
      <c r="H2225" s="456">
        <v>2500</v>
      </c>
      <c r="I2225" s="456">
        <v>0</v>
      </c>
      <c r="J2225" s="459">
        <v>0</v>
      </c>
    </row>
    <row r="2226" spans="2:10" ht="18" x14ac:dyDescent="0.25">
      <c r="B2226" s="516" t="s">
        <v>479</v>
      </c>
      <c r="C2226" s="458" t="s">
        <v>2531</v>
      </c>
      <c r="D2226" s="458" t="s">
        <v>2243</v>
      </c>
      <c r="E2226" s="456">
        <v>587.67999999999995</v>
      </c>
      <c r="F2226" s="456">
        <v>0</v>
      </c>
      <c r="G2226" s="456">
        <v>0</v>
      </c>
      <c r="H2226" s="456">
        <v>587.67999999999995</v>
      </c>
      <c r="I2226" s="456">
        <v>0</v>
      </c>
      <c r="J2226" s="459">
        <v>0</v>
      </c>
    </row>
    <row r="2227" spans="2:10" x14ac:dyDescent="0.25">
      <c r="B2227" s="516" t="s">
        <v>479</v>
      </c>
      <c r="C2227" s="458" t="s">
        <v>2532</v>
      </c>
      <c r="D2227" s="458" t="s">
        <v>2151</v>
      </c>
      <c r="E2227" s="456">
        <v>1604</v>
      </c>
      <c r="F2227" s="456">
        <v>0</v>
      </c>
      <c r="G2227" s="456">
        <v>2803.07</v>
      </c>
      <c r="H2227" s="456">
        <v>4407.07</v>
      </c>
      <c r="I2227" s="456">
        <v>0</v>
      </c>
      <c r="J2227" s="459">
        <v>0</v>
      </c>
    </row>
    <row r="2228" spans="2:10" x14ac:dyDescent="0.25">
      <c r="B2228" s="516" t="s">
        <v>479</v>
      </c>
      <c r="C2228" s="458" t="s">
        <v>2533</v>
      </c>
      <c r="D2228" s="458" t="s">
        <v>2246</v>
      </c>
      <c r="E2228" s="456">
        <v>170</v>
      </c>
      <c r="F2228" s="456">
        <v>0</v>
      </c>
      <c r="G2228" s="456">
        <v>3291.02</v>
      </c>
      <c r="H2228" s="456">
        <v>3461.02</v>
      </c>
      <c r="I2228" s="456">
        <v>0</v>
      </c>
      <c r="J2228" s="459">
        <v>0</v>
      </c>
    </row>
    <row r="2229" spans="2:10" x14ac:dyDescent="0.25">
      <c r="B2229" s="516" t="s">
        <v>479</v>
      </c>
      <c r="C2229" s="458" t="s">
        <v>2534</v>
      </c>
      <c r="D2229" s="458" t="s">
        <v>2248</v>
      </c>
      <c r="E2229" s="456">
        <v>1948.94</v>
      </c>
      <c r="F2229" s="456">
        <v>0</v>
      </c>
      <c r="G2229" s="456">
        <v>0</v>
      </c>
      <c r="H2229" s="456">
        <v>1948.94</v>
      </c>
      <c r="I2229" s="456">
        <v>0</v>
      </c>
      <c r="J2229" s="459">
        <v>0</v>
      </c>
    </row>
    <row r="2230" spans="2:10" ht="18" x14ac:dyDescent="0.25">
      <c r="B2230" s="516" t="s">
        <v>479</v>
      </c>
      <c r="C2230" s="458" t="s">
        <v>2535</v>
      </c>
      <c r="D2230" s="458" t="s">
        <v>2250</v>
      </c>
      <c r="E2230" s="456">
        <v>34210.910000000003</v>
      </c>
      <c r="F2230" s="456">
        <v>0</v>
      </c>
      <c r="G2230" s="456">
        <v>0</v>
      </c>
      <c r="H2230" s="456">
        <v>34210.910000000003</v>
      </c>
      <c r="I2230" s="456">
        <v>0</v>
      </c>
      <c r="J2230" s="459">
        <v>0</v>
      </c>
    </row>
    <row r="2231" spans="2:10" ht="18" x14ac:dyDescent="0.25">
      <c r="B2231" s="516" t="s">
        <v>479</v>
      </c>
      <c r="C2231" s="458" t="s">
        <v>2536</v>
      </c>
      <c r="D2231" s="458" t="s">
        <v>2252</v>
      </c>
      <c r="E2231" s="456">
        <v>71.88</v>
      </c>
      <c r="F2231" s="456">
        <v>0</v>
      </c>
      <c r="G2231" s="456">
        <v>0</v>
      </c>
      <c r="H2231" s="456">
        <v>71.88</v>
      </c>
      <c r="I2231" s="456">
        <v>0</v>
      </c>
      <c r="J2231" s="459">
        <v>0</v>
      </c>
    </row>
    <row r="2232" spans="2:10" ht="18" x14ac:dyDescent="0.25">
      <c r="B2232" s="516" t="s">
        <v>479</v>
      </c>
      <c r="C2232" s="458" t="s">
        <v>3681</v>
      </c>
      <c r="D2232" s="458" t="s">
        <v>3682</v>
      </c>
      <c r="E2232" s="456">
        <v>1823.56</v>
      </c>
      <c r="F2232" s="456">
        <v>0</v>
      </c>
      <c r="G2232" s="456">
        <v>31200</v>
      </c>
      <c r="H2232" s="456">
        <v>33000</v>
      </c>
      <c r="I2232" s="456">
        <v>23.56</v>
      </c>
      <c r="J2232" s="459">
        <v>0</v>
      </c>
    </row>
    <row r="2233" spans="2:10" ht="18" x14ac:dyDescent="0.25">
      <c r="B2233" s="516" t="s">
        <v>479</v>
      </c>
      <c r="C2233" s="458" t="s">
        <v>5151</v>
      </c>
      <c r="D2233" s="458" t="s">
        <v>5152</v>
      </c>
      <c r="E2233" s="456">
        <v>0</v>
      </c>
      <c r="F2233" s="456">
        <v>0</v>
      </c>
      <c r="G2233" s="456">
        <v>3000</v>
      </c>
      <c r="H2233" s="456">
        <v>3000</v>
      </c>
      <c r="I2233" s="456">
        <v>0</v>
      </c>
      <c r="J2233" s="459">
        <v>0</v>
      </c>
    </row>
    <row r="2234" spans="2:10" x14ac:dyDescent="0.25">
      <c r="B2234" s="516" t="s">
        <v>479</v>
      </c>
      <c r="C2234" s="458" t="s">
        <v>2537</v>
      </c>
      <c r="D2234" s="458" t="s">
        <v>2155</v>
      </c>
      <c r="E2234" s="456">
        <v>3051.09</v>
      </c>
      <c r="F2234" s="456">
        <v>0</v>
      </c>
      <c r="G2234" s="456">
        <v>49914.1</v>
      </c>
      <c r="H2234" s="456">
        <v>52965.19</v>
      </c>
      <c r="I2234" s="456">
        <v>0</v>
      </c>
      <c r="J2234" s="459">
        <v>0</v>
      </c>
    </row>
    <row r="2235" spans="2:10" x14ac:dyDescent="0.25">
      <c r="B2235" s="516" t="s">
        <v>479</v>
      </c>
      <c r="C2235" s="458" t="s">
        <v>2538</v>
      </c>
      <c r="D2235" s="458" t="s">
        <v>2157</v>
      </c>
      <c r="E2235" s="456">
        <v>1779.93</v>
      </c>
      <c r="F2235" s="456">
        <v>0</v>
      </c>
      <c r="G2235" s="456">
        <v>17984</v>
      </c>
      <c r="H2235" s="456">
        <v>17945.79</v>
      </c>
      <c r="I2235" s="456">
        <v>1818.14</v>
      </c>
      <c r="J2235" s="459">
        <v>0</v>
      </c>
    </row>
    <row r="2236" spans="2:10" x14ac:dyDescent="0.25">
      <c r="B2236" s="516" t="s">
        <v>479</v>
      </c>
      <c r="C2236" s="458" t="s">
        <v>2539</v>
      </c>
      <c r="D2236" s="458" t="s">
        <v>2256</v>
      </c>
      <c r="E2236" s="456">
        <v>53712.98</v>
      </c>
      <c r="F2236" s="456">
        <v>0</v>
      </c>
      <c r="G2236" s="456">
        <v>29498.79</v>
      </c>
      <c r="H2236" s="456">
        <v>83151.77</v>
      </c>
      <c r="I2236" s="456">
        <v>60</v>
      </c>
      <c r="J2236" s="459">
        <v>0</v>
      </c>
    </row>
    <row r="2237" spans="2:10" x14ac:dyDescent="0.25">
      <c r="B2237" s="516" t="s">
        <v>479</v>
      </c>
      <c r="C2237" s="458" t="s">
        <v>4847</v>
      </c>
      <c r="D2237" s="458" t="s">
        <v>4840</v>
      </c>
      <c r="E2237" s="456">
        <v>0</v>
      </c>
      <c r="F2237" s="456">
        <v>0</v>
      </c>
      <c r="G2237" s="456">
        <v>0</v>
      </c>
      <c r="H2237" s="456">
        <v>0</v>
      </c>
      <c r="I2237" s="456">
        <v>0</v>
      </c>
      <c r="J2237" s="459">
        <v>0</v>
      </c>
    </row>
    <row r="2238" spans="2:10" x14ac:dyDescent="0.25">
      <c r="B2238" s="516" t="s">
        <v>479</v>
      </c>
      <c r="C2238" s="458" t="s">
        <v>2540</v>
      </c>
      <c r="D2238" s="458" t="s">
        <v>2258</v>
      </c>
      <c r="E2238" s="456">
        <v>423.36</v>
      </c>
      <c r="F2238" s="456">
        <v>0</v>
      </c>
      <c r="G2238" s="456">
        <v>32108</v>
      </c>
      <c r="H2238" s="456">
        <v>32530.6</v>
      </c>
      <c r="I2238" s="456">
        <v>0.76</v>
      </c>
      <c r="J2238" s="459">
        <v>0</v>
      </c>
    </row>
    <row r="2239" spans="2:10" x14ac:dyDescent="0.25">
      <c r="B2239" s="516" t="s">
        <v>479</v>
      </c>
      <c r="C2239" s="458" t="s">
        <v>4498</v>
      </c>
      <c r="D2239" s="458" t="s">
        <v>4494</v>
      </c>
      <c r="E2239" s="456">
        <v>33</v>
      </c>
      <c r="F2239" s="456">
        <v>0</v>
      </c>
      <c r="G2239" s="456">
        <v>0</v>
      </c>
      <c r="H2239" s="456">
        <v>0</v>
      </c>
      <c r="I2239" s="456">
        <v>33</v>
      </c>
      <c r="J2239" s="459">
        <v>0</v>
      </c>
    </row>
    <row r="2240" spans="2:10" x14ac:dyDescent="0.25">
      <c r="B2240" s="516" t="s">
        <v>479</v>
      </c>
      <c r="C2240" s="458" t="s">
        <v>2541</v>
      </c>
      <c r="D2240" s="458" t="s">
        <v>2260</v>
      </c>
      <c r="E2240" s="456">
        <v>0</v>
      </c>
      <c r="F2240" s="456">
        <v>0</v>
      </c>
      <c r="G2240" s="456">
        <v>0</v>
      </c>
      <c r="H2240" s="456">
        <v>0</v>
      </c>
      <c r="I2240" s="456">
        <v>0</v>
      </c>
      <c r="J2240" s="459">
        <v>0</v>
      </c>
    </row>
    <row r="2241" spans="2:10" x14ac:dyDescent="0.25">
      <c r="B2241" s="516" t="s">
        <v>479</v>
      </c>
      <c r="C2241" s="458" t="s">
        <v>3683</v>
      </c>
      <c r="D2241" s="458" t="s">
        <v>3684</v>
      </c>
      <c r="E2241" s="456">
        <v>553.12</v>
      </c>
      <c r="F2241" s="456">
        <v>0</v>
      </c>
      <c r="G2241" s="456">
        <v>8000</v>
      </c>
      <c r="H2241" s="456">
        <v>8502.3799999999992</v>
      </c>
      <c r="I2241" s="456">
        <v>50.74</v>
      </c>
      <c r="J2241" s="459">
        <v>0</v>
      </c>
    </row>
    <row r="2242" spans="2:10" x14ac:dyDescent="0.25">
      <c r="B2242" s="516" t="s">
        <v>479</v>
      </c>
      <c r="C2242" s="458" t="s">
        <v>2542</v>
      </c>
      <c r="D2242" s="458" t="s">
        <v>2262</v>
      </c>
      <c r="E2242" s="456">
        <v>870.8</v>
      </c>
      <c r="F2242" s="456">
        <v>0</v>
      </c>
      <c r="G2242" s="456">
        <v>34729.199999999997</v>
      </c>
      <c r="H2242" s="456">
        <v>35600</v>
      </c>
      <c r="I2242" s="456">
        <v>0</v>
      </c>
      <c r="J2242" s="459">
        <v>0</v>
      </c>
    </row>
    <row r="2243" spans="2:10" x14ac:dyDescent="0.25">
      <c r="B2243" s="516" t="s">
        <v>479</v>
      </c>
      <c r="C2243" s="458" t="s">
        <v>2543</v>
      </c>
      <c r="D2243" s="458" t="s">
        <v>2264</v>
      </c>
      <c r="E2243" s="456">
        <v>360839.67</v>
      </c>
      <c r="F2243" s="456">
        <v>0</v>
      </c>
      <c r="G2243" s="456">
        <v>443604.17</v>
      </c>
      <c r="H2243" s="456">
        <v>804443.84</v>
      </c>
      <c r="I2243" s="456">
        <v>0</v>
      </c>
      <c r="J2243" s="459">
        <v>0</v>
      </c>
    </row>
    <row r="2244" spans="2:10" x14ac:dyDescent="0.25">
      <c r="B2244" s="516" t="s">
        <v>479</v>
      </c>
      <c r="C2244" s="458" t="s">
        <v>2544</v>
      </c>
      <c r="D2244" s="458" t="s">
        <v>2266</v>
      </c>
      <c r="E2244" s="456">
        <v>1593980.97</v>
      </c>
      <c r="F2244" s="456">
        <v>0</v>
      </c>
      <c r="G2244" s="456">
        <v>0</v>
      </c>
      <c r="H2244" s="456">
        <v>1527473.34</v>
      </c>
      <c r="I2244" s="456">
        <v>66507.63</v>
      </c>
      <c r="J2244" s="459">
        <v>0</v>
      </c>
    </row>
    <row r="2245" spans="2:10" x14ac:dyDescent="0.25">
      <c r="B2245" s="516" t="s">
        <v>479</v>
      </c>
      <c r="C2245" s="458" t="s">
        <v>4499</v>
      </c>
      <c r="D2245" s="458" t="s">
        <v>2365</v>
      </c>
      <c r="E2245" s="456">
        <v>67897.539999999994</v>
      </c>
      <c r="F2245" s="456">
        <v>0</v>
      </c>
      <c r="G2245" s="456">
        <v>0</v>
      </c>
      <c r="H2245" s="456">
        <v>67750</v>
      </c>
      <c r="I2245" s="456">
        <v>147.54</v>
      </c>
      <c r="J2245" s="459">
        <v>0</v>
      </c>
    </row>
    <row r="2246" spans="2:10" x14ac:dyDescent="0.25">
      <c r="B2246" s="516" t="s">
        <v>479</v>
      </c>
      <c r="C2246" s="458" t="s">
        <v>3685</v>
      </c>
      <c r="D2246" s="458" t="s">
        <v>3686</v>
      </c>
      <c r="E2246" s="456">
        <v>68.94</v>
      </c>
      <c r="F2246" s="456">
        <v>0</v>
      </c>
      <c r="G2246" s="456">
        <v>83613.649999999994</v>
      </c>
      <c r="H2246" s="456">
        <v>64472.6</v>
      </c>
      <c r="I2246" s="456">
        <v>19209.990000000002</v>
      </c>
      <c r="J2246" s="459">
        <v>0</v>
      </c>
    </row>
    <row r="2247" spans="2:10" x14ac:dyDescent="0.25">
      <c r="B2247" s="516" t="s">
        <v>479</v>
      </c>
      <c r="C2247" s="458" t="s">
        <v>2545</v>
      </c>
      <c r="D2247" s="458" t="s">
        <v>2546</v>
      </c>
      <c r="E2247" s="456">
        <v>10287.030000000001</v>
      </c>
      <c r="F2247" s="456">
        <v>0</v>
      </c>
      <c r="G2247" s="456">
        <v>0</v>
      </c>
      <c r="H2247" s="456">
        <v>10200</v>
      </c>
      <c r="I2247" s="456">
        <v>87.03</v>
      </c>
      <c r="J2247" s="459">
        <v>0</v>
      </c>
    </row>
    <row r="2248" spans="2:10" x14ac:dyDescent="0.25">
      <c r="B2248" s="516" t="s">
        <v>479</v>
      </c>
      <c r="C2248" s="458" t="s">
        <v>5694</v>
      </c>
      <c r="D2248" s="458" t="s">
        <v>2367</v>
      </c>
      <c r="E2248" s="456">
        <v>0</v>
      </c>
      <c r="F2248" s="456">
        <v>0</v>
      </c>
      <c r="G2248" s="456">
        <v>261983</v>
      </c>
      <c r="H2248" s="456">
        <v>261982.76</v>
      </c>
      <c r="I2248" s="456">
        <v>0.24</v>
      </c>
      <c r="J2248" s="459">
        <v>0</v>
      </c>
    </row>
    <row r="2249" spans="2:10" ht="18" x14ac:dyDescent="0.25">
      <c r="B2249" s="516" t="s">
        <v>479</v>
      </c>
      <c r="C2249" s="458" t="s">
        <v>4848</v>
      </c>
      <c r="D2249" s="458" t="s">
        <v>4841</v>
      </c>
      <c r="E2249" s="456">
        <v>0</v>
      </c>
      <c r="F2249" s="456">
        <v>0</v>
      </c>
      <c r="G2249" s="456">
        <v>17750</v>
      </c>
      <c r="H2249" s="456">
        <v>10500</v>
      </c>
      <c r="I2249" s="456">
        <v>7250</v>
      </c>
      <c r="J2249" s="459">
        <v>0</v>
      </c>
    </row>
    <row r="2250" spans="2:10" x14ac:dyDescent="0.25">
      <c r="B2250" s="516" t="s">
        <v>479</v>
      </c>
      <c r="C2250" s="458" t="s">
        <v>4680</v>
      </c>
      <c r="D2250" s="458" t="s">
        <v>4681</v>
      </c>
      <c r="E2250" s="456">
        <v>14388</v>
      </c>
      <c r="F2250" s="456">
        <v>0</v>
      </c>
      <c r="G2250" s="456">
        <v>0</v>
      </c>
      <c r="H2250" s="456">
        <v>14077.17</v>
      </c>
      <c r="I2250" s="456">
        <v>310.83</v>
      </c>
      <c r="J2250" s="459">
        <v>0</v>
      </c>
    </row>
    <row r="2251" spans="2:10" x14ac:dyDescent="0.25">
      <c r="B2251" s="516" t="s">
        <v>479</v>
      </c>
      <c r="C2251" s="458" t="s">
        <v>5695</v>
      </c>
      <c r="D2251" s="458" t="s">
        <v>5631</v>
      </c>
      <c r="E2251" s="456">
        <v>0</v>
      </c>
      <c r="F2251" s="456">
        <v>0</v>
      </c>
      <c r="G2251" s="456">
        <v>8621</v>
      </c>
      <c r="H2251" s="456">
        <v>0</v>
      </c>
      <c r="I2251" s="456">
        <v>8621</v>
      </c>
      <c r="J2251" s="459">
        <v>0</v>
      </c>
    </row>
    <row r="2252" spans="2:10" x14ac:dyDescent="0.25">
      <c r="B2252" s="516" t="s">
        <v>479</v>
      </c>
      <c r="C2252" s="458" t="s">
        <v>2547</v>
      </c>
      <c r="D2252" s="458" t="s">
        <v>2065</v>
      </c>
      <c r="E2252" s="456">
        <v>1211193.49</v>
      </c>
      <c r="F2252" s="456">
        <v>0</v>
      </c>
      <c r="G2252" s="456">
        <v>0</v>
      </c>
      <c r="H2252" s="456">
        <v>1211193.49</v>
      </c>
      <c r="I2252" s="456">
        <v>0</v>
      </c>
      <c r="J2252" s="459">
        <v>0</v>
      </c>
    </row>
    <row r="2253" spans="2:10" x14ac:dyDescent="0.25">
      <c r="B2253" s="516" t="s">
        <v>479</v>
      </c>
      <c r="C2253" s="458" t="s">
        <v>2548</v>
      </c>
      <c r="D2253" s="458" t="s">
        <v>2067</v>
      </c>
      <c r="E2253" s="456">
        <v>6514.63</v>
      </c>
      <c r="F2253" s="456">
        <v>0</v>
      </c>
      <c r="G2253" s="456">
        <v>17581</v>
      </c>
      <c r="H2253" s="456">
        <v>24094.94</v>
      </c>
      <c r="I2253" s="456">
        <v>0.69</v>
      </c>
      <c r="J2253" s="459">
        <v>0</v>
      </c>
    </row>
    <row r="2254" spans="2:10" x14ac:dyDescent="0.25">
      <c r="B2254" s="516" t="s">
        <v>479</v>
      </c>
      <c r="C2254" s="458" t="s">
        <v>2549</v>
      </c>
      <c r="D2254" s="458" t="s">
        <v>2069</v>
      </c>
      <c r="E2254" s="456">
        <v>483.9</v>
      </c>
      <c r="F2254" s="456">
        <v>0</v>
      </c>
      <c r="G2254" s="456">
        <v>0</v>
      </c>
      <c r="H2254" s="456">
        <v>483.9</v>
      </c>
      <c r="I2254" s="456">
        <v>0</v>
      </c>
      <c r="J2254" s="459">
        <v>0</v>
      </c>
    </row>
    <row r="2255" spans="2:10" x14ac:dyDescent="0.25">
      <c r="B2255" s="516" t="s">
        <v>479</v>
      </c>
      <c r="C2255" s="458" t="s">
        <v>2550</v>
      </c>
      <c r="D2255" s="458" t="s">
        <v>2071</v>
      </c>
      <c r="E2255" s="456">
        <v>3935.71</v>
      </c>
      <c r="F2255" s="456">
        <v>0</v>
      </c>
      <c r="G2255" s="456">
        <v>85719.89</v>
      </c>
      <c r="H2255" s="456">
        <v>89655.6</v>
      </c>
      <c r="I2255" s="456">
        <v>0</v>
      </c>
      <c r="J2255" s="459">
        <v>0</v>
      </c>
    </row>
    <row r="2256" spans="2:10" x14ac:dyDescent="0.25">
      <c r="B2256" s="516" t="s">
        <v>479</v>
      </c>
      <c r="C2256" s="458" t="s">
        <v>2551</v>
      </c>
      <c r="D2256" s="458" t="s">
        <v>2073</v>
      </c>
      <c r="E2256" s="456">
        <v>56598.21</v>
      </c>
      <c r="F2256" s="456">
        <v>0</v>
      </c>
      <c r="G2256" s="456">
        <v>1797.82</v>
      </c>
      <c r="H2256" s="456">
        <v>58396.03</v>
      </c>
      <c r="I2256" s="456">
        <v>0</v>
      </c>
      <c r="J2256" s="459">
        <v>0</v>
      </c>
    </row>
    <row r="2257" spans="2:10" x14ac:dyDescent="0.25">
      <c r="B2257" s="516" t="s">
        <v>479</v>
      </c>
      <c r="C2257" s="458" t="s">
        <v>2552</v>
      </c>
      <c r="D2257" s="458" t="s">
        <v>2075</v>
      </c>
      <c r="E2257" s="456">
        <v>7703.87</v>
      </c>
      <c r="F2257" s="456">
        <v>0</v>
      </c>
      <c r="G2257" s="456">
        <v>250334.02</v>
      </c>
      <c r="H2257" s="456">
        <v>258037.89</v>
      </c>
      <c r="I2257" s="456">
        <v>0</v>
      </c>
      <c r="J2257" s="459">
        <v>0</v>
      </c>
    </row>
    <row r="2258" spans="2:10" x14ac:dyDescent="0.25">
      <c r="B2258" s="516" t="s">
        <v>479</v>
      </c>
      <c r="C2258" s="458" t="s">
        <v>2553</v>
      </c>
      <c r="D2258" s="458" t="s">
        <v>2077</v>
      </c>
      <c r="E2258" s="456">
        <v>832.85</v>
      </c>
      <c r="F2258" s="456">
        <v>0</v>
      </c>
      <c r="G2258" s="456">
        <v>0</v>
      </c>
      <c r="H2258" s="456">
        <v>832.85</v>
      </c>
      <c r="I2258" s="456">
        <v>0</v>
      </c>
      <c r="J2258" s="459">
        <v>0</v>
      </c>
    </row>
    <row r="2259" spans="2:10" x14ac:dyDescent="0.25">
      <c r="B2259" s="516" t="s">
        <v>479</v>
      </c>
      <c r="C2259" s="458" t="s">
        <v>2554</v>
      </c>
      <c r="D2259" s="458" t="s">
        <v>2079</v>
      </c>
      <c r="E2259" s="456">
        <v>70002.92</v>
      </c>
      <c r="F2259" s="456">
        <v>0</v>
      </c>
      <c r="G2259" s="456">
        <v>57881.48</v>
      </c>
      <c r="H2259" s="456">
        <v>127884.4</v>
      </c>
      <c r="I2259" s="456">
        <v>0</v>
      </c>
      <c r="J2259" s="459">
        <v>0</v>
      </c>
    </row>
    <row r="2260" spans="2:10" x14ac:dyDescent="0.25">
      <c r="B2260" s="516" t="s">
        <v>479</v>
      </c>
      <c r="C2260" s="458" t="s">
        <v>2555</v>
      </c>
      <c r="D2260" s="458" t="s">
        <v>2081</v>
      </c>
      <c r="E2260" s="456">
        <v>82489.06</v>
      </c>
      <c r="F2260" s="456">
        <v>0</v>
      </c>
      <c r="G2260" s="456">
        <v>0</v>
      </c>
      <c r="H2260" s="456">
        <v>82489.06</v>
      </c>
      <c r="I2260" s="456">
        <v>0</v>
      </c>
      <c r="J2260" s="459">
        <v>0</v>
      </c>
    </row>
    <row r="2261" spans="2:10" x14ac:dyDescent="0.25">
      <c r="B2261" s="516" t="s">
        <v>479</v>
      </c>
      <c r="C2261" s="458" t="s">
        <v>2556</v>
      </c>
      <c r="D2261" s="458" t="s">
        <v>2083</v>
      </c>
      <c r="E2261" s="456">
        <v>719405.71</v>
      </c>
      <c r="F2261" s="456">
        <v>0</v>
      </c>
      <c r="G2261" s="456">
        <v>0</v>
      </c>
      <c r="H2261" s="456">
        <v>719405.71</v>
      </c>
      <c r="I2261" s="456">
        <v>0</v>
      </c>
      <c r="J2261" s="459">
        <v>0</v>
      </c>
    </row>
    <row r="2262" spans="2:10" x14ac:dyDescent="0.25">
      <c r="B2262" s="516" t="s">
        <v>479</v>
      </c>
      <c r="C2262" s="458" t="s">
        <v>2557</v>
      </c>
      <c r="D2262" s="458" t="s">
        <v>2085</v>
      </c>
      <c r="E2262" s="456">
        <v>73907.649999999994</v>
      </c>
      <c r="F2262" s="456">
        <v>0</v>
      </c>
      <c r="G2262" s="456">
        <v>-85901.69</v>
      </c>
      <c r="H2262" s="456">
        <v>-11994.04</v>
      </c>
      <c r="I2262" s="456">
        <v>0</v>
      </c>
      <c r="J2262" s="459">
        <v>0</v>
      </c>
    </row>
    <row r="2263" spans="2:10" x14ac:dyDescent="0.25">
      <c r="B2263" s="516" t="s">
        <v>479</v>
      </c>
      <c r="C2263" s="458" t="s">
        <v>2558</v>
      </c>
      <c r="D2263" s="458" t="s">
        <v>2087</v>
      </c>
      <c r="E2263" s="456">
        <v>0.22</v>
      </c>
      <c r="F2263" s="456">
        <v>0</v>
      </c>
      <c r="G2263" s="456">
        <v>0</v>
      </c>
      <c r="H2263" s="456">
        <v>0</v>
      </c>
      <c r="I2263" s="456">
        <v>0.22</v>
      </c>
      <c r="J2263" s="459">
        <v>0</v>
      </c>
    </row>
    <row r="2264" spans="2:10" x14ac:dyDescent="0.25">
      <c r="B2264" s="516" t="s">
        <v>479</v>
      </c>
      <c r="C2264" s="458" t="s">
        <v>2559</v>
      </c>
      <c r="D2264" s="458" t="s">
        <v>2089</v>
      </c>
      <c r="E2264" s="456">
        <v>10729.24</v>
      </c>
      <c r="F2264" s="456">
        <v>0</v>
      </c>
      <c r="G2264" s="456">
        <v>0</v>
      </c>
      <c r="H2264" s="456">
        <v>10729.24</v>
      </c>
      <c r="I2264" s="456">
        <v>0</v>
      </c>
      <c r="J2264" s="459">
        <v>0</v>
      </c>
    </row>
    <row r="2265" spans="2:10" x14ac:dyDescent="0.25">
      <c r="B2265" s="516" t="s">
        <v>479</v>
      </c>
      <c r="C2265" s="458" t="s">
        <v>3274</v>
      </c>
      <c r="D2265" s="458" t="s">
        <v>2091</v>
      </c>
      <c r="E2265" s="456">
        <v>300</v>
      </c>
      <c r="F2265" s="456">
        <v>0</v>
      </c>
      <c r="G2265" s="456">
        <v>0</v>
      </c>
      <c r="H2265" s="456">
        <v>300</v>
      </c>
      <c r="I2265" s="456">
        <v>0</v>
      </c>
      <c r="J2265" s="459">
        <v>0</v>
      </c>
    </row>
    <row r="2266" spans="2:10" x14ac:dyDescent="0.25">
      <c r="B2266" s="516" t="s">
        <v>479</v>
      </c>
      <c r="C2266" s="458" t="s">
        <v>4066</v>
      </c>
      <c r="D2266" s="458" t="s">
        <v>4060</v>
      </c>
      <c r="E2266" s="456">
        <v>0</v>
      </c>
      <c r="F2266" s="456">
        <v>0</v>
      </c>
      <c r="G2266" s="456">
        <v>0</v>
      </c>
      <c r="H2266" s="456">
        <v>0</v>
      </c>
      <c r="I2266" s="456">
        <v>0</v>
      </c>
      <c r="J2266" s="459">
        <v>0</v>
      </c>
    </row>
    <row r="2267" spans="2:10" x14ac:dyDescent="0.25">
      <c r="B2267" s="516" t="s">
        <v>479</v>
      </c>
      <c r="C2267" s="458" t="s">
        <v>2560</v>
      </c>
      <c r="D2267" s="458" t="s">
        <v>2095</v>
      </c>
      <c r="E2267" s="456">
        <v>4084.21</v>
      </c>
      <c r="F2267" s="456">
        <v>0</v>
      </c>
      <c r="G2267" s="456">
        <v>119331.43</v>
      </c>
      <c r="H2267" s="456">
        <v>123415.64</v>
      </c>
      <c r="I2267" s="456">
        <v>0</v>
      </c>
      <c r="J2267" s="459">
        <v>0</v>
      </c>
    </row>
    <row r="2268" spans="2:10" x14ac:dyDescent="0.25">
      <c r="B2268" s="516" t="s">
        <v>479</v>
      </c>
      <c r="C2268" s="458" t="s">
        <v>2561</v>
      </c>
      <c r="D2268" s="458" t="s">
        <v>2097</v>
      </c>
      <c r="E2268" s="456">
        <v>0</v>
      </c>
      <c r="F2268" s="456">
        <v>0</v>
      </c>
      <c r="G2268" s="456">
        <v>1243</v>
      </c>
      <c r="H2268" s="456">
        <v>984.9</v>
      </c>
      <c r="I2268" s="456">
        <v>258.10000000000002</v>
      </c>
      <c r="J2268" s="459">
        <v>0</v>
      </c>
    </row>
    <row r="2269" spans="2:10" x14ac:dyDescent="0.25">
      <c r="B2269" s="516" t="s">
        <v>479</v>
      </c>
      <c r="C2269" s="458" t="s">
        <v>4241</v>
      </c>
      <c r="D2269" s="458" t="s">
        <v>2099</v>
      </c>
      <c r="E2269" s="456">
        <v>0</v>
      </c>
      <c r="F2269" s="456">
        <v>0</v>
      </c>
      <c r="G2269" s="456">
        <v>0</v>
      </c>
      <c r="H2269" s="456">
        <v>0</v>
      </c>
      <c r="I2269" s="456">
        <v>0</v>
      </c>
      <c r="J2269" s="459">
        <v>0</v>
      </c>
    </row>
    <row r="2270" spans="2:10" x14ac:dyDescent="0.25">
      <c r="B2270" s="516" t="s">
        <v>479</v>
      </c>
      <c r="C2270" s="458" t="s">
        <v>2562</v>
      </c>
      <c r="D2270" s="458" t="s">
        <v>2283</v>
      </c>
      <c r="E2270" s="456">
        <v>0</v>
      </c>
      <c r="F2270" s="456">
        <v>0</v>
      </c>
      <c r="G2270" s="456">
        <v>0</v>
      </c>
      <c r="H2270" s="456">
        <v>0</v>
      </c>
      <c r="I2270" s="456">
        <v>0</v>
      </c>
      <c r="J2270" s="459">
        <v>0</v>
      </c>
    </row>
    <row r="2271" spans="2:10" x14ac:dyDescent="0.25">
      <c r="B2271" s="516" t="s">
        <v>479</v>
      </c>
      <c r="C2271" s="458" t="s">
        <v>4682</v>
      </c>
      <c r="D2271" s="458" t="s">
        <v>2179</v>
      </c>
      <c r="E2271" s="456">
        <v>0</v>
      </c>
      <c r="F2271" s="456">
        <v>0</v>
      </c>
      <c r="G2271" s="456">
        <v>0</v>
      </c>
      <c r="H2271" s="456">
        <v>0</v>
      </c>
      <c r="I2271" s="456">
        <v>0</v>
      </c>
      <c r="J2271" s="459">
        <v>0</v>
      </c>
    </row>
    <row r="2272" spans="2:10" x14ac:dyDescent="0.25">
      <c r="B2272" s="516" t="s">
        <v>479</v>
      </c>
      <c r="C2272" s="458" t="s">
        <v>2563</v>
      </c>
      <c r="D2272" s="458" t="s">
        <v>2101</v>
      </c>
      <c r="E2272" s="456">
        <v>0</v>
      </c>
      <c r="F2272" s="456">
        <v>0</v>
      </c>
      <c r="G2272" s="456">
        <v>120</v>
      </c>
      <c r="H2272" s="456">
        <v>116.38</v>
      </c>
      <c r="I2272" s="456">
        <v>3.62</v>
      </c>
      <c r="J2272" s="459">
        <v>0</v>
      </c>
    </row>
    <row r="2273" spans="2:10" x14ac:dyDescent="0.25">
      <c r="B2273" s="516" t="s">
        <v>479</v>
      </c>
      <c r="C2273" s="458" t="s">
        <v>2564</v>
      </c>
      <c r="D2273" s="458" t="s">
        <v>2103</v>
      </c>
      <c r="E2273" s="456">
        <v>0</v>
      </c>
      <c r="F2273" s="456">
        <v>0</v>
      </c>
      <c r="G2273" s="456">
        <v>0</v>
      </c>
      <c r="H2273" s="456">
        <v>0</v>
      </c>
      <c r="I2273" s="456">
        <v>0</v>
      </c>
      <c r="J2273" s="459">
        <v>0</v>
      </c>
    </row>
    <row r="2274" spans="2:10" x14ac:dyDescent="0.25">
      <c r="B2274" s="516" t="s">
        <v>479</v>
      </c>
      <c r="C2274" s="458" t="s">
        <v>2565</v>
      </c>
      <c r="D2274" s="458" t="s">
        <v>2105</v>
      </c>
      <c r="E2274" s="456">
        <v>2098.16</v>
      </c>
      <c r="F2274" s="456">
        <v>0</v>
      </c>
      <c r="G2274" s="456">
        <v>300</v>
      </c>
      <c r="H2274" s="456">
        <v>1741.06</v>
      </c>
      <c r="I2274" s="456">
        <v>657.1</v>
      </c>
      <c r="J2274" s="459">
        <v>0</v>
      </c>
    </row>
    <row r="2275" spans="2:10" x14ac:dyDescent="0.25">
      <c r="B2275" s="516" t="s">
        <v>479</v>
      </c>
      <c r="C2275" s="458" t="s">
        <v>4242</v>
      </c>
      <c r="D2275" s="458" t="s">
        <v>2186</v>
      </c>
      <c r="E2275" s="456">
        <v>150.9</v>
      </c>
      <c r="F2275" s="456">
        <v>0</v>
      </c>
      <c r="G2275" s="456">
        <v>0</v>
      </c>
      <c r="H2275" s="456">
        <v>0</v>
      </c>
      <c r="I2275" s="456">
        <v>150.9</v>
      </c>
      <c r="J2275" s="459">
        <v>0</v>
      </c>
    </row>
    <row r="2276" spans="2:10" x14ac:dyDescent="0.25">
      <c r="B2276" s="516" t="s">
        <v>479</v>
      </c>
      <c r="C2276" s="458" t="s">
        <v>2566</v>
      </c>
      <c r="D2276" s="458" t="s">
        <v>2288</v>
      </c>
      <c r="E2276" s="456">
        <v>0</v>
      </c>
      <c r="F2276" s="456">
        <v>0</v>
      </c>
      <c r="G2276" s="456">
        <v>0</v>
      </c>
      <c r="H2276" s="456">
        <v>0</v>
      </c>
      <c r="I2276" s="456">
        <v>0</v>
      </c>
      <c r="J2276" s="459">
        <v>0</v>
      </c>
    </row>
    <row r="2277" spans="2:10" x14ac:dyDescent="0.25">
      <c r="B2277" s="516" t="s">
        <v>479</v>
      </c>
      <c r="C2277" s="458" t="s">
        <v>2567</v>
      </c>
      <c r="D2277" s="458" t="s">
        <v>2107</v>
      </c>
      <c r="E2277" s="456">
        <v>0</v>
      </c>
      <c r="F2277" s="456">
        <v>0</v>
      </c>
      <c r="G2277" s="456">
        <v>24413.5</v>
      </c>
      <c r="H2277" s="456">
        <v>19714.8</v>
      </c>
      <c r="I2277" s="456">
        <v>4698.7</v>
      </c>
      <c r="J2277" s="459">
        <v>0</v>
      </c>
    </row>
    <row r="2278" spans="2:10" x14ac:dyDescent="0.25">
      <c r="B2278" s="516" t="s">
        <v>479</v>
      </c>
      <c r="C2278" s="458" t="s">
        <v>2568</v>
      </c>
      <c r="D2278" s="458" t="s">
        <v>2109</v>
      </c>
      <c r="E2278" s="456">
        <v>0</v>
      </c>
      <c r="F2278" s="456">
        <v>0</v>
      </c>
      <c r="G2278" s="456">
        <v>0</v>
      </c>
      <c r="H2278" s="456">
        <v>0</v>
      </c>
      <c r="I2278" s="456">
        <v>0</v>
      </c>
      <c r="J2278" s="459">
        <v>0</v>
      </c>
    </row>
    <row r="2279" spans="2:10" x14ac:dyDescent="0.25">
      <c r="B2279" s="516" t="s">
        <v>479</v>
      </c>
      <c r="C2279" s="458" t="s">
        <v>2569</v>
      </c>
      <c r="D2279" s="458" t="s">
        <v>2111</v>
      </c>
      <c r="E2279" s="456">
        <v>0</v>
      </c>
      <c r="F2279" s="456">
        <v>0</v>
      </c>
      <c r="G2279" s="456">
        <v>0</v>
      </c>
      <c r="H2279" s="456">
        <v>0</v>
      </c>
      <c r="I2279" s="456">
        <v>0</v>
      </c>
      <c r="J2279" s="459">
        <v>0</v>
      </c>
    </row>
    <row r="2280" spans="2:10" x14ac:dyDescent="0.25">
      <c r="B2280" s="516" t="s">
        <v>479</v>
      </c>
      <c r="C2280" s="458" t="s">
        <v>2570</v>
      </c>
      <c r="D2280" s="458" t="s">
        <v>2191</v>
      </c>
      <c r="E2280" s="456">
        <v>0</v>
      </c>
      <c r="F2280" s="456">
        <v>0</v>
      </c>
      <c r="G2280" s="456">
        <v>0</v>
      </c>
      <c r="H2280" s="456">
        <v>0</v>
      </c>
      <c r="I2280" s="456">
        <v>0</v>
      </c>
      <c r="J2280" s="459">
        <v>0</v>
      </c>
    </row>
    <row r="2281" spans="2:10" x14ac:dyDescent="0.25">
      <c r="B2281" s="516" t="s">
        <v>479</v>
      </c>
      <c r="C2281" s="458" t="s">
        <v>2571</v>
      </c>
      <c r="D2281" s="458" t="s">
        <v>2294</v>
      </c>
      <c r="E2281" s="456">
        <v>0</v>
      </c>
      <c r="F2281" s="456">
        <v>0</v>
      </c>
      <c r="G2281" s="456">
        <v>0</v>
      </c>
      <c r="H2281" s="456">
        <v>0</v>
      </c>
      <c r="I2281" s="456">
        <v>0</v>
      </c>
      <c r="J2281" s="459">
        <v>0</v>
      </c>
    </row>
    <row r="2282" spans="2:10" x14ac:dyDescent="0.25">
      <c r="B2282" s="516" t="s">
        <v>479</v>
      </c>
      <c r="C2282" s="458" t="s">
        <v>2572</v>
      </c>
      <c r="D2282" s="458" t="s">
        <v>2137</v>
      </c>
      <c r="E2282" s="456">
        <v>6575.4</v>
      </c>
      <c r="F2282" s="456">
        <v>0</v>
      </c>
      <c r="G2282" s="456">
        <v>0</v>
      </c>
      <c r="H2282" s="456">
        <v>0</v>
      </c>
      <c r="I2282" s="456">
        <v>6575.4</v>
      </c>
      <c r="J2282" s="459">
        <v>0</v>
      </c>
    </row>
    <row r="2283" spans="2:10" x14ac:dyDescent="0.25">
      <c r="B2283" s="516" t="s">
        <v>479</v>
      </c>
      <c r="C2283" s="458" t="s">
        <v>5022</v>
      </c>
      <c r="D2283" s="458" t="s">
        <v>5023</v>
      </c>
      <c r="E2283" s="456">
        <v>14965.02</v>
      </c>
      <c r="F2283" s="456">
        <v>0</v>
      </c>
      <c r="G2283" s="456">
        <v>0</v>
      </c>
      <c r="H2283" s="456">
        <v>9000</v>
      </c>
      <c r="I2283" s="456">
        <v>5965.02</v>
      </c>
      <c r="J2283" s="459">
        <v>0</v>
      </c>
    </row>
    <row r="2284" spans="2:10" x14ac:dyDescent="0.25">
      <c r="B2284" s="516" t="s">
        <v>479</v>
      </c>
      <c r="C2284" s="458" t="s">
        <v>2573</v>
      </c>
      <c r="D2284" s="458" t="s">
        <v>2297</v>
      </c>
      <c r="E2284" s="456">
        <v>65259.37</v>
      </c>
      <c r="F2284" s="456">
        <v>0</v>
      </c>
      <c r="G2284" s="456">
        <v>0</v>
      </c>
      <c r="H2284" s="456">
        <v>55200</v>
      </c>
      <c r="I2284" s="456">
        <v>10059.370000000001</v>
      </c>
      <c r="J2284" s="459">
        <v>0</v>
      </c>
    </row>
    <row r="2285" spans="2:10" ht="9.75" customHeight="1" x14ac:dyDescent="0.25">
      <c r="B2285" s="516" t="s">
        <v>479</v>
      </c>
      <c r="C2285" s="458" t="s">
        <v>4849</v>
      </c>
      <c r="D2285" s="458" t="s">
        <v>2113</v>
      </c>
      <c r="E2285" s="456">
        <v>14.9</v>
      </c>
      <c r="F2285" s="456">
        <v>0</v>
      </c>
      <c r="G2285" s="456">
        <v>0</v>
      </c>
      <c r="H2285" s="456">
        <v>0</v>
      </c>
      <c r="I2285" s="456">
        <v>14.9</v>
      </c>
      <c r="J2285" s="459">
        <v>0</v>
      </c>
    </row>
    <row r="2286" spans="2:10" x14ac:dyDescent="0.25">
      <c r="B2286" s="516" t="s">
        <v>479</v>
      </c>
      <c r="C2286" s="458" t="s">
        <v>2574</v>
      </c>
      <c r="D2286" s="458" t="s">
        <v>2299</v>
      </c>
      <c r="E2286" s="456">
        <v>5824.44</v>
      </c>
      <c r="F2286" s="456">
        <v>0</v>
      </c>
      <c r="G2286" s="456">
        <v>0</v>
      </c>
      <c r="H2286" s="456">
        <v>0</v>
      </c>
      <c r="I2286" s="456">
        <v>5824.44</v>
      </c>
      <c r="J2286" s="459">
        <v>0</v>
      </c>
    </row>
    <row r="2287" spans="2:10" ht="9.75" customHeight="1" x14ac:dyDescent="0.25">
      <c r="B2287" s="516" t="s">
        <v>479</v>
      </c>
      <c r="C2287" s="458" t="s">
        <v>2575</v>
      </c>
      <c r="D2287" s="458" t="s">
        <v>2301</v>
      </c>
      <c r="E2287" s="456">
        <v>1445.31</v>
      </c>
      <c r="F2287" s="456">
        <v>0</v>
      </c>
      <c r="G2287" s="456">
        <v>0</v>
      </c>
      <c r="H2287" s="456">
        <v>0</v>
      </c>
      <c r="I2287" s="456">
        <v>1445.31</v>
      </c>
      <c r="J2287" s="459">
        <v>0</v>
      </c>
    </row>
    <row r="2288" spans="2:10" x14ac:dyDescent="0.25">
      <c r="B2288" s="516" t="s">
        <v>479</v>
      </c>
      <c r="C2288" s="458" t="s">
        <v>2576</v>
      </c>
      <c r="D2288" s="458" t="s">
        <v>2303</v>
      </c>
      <c r="E2288" s="456">
        <v>0</v>
      </c>
      <c r="F2288" s="456">
        <v>0</v>
      </c>
      <c r="G2288" s="456">
        <v>58902</v>
      </c>
      <c r="H2288" s="456">
        <v>58792.5</v>
      </c>
      <c r="I2288" s="456">
        <v>109.5</v>
      </c>
      <c r="J2288" s="459">
        <v>0</v>
      </c>
    </row>
    <row r="2289" spans="2:10" ht="9.75" customHeight="1" x14ac:dyDescent="0.25">
      <c r="B2289" s="516" t="s">
        <v>479</v>
      </c>
      <c r="C2289" s="458" t="s">
        <v>2577</v>
      </c>
      <c r="D2289" s="458" t="s">
        <v>2115</v>
      </c>
      <c r="E2289" s="456">
        <v>0</v>
      </c>
      <c r="F2289" s="456">
        <v>0</v>
      </c>
      <c r="G2289" s="456">
        <v>56300</v>
      </c>
      <c r="H2289" s="456">
        <v>55589.38</v>
      </c>
      <c r="I2289" s="456">
        <v>710.62</v>
      </c>
      <c r="J2289" s="459">
        <v>0</v>
      </c>
    </row>
    <row r="2290" spans="2:10" x14ac:dyDescent="0.25">
      <c r="B2290" s="516" t="s">
        <v>479</v>
      </c>
      <c r="C2290" s="458" t="s">
        <v>2578</v>
      </c>
      <c r="D2290" s="458" t="s">
        <v>2117</v>
      </c>
      <c r="E2290" s="456">
        <v>534.91</v>
      </c>
      <c r="F2290" s="456">
        <v>0</v>
      </c>
      <c r="G2290" s="456">
        <v>22000</v>
      </c>
      <c r="H2290" s="456">
        <v>21874.99</v>
      </c>
      <c r="I2290" s="456">
        <v>659.92</v>
      </c>
      <c r="J2290" s="459">
        <v>0</v>
      </c>
    </row>
    <row r="2291" spans="2:10" x14ac:dyDescent="0.25">
      <c r="B2291" s="516" t="s">
        <v>479</v>
      </c>
      <c r="C2291" s="458" t="s">
        <v>4500</v>
      </c>
      <c r="D2291" s="458" t="s">
        <v>2197</v>
      </c>
      <c r="E2291" s="456">
        <v>205.92</v>
      </c>
      <c r="F2291" s="456">
        <v>0</v>
      </c>
      <c r="G2291" s="456">
        <v>0</v>
      </c>
      <c r="H2291" s="456">
        <v>0</v>
      </c>
      <c r="I2291" s="456">
        <v>205.92</v>
      </c>
      <c r="J2291" s="459">
        <v>0</v>
      </c>
    </row>
    <row r="2292" spans="2:10" x14ac:dyDescent="0.25">
      <c r="B2292" s="516" t="s">
        <v>479</v>
      </c>
      <c r="C2292" s="458" t="s">
        <v>2579</v>
      </c>
      <c r="D2292" s="458" t="s">
        <v>2119</v>
      </c>
      <c r="E2292" s="456">
        <v>1018.48</v>
      </c>
      <c r="F2292" s="456">
        <v>0</v>
      </c>
      <c r="G2292" s="456">
        <v>0</v>
      </c>
      <c r="H2292" s="456">
        <v>0</v>
      </c>
      <c r="I2292" s="456">
        <v>1018.48</v>
      </c>
      <c r="J2292" s="459">
        <v>0</v>
      </c>
    </row>
    <row r="2293" spans="2:10" x14ac:dyDescent="0.25">
      <c r="B2293" s="516" t="s">
        <v>479</v>
      </c>
      <c r="C2293" s="458" t="s">
        <v>2580</v>
      </c>
      <c r="D2293" s="458" t="s">
        <v>2121</v>
      </c>
      <c r="E2293" s="456">
        <v>11122.91</v>
      </c>
      <c r="F2293" s="456">
        <v>0</v>
      </c>
      <c r="G2293" s="456">
        <v>2300</v>
      </c>
      <c r="H2293" s="456">
        <v>5311.99</v>
      </c>
      <c r="I2293" s="456">
        <v>8110.92</v>
      </c>
      <c r="J2293" s="459">
        <v>0</v>
      </c>
    </row>
    <row r="2294" spans="2:10" x14ac:dyDescent="0.25">
      <c r="B2294" s="516" t="s">
        <v>479</v>
      </c>
      <c r="C2294" s="458" t="s">
        <v>2581</v>
      </c>
      <c r="D2294" s="458" t="s">
        <v>2123</v>
      </c>
      <c r="E2294" s="456">
        <v>8839.58</v>
      </c>
      <c r="F2294" s="456">
        <v>0</v>
      </c>
      <c r="G2294" s="456">
        <v>0</v>
      </c>
      <c r="H2294" s="456">
        <v>0</v>
      </c>
      <c r="I2294" s="456">
        <v>8839.58</v>
      </c>
      <c r="J2294" s="459">
        <v>0</v>
      </c>
    </row>
    <row r="2295" spans="2:10" ht="18" x14ac:dyDescent="0.25">
      <c r="B2295" s="516" t="s">
        <v>479</v>
      </c>
      <c r="C2295" s="458" t="s">
        <v>2582</v>
      </c>
      <c r="D2295" s="458" t="s">
        <v>2125</v>
      </c>
      <c r="E2295" s="456">
        <v>438.88</v>
      </c>
      <c r="F2295" s="456">
        <v>0</v>
      </c>
      <c r="G2295" s="456">
        <v>0</v>
      </c>
      <c r="H2295" s="456">
        <v>0</v>
      </c>
      <c r="I2295" s="456">
        <v>438.88</v>
      </c>
      <c r="J2295" s="459">
        <v>0</v>
      </c>
    </row>
    <row r="2296" spans="2:10" ht="18" x14ac:dyDescent="0.25">
      <c r="B2296" s="516" t="s">
        <v>479</v>
      </c>
      <c r="C2296" s="458" t="s">
        <v>2583</v>
      </c>
      <c r="D2296" s="458" t="s">
        <v>2127</v>
      </c>
      <c r="E2296" s="456">
        <v>1105.01</v>
      </c>
      <c r="F2296" s="456">
        <v>0</v>
      </c>
      <c r="G2296" s="456">
        <v>0</v>
      </c>
      <c r="H2296" s="456">
        <v>0</v>
      </c>
      <c r="I2296" s="456">
        <v>1105.01</v>
      </c>
      <c r="J2296" s="459">
        <v>0</v>
      </c>
    </row>
    <row r="2297" spans="2:10" x14ac:dyDescent="0.25">
      <c r="B2297" s="516" t="s">
        <v>479</v>
      </c>
      <c r="C2297" s="458" t="s">
        <v>2584</v>
      </c>
      <c r="D2297" s="458" t="s">
        <v>2129</v>
      </c>
      <c r="E2297" s="456">
        <v>5059.5</v>
      </c>
      <c r="F2297" s="456">
        <v>0</v>
      </c>
      <c r="G2297" s="456">
        <v>125</v>
      </c>
      <c r="H2297" s="456">
        <v>601.21</v>
      </c>
      <c r="I2297" s="456">
        <v>4583.29</v>
      </c>
      <c r="J2297" s="459">
        <v>0</v>
      </c>
    </row>
    <row r="2298" spans="2:10" x14ac:dyDescent="0.25">
      <c r="B2298" s="516" t="s">
        <v>479</v>
      </c>
      <c r="C2298" s="458" t="s">
        <v>2585</v>
      </c>
      <c r="D2298" s="458" t="s">
        <v>2131</v>
      </c>
      <c r="E2298" s="456">
        <v>1137.1099999999999</v>
      </c>
      <c r="F2298" s="456">
        <v>0</v>
      </c>
      <c r="G2298" s="456">
        <v>53750</v>
      </c>
      <c r="H2298" s="456">
        <v>54591.58</v>
      </c>
      <c r="I2298" s="456">
        <v>295.52999999999997</v>
      </c>
      <c r="J2298" s="459">
        <v>0</v>
      </c>
    </row>
    <row r="2299" spans="2:10" x14ac:dyDescent="0.25">
      <c r="B2299" s="516" t="s">
        <v>479</v>
      </c>
      <c r="C2299" s="458" t="s">
        <v>2586</v>
      </c>
      <c r="D2299" s="458" t="s">
        <v>2133</v>
      </c>
      <c r="E2299" s="456">
        <v>26853.61</v>
      </c>
      <c r="F2299" s="456">
        <v>0</v>
      </c>
      <c r="G2299" s="456">
        <v>0</v>
      </c>
      <c r="H2299" s="456">
        <v>1200</v>
      </c>
      <c r="I2299" s="456">
        <v>25653.61</v>
      </c>
      <c r="J2299" s="459">
        <v>0</v>
      </c>
    </row>
    <row r="2300" spans="2:10" x14ac:dyDescent="0.25">
      <c r="B2300" s="516" t="s">
        <v>479</v>
      </c>
      <c r="C2300" s="458" t="s">
        <v>2587</v>
      </c>
      <c r="D2300" s="458" t="s">
        <v>2135</v>
      </c>
      <c r="E2300" s="456">
        <v>4313.58</v>
      </c>
      <c r="F2300" s="456">
        <v>0</v>
      </c>
      <c r="G2300" s="456">
        <v>0</v>
      </c>
      <c r="H2300" s="456">
        <v>-27091.26</v>
      </c>
      <c r="I2300" s="456">
        <v>31404.84</v>
      </c>
      <c r="J2300" s="459">
        <v>0</v>
      </c>
    </row>
    <row r="2301" spans="2:10" x14ac:dyDescent="0.25">
      <c r="B2301" s="516" t="s">
        <v>479</v>
      </c>
      <c r="C2301" s="458" t="s">
        <v>2588</v>
      </c>
      <c r="D2301" s="458" t="s">
        <v>2316</v>
      </c>
      <c r="E2301" s="456">
        <v>74823.199999999997</v>
      </c>
      <c r="F2301" s="456">
        <v>0</v>
      </c>
      <c r="G2301" s="456">
        <v>500</v>
      </c>
      <c r="H2301" s="456">
        <v>51323.25</v>
      </c>
      <c r="I2301" s="456">
        <v>23999.95</v>
      </c>
      <c r="J2301" s="459">
        <v>0</v>
      </c>
    </row>
    <row r="2302" spans="2:10" x14ac:dyDescent="0.25">
      <c r="B2302" s="526" t="s">
        <v>479</v>
      </c>
      <c r="C2302" s="512" t="s">
        <v>2589</v>
      </c>
      <c r="D2302" s="512" t="s">
        <v>2318</v>
      </c>
      <c r="E2302" s="511">
        <v>6755.08</v>
      </c>
      <c r="F2302" s="511">
        <v>0</v>
      </c>
      <c r="G2302" s="511">
        <v>0</v>
      </c>
      <c r="H2302" s="511">
        <v>0</v>
      </c>
      <c r="I2302" s="511">
        <v>6755.08</v>
      </c>
      <c r="J2302" s="527">
        <v>0</v>
      </c>
    </row>
    <row r="2303" spans="2:10" x14ac:dyDescent="0.25">
      <c r="B2303" s="516" t="s">
        <v>479</v>
      </c>
      <c r="C2303" s="458" t="s">
        <v>2590</v>
      </c>
      <c r="D2303" s="458" t="s">
        <v>2137</v>
      </c>
      <c r="E2303" s="456">
        <v>473.98</v>
      </c>
      <c r="F2303" s="456">
        <v>0</v>
      </c>
      <c r="G2303" s="456">
        <v>146300</v>
      </c>
      <c r="H2303" s="456">
        <v>146491.93</v>
      </c>
      <c r="I2303" s="456">
        <v>282.05</v>
      </c>
      <c r="J2303" s="459">
        <v>0</v>
      </c>
    </row>
    <row r="2304" spans="2:10" x14ac:dyDescent="0.25">
      <c r="B2304" s="516" t="s">
        <v>479</v>
      </c>
      <c r="C2304" s="458" t="s">
        <v>2591</v>
      </c>
      <c r="D2304" s="458" t="s">
        <v>2206</v>
      </c>
      <c r="E2304" s="456">
        <v>590</v>
      </c>
      <c r="F2304" s="456">
        <v>0</v>
      </c>
      <c r="G2304" s="456">
        <v>0</v>
      </c>
      <c r="H2304" s="456">
        <v>0</v>
      </c>
      <c r="I2304" s="456">
        <v>590</v>
      </c>
      <c r="J2304" s="459">
        <v>0</v>
      </c>
    </row>
    <row r="2305" spans="2:10" x14ac:dyDescent="0.25">
      <c r="B2305" s="516" t="s">
        <v>479</v>
      </c>
      <c r="C2305" s="458" t="s">
        <v>2592</v>
      </c>
      <c r="D2305" s="458" t="s">
        <v>2322</v>
      </c>
      <c r="E2305" s="456">
        <v>26185.34</v>
      </c>
      <c r="F2305" s="456">
        <v>0</v>
      </c>
      <c r="G2305" s="456">
        <v>111665</v>
      </c>
      <c r="H2305" s="456">
        <v>70939.44</v>
      </c>
      <c r="I2305" s="456">
        <v>66910.899999999994</v>
      </c>
      <c r="J2305" s="459">
        <v>0</v>
      </c>
    </row>
    <row r="2306" spans="2:10" x14ac:dyDescent="0.25">
      <c r="B2306" s="516" t="s">
        <v>479</v>
      </c>
      <c r="C2306" s="458" t="s">
        <v>2593</v>
      </c>
      <c r="D2306" s="458" t="s">
        <v>2139</v>
      </c>
      <c r="E2306" s="456">
        <v>774.01</v>
      </c>
      <c r="F2306" s="456">
        <v>0</v>
      </c>
      <c r="G2306" s="456">
        <v>21100</v>
      </c>
      <c r="H2306" s="456">
        <v>21793.4</v>
      </c>
      <c r="I2306" s="456">
        <v>80.61</v>
      </c>
      <c r="J2306" s="459">
        <v>0</v>
      </c>
    </row>
    <row r="2307" spans="2:10" x14ac:dyDescent="0.25">
      <c r="B2307" s="516" t="s">
        <v>479</v>
      </c>
      <c r="C2307" s="458" t="s">
        <v>6239</v>
      </c>
      <c r="D2307" s="458" t="s">
        <v>6240</v>
      </c>
      <c r="E2307" s="456">
        <v>0</v>
      </c>
      <c r="F2307" s="456">
        <v>0</v>
      </c>
      <c r="G2307" s="456">
        <v>302282.01</v>
      </c>
      <c r="H2307" s="456">
        <v>0</v>
      </c>
      <c r="I2307" s="456">
        <v>302282.01</v>
      </c>
      <c r="J2307" s="459">
        <v>0</v>
      </c>
    </row>
    <row r="2308" spans="2:10" ht="16.5" customHeight="1" x14ac:dyDescent="0.25">
      <c r="B2308" s="516" t="s">
        <v>479</v>
      </c>
      <c r="C2308" s="458" t="s">
        <v>2594</v>
      </c>
      <c r="D2308" s="458" t="s">
        <v>2325</v>
      </c>
      <c r="E2308" s="456">
        <v>150000</v>
      </c>
      <c r="F2308" s="456">
        <v>0</v>
      </c>
      <c r="G2308" s="456">
        <v>230</v>
      </c>
      <c r="H2308" s="456">
        <v>0</v>
      </c>
      <c r="I2308" s="456">
        <v>150230</v>
      </c>
      <c r="J2308" s="459">
        <v>0</v>
      </c>
    </row>
    <row r="2309" spans="2:10" x14ac:dyDescent="0.25">
      <c r="B2309" s="526" t="s">
        <v>479</v>
      </c>
      <c r="C2309" s="512" t="s">
        <v>2595</v>
      </c>
      <c r="D2309" s="512" t="s">
        <v>2327</v>
      </c>
      <c r="E2309" s="511">
        <v>0</v>
      </c>
      <c r="F2309" s="511">
        <v>0</v>
      </c>
      <c r="G2309" s="511">
        <v>0</v>
      </c>
      <c r="H2309" s="511">
        <v>0</v>
      </c>
      <c r="I2309" s="511">
        <v>0</v>
      </c>
      <c r="J2309" s="527">
        <v>0</v>
      </c>
    </row>
    <row r="2310" spans="2:10" x14ac:dyDescent="0.25">
      <c r="B2310" s="516" t="s">
        <v>479</v>
      </c>
      <c r="C2310" s="458" t="s">
        <v>2596</v>
      </c>
      <c r="D2310" s="458" t="s">
        <v>2329</v>
      </c>
      <c r="E2310" s="456">
        <v>11412.37</v>
      </c>
      <c r="F2310" s="456">
        <v>0</v>
      </c>
      <c r="G2310" s="456">
        <v>3000</v>
      </c>
      <c r="H2310" s="456">
        <v>11916.73</v>
      </c>
      <c r="I2310" s="456">
        <v>2495.64</v>
      </c>
      <c r="J2310" s="459">
        <v>0</v>
      </c>
    </row>
    <row r="2311" spans="2:10" x14ac:dyDescent="0.25">
      <c r="B2311" s="516" t="s">
        <v>479</v>
      </c>
      <c r="C2311" s="458" t="s">
        <v>2597</v>
      </c>
      <c r="D2311" s="458" t="s">
        <v>2331</v>
      </c>
      <c r="E2311" s="456">
        <v>803.62</v>
      </c>
      <c r="F2311" s="456">
        <v>0</v>
      </c>
      <c r="G2311" s="456">
        <v>0</v>
      </c>
      <c r="H2311" s="456">
        <v>0</v>
      </c>
      <c r="I2311" s="456">
        <v>803.62</v>
      </c>
      <c r="J2311" s="459">
        <v>0</v>
      </c>
    </row>
    <row r="2312" spans="2:10" x14ac:dyDescent="0.25">
      <c r="B2312" s="516" t="s">
        <v>479</v>
      </c>
      <c r="C2312" s="458" t="s">
        <v>2598</v>
      </c>
      <c r="D2312" s="458" t="s">
        <v>2208</v>
      </c>
      <c r="E2312" s="456">
        <v>412</v>
      </c>
      <c r="F2312" s="456">
        <v>0</v>
      </c>
      <c r="G2312" s="456">
        <v>0</v>
      </c>
      <c r="H2312" s="456">
        <v>0</v>
      </c>
      <c r="I2312" s="456">
        <v>412</v>
      </c>
      <c r="J2312" s="459">
        <v>0</v>
      </c>
    </row>
    <row r="2313" spans="2:10" x14ac:dyDescent="0.25">
      <c r="B2313" s="516" t="s">
        <v>479</v>
      </c>
      <c r="C2313" s="458" t="s">
        <v>2599</v>
      </c>
      <c r="D2313" s="458" t="s">
        <v>2210</v>
      </c>
      <c r="E2313" s="456">
        <v>2132145.7999999998</v>
      </c>
      <c r="F2313" s="456">
        <v>0</v>
      </c>
      <c r="G2313" s="456">
        <v>0</v>
      </c>
      <c r="H2313" s="456">
        <v>2126383.86</v>
      </c>
      <c r="I2313" s="456">
        <v>5761.94</v>
      </c>
      <c r="J2313" s="459">
        <v>0</v>
      </c>
    </row>
    <row r="2314" spans="2:10" x14ac:dyDescent="0.25">
      <c r="B2314" s="516" t="s">
        <v>479</v>
      </c>
      <c r="C2314" s="458" t="s">
        <v>2600</v>
      </c>
      <c r="D2314" s="458" t="s">
        <v>2141</v>
      </c>
      <c r="E2314" s="456">
        <v>0</v>
      </c>
      <c r="F2314" s="456">
        <v>0</v>
      </c>
      <c r="G2314" s="456">
        <v>0</v>
      </c>
      <c r="H2314" s="456">
        <v>0</v>
      </c>
      <c r="I2314" s="456">
        <v>0</v>
      </c>
      <c r="J2314" s="459">
        <v>0</v>
      </c>
    </row>
    <row r="2315" spans="2:10" x14ac:dyDescent="0.25">
      <c r="B2315" s="516" t="s">
        <v>479</v>
      </c>
      <c r="C2315" s="458" t="s">
        <v>2601</v>
      </c>
      <c r="D2315" s="458" t="s">
        <v>2143</v>
      </c>
      <c r="E2315" s="456">
        <v>8487.07</v>
      </c>
      <c r="F2315" s="456">
        <v>0</v>
      </c>
      <c r="G2315" s="456">
        <v>0</v>
      </c>
      <c r="H2315" s="456">
        <v>8487.07</v>
      </c>
      <c r="I2315" s="456">
        <v>0</v>
      </c>
      <c r="J2315" s="459">
        <v>0</v>
      </c>
    </row>
    <row r="2316" spans="2:10" x14ac:dyDescent="0.25">
      <c r="B2316" s="516" t="s">
        <v>479</v>
      </c>
      <c r="C2316" s="458" t="s">
        <v>2602</v>
      </c>
      <c r="D2316" s="458" t="s">
        <v>2218</v>
      </c>
      <c r="E2316" s="456">
        <v>357.73</v>
      </c>
      <c r="F2316" s="456">
        <v>0</v>
      </c>
      <c r="G2316" s="456">
        <v>0</v>
      </c>
      <c r="H2316" s="456">
        <v>0</v>
      </c>
      <c r="I2316" s="456">
        <v>357.73</v>
      </c>
      <c r="J2316" s="459">
        <v>0</v>
      </c>
    </row>
    <row r="2317" spans="2:10" x14ac:dyDescent="0.25">
      <c r="B2317" s="516" t="s">
        <v>479</v>
      </c>
      <c r="C2317" s="458" t="s">
        <v>2603</v>
      </c>
      <c r="D2317" s="458" t="s">
        <v>2220</v>
      </c>
      <c r="E2317" s="456">
        <v>0</v>
      </c>
      <c r="F2317" s="456">
        <v>0</v>
      </c>
      <c r="G2317" s="456">
        <v>0</v>
      </c>
      <c r="H2317" s="456">
        <v>0</v>
      </c>
      <c r="I2317" s="456">
        <v>0</v>
      </c>
      <c r="J2317" s="459">
        <v>0</v>
      </c>
    </row>
    <row r="2318" spans="2:10" x14ac:dyDescent="0.25">
      <c r="B2318" s="516" t="s">
        <v>479</v>
      </c>
      <c r="C2318" s="458" t="s">
        <v>2604</v>
      </c>
      <c r="D2318" s="458" t="s">
        <v>2339</v>
      </c>
      <c r="E2318" s="456">
        <v>257110</v>
      </c>
      <c r="F2318" s="456">
        <v>0</v>
      </c>
      <c r="G2318" s="456">
        <v>288000</v>
      </c>
      <c r="H2318" s="456">
        <v>545000</v>
      </c>
      <c r="I2318" s="456">
        <v>110</v>
      </c>
      <c r="J2318" s="459">
        <v>0</v>
      </c>
    </row>
    <row r="2319" spans="2:10" ht="18" x14ac:dyDescent="0.25">
      <c r="B2319" s="516" t="s">
        <v>479</v>
      </c>
      <c r="C2319" s="458" t="s">
        <v>2605</v>
      </c>
      <c r="D2319" s="458" t="s">
        <v>2341</v>
      </c>
      <c r="E2319" s="456">
        <v>934</v>
      </c>
      <c r="F2319" s="456">
        <v>0</v>
      </c>
      <c r="G2319" s="456">
        <v>0</v>
      </c>
      <c r="H2319" s="456">
        <v>934</v>
      </c>
      <c r="I2319" s="456">
        <v>0</v>
      </c>
      <c r="J2319" s="459">
        <v>0</v>
      </c>
    </row>
    <row r="2320" spans="2:10" x14ac:dyDescent="0.25">
      <c r="B2320" s="516" t="s">
        <v>479</v>
      </c>
      <c r="C2320" s="458" t="s">
        <v>2606</v>
      </c>
      <c r="D2320" s="458" t="s">
        <v>2343</v>
      </c>
      <c r="E2320" s="456">
        <v>0</v>
      </c>
      <c r="F2320" s="456">
        <v>0</v>
      </c>
      <c r="G2320" s="456">
        <v>0</v>
      </c>
      <c r="H2320" s="456">
        <v>0</v>
      </c>
      <c r="I2320" s="456">
        <v>0</v>
      </c>
      <c r="J2320" s="459">
        <v>0</v>
      </c>
    </row>
    <row r="2321" spans="2:10" x14ac:dyDescent="0.25">
      <c r="B2321" s="516" t="s">
        <v>479</v>
      </c>
      <c r="C2321" s="458" t="s">
        <v>2607</v>
      </c>
      <c r="D2321" s="458" t="s">
        <v>2345</v>
      </c>
      <c r="E2321" s="456">
        <v>0</v>
      </c>
      <c r="F2321" s="456">
        <v>0</v>
      </c>
      <c r="G2321" s="456">
        <v>0</v>
      </c>
      <c r="H2321" s="456">
        <v>0</v>
      </c>
      <c r="I2321" s="456">
        <v>0</v>
      </c>
      <c r="J2321" s="459">
        <v>0</v>
      </c>
    </row>
    <row r="2322" spans="2:10" x14ac:dyDescent="0.25">
      <c r="B2322" s="526" t="s">
        <v>479</v>
      </c>
      <c r="C2322" s="512" t="s">
        <v>3687</v>
      </c>
      <c r="D2322" s="512" t="s">
        <v>2226</v>
      </c>
      <c r="E2322" s="511">
        <v>0</v>
      </c>
      <c r="F2322" s="511">
        <v>0</v>
      </c>
      <c r="G2322" s="511">
        <v>0</v>
      </c>
      <c r="H2322" s="511">
        <v>0</v>
      </c>
      <c r="I2322" s="511">
        <v>0</v>
      </c>
      <c r="J2322" s="527">
        <v>0</v>
      </c>
    </row>
    <row r="2323" spans="2:10" ht="18" x14ac:dyDescent="0.25">
      <c r="B2323" s="526" t="s">
        <v>479</v>
      </c>
      <c r="C2323" s="512" t="s">
        <v>4683</v>
      </c>
      <c r="D2323" s="512" t="s">
        <v>3680</v>
      </c>
      <c r="E2323" s="511">
        <v>0</v>
      </c>
      <c r="F2323" s="511">
        <v>0</v>
      </c>
      <c r="G2323" s="511">
        <v>0</v>
      </c>
      <c r="H2323" s="511">
        <v>0</v>
      </c>
      <c r="I2323" s="511">
        <v>0</v>
      </c>
      <c r="J2323" s="527">
        <v>0</v>
      </c>
    </row>
    <row r="2324" spans="2:10" x14ac:dyDescent="0.25">
      <c r="B2324" s="526" t="s">
        <v>479</v>
      </c>
      <c r="C2324" s="512" t="s">
        <v>4243</v>
      </c>
      <c r="D2324" s="512" t="s">
        <v>2228</v>
      </c>
      <c r="E2324" s="511">
        <v>0</v>
      </c>
      <c r="F2324" s="511">
        <v>0</v>
      </c>
      <c r="G2324" s="511">
        <v>0</v>
      </c>
      <c r="H2324" s="511">
        <v>0</v>
      </c>
      <c r="I2324" s="511">
        <v>0</v>
      </c>
      <c r="J2324" s="527">
        <v>0</v>
      </c>
    </row>
    <row r="2325" spans="2:10" x14ac:dyDescent="0.25">
      <c r="B2325" s="526" t="s">
        <v>479</v>
      </c>
      <c r="C2325" s="512" t="s">
        <v>2608</v>
      </c>
      <c r="D2325" s="512" t="s">
        <v>2145</v>
      </c>
      <c r="E2325" s="511">
        <v>17231</v>
      </c>
      <c r="F2325" s="511">
        <v>0</v>
      </c>
      <c r="G2325" s="511">
        <v>0</v>
      </c>
      <c r="H2325" s="511">
        <v>17231</v>
      </c>
      <c r="I2325" s="511">
        <v>0</v>
      </c>
      <c r="J2325" s="527">
        <v>0</v>
      </c>
    </row>
    <row r="2326" spans="2:10" x14ac:dyDescent="0.25">
      <c r="B2326" s="526" t="s">
        <v>479</v>
      </c>
      <c r="C2326" s="512" t="s">
        <v>2609</v>
      </c>
      <c r="D2326" s="512" t="s">
        <v>2233</v>
      </c>
      <c r="E2326" s="511">
        <v>22312</v>
      </c>
      <c r="F2326" s="511">
        <v>0</v>
      </c>
      <c r="G2326" s="511">
        <v>0</v>
      </c>
      <c r="H2326" s="511">
        <v>22312</v>
      </c>
      <c r="I2326" s="511">
        <v>0</v>
      </c>
      <c r="J2326" s="527">
        <v>0</v>
      </c>
    </row>
    <row r="2327" spans="2:10" x14ac:dyDescent="0.25">
      <c r="B2327" s="526" t="s">
        <v>479</v>
      </c>
      <c r="C2327" s="512" t="s">
        <v>2610</v>
      </c>
      <c r="D2327" s="512" t="s">
        <v>2235</v>
      </c>
      <c r="E2327" s="511">
        <v>5209</v>
      </c>
      <c r="F2327" s="511">
        <v>0</v>
      </c>
      <c r="G2327" s="511">
        <v>0</v>
      </c>
      <c r="H2327" s="511">
        <v>5209</v>
      </c>
      <c r="I2327" s="511">
        <v>0</v>
      </c>
      <c r="J2327" s="527">
        <v>0</v>
      </c>
    </row>
    <row r="2328" spans="2:10" x14ac:dyDescent="0.25">
      <c r="B2328" s="526" t="s">
        <v>479</v>
      </c>
      <c r="C2328" s="512" t="s">
        <v>2611</v>
      </c>
      <c r="D2328" s="512" t="s">
        <v>2147</v>
      </c>
      <c r="E2328" s="511">
        <v>46207.81</v>
      </c>
      <c r="F2328" s="511">
        <v>0</v>
      </c>
      <c r="G2328" s="511">
        <v>0</v>
      </c>
      <c r="H2328" s="511">
        <v>46207.81</v>
      </c>
      <c r="I2328" s="511">
        <v>0</v>
      </c>
      <c r="J2328" s="527">
        <v>0</v>
      </c>
    </row>
    <row r="2329" spans="2:10" x14ac:dyDescent="0.25">
      <c r="B2329" s="526" t="s">
        <v>479</v>
      </c>
      <c r="C2329" s="512" t="s">
        <v>2612</v>
      </c>
      <c r="D2329" s="512" t="s">
        <v>2351</v>
      </c>
      <c r="E2329" s="511">
        <v>431.6</v>
      </c>
      <c r="F2329" s="511">
        <v>0</v>
      </c>
      <c r="G2329" s="511">
        <v>41200</v>
      </c>
      <c r="H2329" s="511">
        <v>40500.74</v>
      </c>
      <c r="I2329" s="511">
        <v>1130.8599999999999</v>
      </c>
      <c r="J2329" s="527">
        <v>0</v>
      </c>
    </row>
    <row r="2330" spans="2:10" x14ac:dyDescent="0.25">
      <c r="B2330" s="526" t="s">
        <v>479</v>
      </c>
      <c r="C2330" s="512" t="s">
        <v>2613</v>
      </c>
      <c r="D2330" s="512" t="s">
        <v>2149</v>
      </c>
      <c r="E2330" s="511">
        <v>13140.44</v>
      </c>
      <c r="F2330" s="511">
        <v>0</v>
      </c>
      <c r="G2330" s="511">
        <v>0</v>
      </c>
      <c r="H2330" s="511">
        <v>13140.44</v>
      </c>
      <c r="I2330" s="511">
        <v>0</v>
      </c>
      <c r="J2330" s="527">
        <v>0</v>
      </c>
    </row>
    <row r="2331" spans="2:10" ht="18" x14ac:dyDescent="0.25">
      <c r="B2331" s="526" t="s">
        <v>479</v>
      </c>
      <c r="C2331" s="512" t="s">
        <v>2614</v>
      </c>
      <c r="D2331" s="512" t="s">
        <v>2241</v>
      </c>
      <c r="E2331" s="511">
        <v>0</v>
      </c>
      <c r="F2331" s="511">
        <v>0</v>
      </c>
      <c r="G2331" s="511">
        <v>0</v>
      </c>
      <c r="H2331" s="511">
        <v>0</v>
      </c>
      <c r="I2331" s="511">
        <v>0</v>
      </c>
      <c r="J2331" s="527">
        <v>0</v>
      </c>
    </row>
    <row r="2332" spans="2:10" x14ac:dyDescent="0.25">
      <c r="B2332" s="526" t="s">
        <v>479</v>
      </c>
      <c r="C2332" s="512" t="s">
        <v>2615</v>
      </c>
      <c r="D2332" s="512" t="s">
        <v>2151</v>
      </c>
      <c r="E2332" s="511">
        <v>1899.78</v>
      </c>
      <c r="F2332" s="511">
        <v>0</v>
      </c>
      <c r="G2332" s="511">
        <v>36182.29</v>
      </c>
      <c r="H2332" s="511">
        <v>38082.07</v>
      </c>
      <c r="I2332" s="511">
        <v>0</v>
      </c>
      <c r="J2332" s="527">
        <v>0</v>
      </c>
    </row>
    <row r="2333" spans="2:10" ht="18" x14ac:dyDescent="0.25">
      <c r="B2333" s="516" t="s">
        <v>479</v>
      </c>
      <c r="C2333" s="458" t="s">
        <v>2616</v>
      </c>
      <c r="D2333" s="458" t="s">
        <v>2153</v>
      </c>
      <c r="E2333" s="456">
        <v>1180.1300000000001</v>
      </c>
      <c r="F2333" s="456">
        <v>0</v>
      </c>
      <c r="G2333" s="456">
        <v>0</v>
      </c>
      <c r="H2333" s="456">
        <v>1180.1300000000001</v>
      </c>
      <c r="I2333" s="456">
        <v>0</v>
      </c>
      <c r="J2333" s="459">
        <v>0</v>
      </c>
    </row>
    <row r="2334" spans="2:10" x14ac:dyDescent="0.25">
      <c r="B2334" s="516" t="s">
        <v>479</v>
      </c>
      <c r="C2334" s="458" t="s">
        <v>2617</v>
      </c>
      <c r="D2334" s="458" t="s">
        <v>2357</v>
      </c>
      <c r="E2334" s="456">
        <v>4137.41</v>
      </c>
      <c r="F2334" s="456">
        <v>0</v>
      </c>
      <c r="G2334" s="456">
        <v>70390.179999999993</v>
      </c>
      <c r="H2334" s="456">
        <v>74527.59</v>
      </c>
      <c r="I2334" s="456">
        <v>0</v>
      </c>
      <c r="J2334" s="459">
        <v>0</v>
      </c>
    </row>
    <row r="2335" spans="2:10" ht="18" x14ac:dyDescent="0.25">
      <c r="B2335" s="516" t="s">
        <v>479</v>
      </c>
      <c r="C2335" s="458" t="s">
        <v>2618</v>
      </c>
      <c r="D2335" s="458" t="s">
        <v>2359</v>
      </c>
      <c r="E2335" s="456">
        <v>0</v>
      </c>
      <c r="F2335" s="456">
        <v>0</v>
      </c>
      <c r="G2335" s="456">
        <v>1400</v>
      </c>
      <c r="H2335" s="456">
        <v>1379.4</v>
      </c>
      <c r="I2335" s="456">
        <v>20.6</v>
      </c>
      <c r="J2335" s="459">
        <v>0</v>
      </c>
    </row>
    <row r="2336" spans="2:10" x14ac:dyDescent="0.25">
      <c r="B2336" s="526" t="s">
        <v>479</v>
      </c>
      <c r="C2336" s="512" t="s">
        <v>2619</v>
      </c>
      <c r="D2336" s="512" t="s">
        <v>2155</v>
      </c>
      <c r="E2336" s="511">
        <v>3989.84</v>
      </c>
      <c r="F2336" s="511">
        <v>0</v>
      </c>
      <c r="G2336" s="511">
        <v>13850.36</v>
      </c>
      <c r="H2336" s="511">
        <v>17840.2</v>
      </c>
      <c r="I2336" s="511">
        <v>0</v>
      </c>
      <c r="J2336" s="527">
        <v>0</v>
      </c>
    </row>
    <row r="2337" spans="2:10" x14ac:dyDescent="0.25">
      <c r="B2337" s="516" t="s">
        <v>479</v>
      </c>
      <c r="C2337" s="458" t="s">
        <v>2620</v>
      </c>
      <c r="D2337" s="458" t="s">
        <v>2157</v>
      </c>
      <c r="E2337" s="456">
        <v>1401.92</v>
      </c>
      <c r="F2337" s="456">
        <v>0</v>
      </c>
      <c r="G2337" s="456">
        <v>0</v>
      </c>
      <c r="H2337" s="456">
        <v>512</v>
      </c>
      <c r="I2337" s="456">
        <v>889.92</v>
      </c>
      <c r="J2337" s="459">
        <v>0</v>
      </c>
    </row>
    <row r="2338" spans="2:10" x14ac:dyDescent="0.25">
      <c r="B2338" s="526" t="s">
        <v>479</v>
      </c>
      <c r="C2338" s="512" t="s">
        <v>2621</v>
      </c>
      <c r="D2338" s="512" t="s">
        <v>2260</v>
      </c>
      <c r="E2338" s="511">
        <v>1892.41</v>
      </c>
      <c r="F2338" s="511">
        <v>0</v>
      </c>
      <c r="G2338" s="511">
        <v>0</v>
      </c>
      <c r="H2338" s="511">
        <v>0</v>
      </c>
      <c r="I2338" s="511">
        <v>1892.41</v>
      </c>
      <c r="J2338" s="527">
        <v>0</v>
      </c>
    </row>
    <row r="2339" spans="2:10" x14ac:dyDescent="0.25">
      <c r="B2339" s="526" t="s">
        <v>479</v>
      </c>
      <c r="C2339" s="512" t="s">
        <v>4244</v>
      </c>
      <c r="D2339" s="512" t="s">
        <v>3684</v>
      </c>
      <c r="E2339" s="511">
        <v>-7896.67</v>
      </c>
      <c r="F2339" s="511">
        <v>0</v>
      </c>
      <c r="G2339" s="511">
        <v>0</v>
      </c>
      <c r="H2339" s="511">
        <v>0</v>
      </c>
      <c r="I2339" s="511">
        <v>-7896.67</v>
      </c>
      <c r="J2339" s="527">
        <v>0</v>
      </c>
    </row>
    <row r="2340" spans="2:10" x14ac:dyDescent="0.25">
      <c r="B2340" s="526" t="s">
        <v>479</v>
      </c>
      <c r="C2340" s="512" t="s">
        <v>2622</v>
      </c>
      <c r="D2340" s="512" t="s">
        <v>2262</v>
      </c>
      <c r="E2340" s="511">
        <v>0</v>
      </c>
      <c r="F2340" s="511">
        <v>0</v>
      </c>
      <c r="G2340" s="511">
        <v>0</v>
      </c>
      <c r="H2340" s="511">
        <v>0</v>
      </c>
      <c r="I2340" s="511">
        <v>0</v>
      </c>
      <c r="J2340" s="527">
        <v>0</v>
      </c>
    </row>
    <row r="2341" spans="2:10" ht="18" x14ac:dyDescent="0.25">
      <c r="B2341" s="526" t="s">
        <v>479</v>
      </c>
      <c r="C2341" s="512" t="s">
        <v>4067</v>
      </c>
      <c r="D2341" s="512" t="s">
        <v>4068</v>
      </c>
      <c r="E2341" s="511">
        <v>12087.2</v>
      </c>
      <c r="F2341" s="511">
        <v>0</v>
      </c>
      <c r="G2341" s="511">
        <v>0</v>
      </c>
      <c r="H2341" s="511">
        <v>0</v>
      </c>
      <c r="I2341" s="511">
        <v>12087.2</v>
      </c>
      <c r="J2341" s="527">
        <v>0</v>
      </c>
    </row>
    <row r="2342" spans="2:10" x14ac:dyDescent="0.25">
      <c r="B2342" s="526" t="s">
        <v>479</v>
      </c>
      <c r="C2342" s="512" t="s">
        <v>2623</v>
      </c>
      <c r="D2342" s="512" t="s">
        <v>2365</v>
      </c>
      <c r="E2342" s="511">
        <v>41105.83</v>
      </c>
      <c r="F2342" s="511">
        <v>0</v>
      </c>
      <c r="G2342" s="511">
        <v>0</v>
      </c>
      <c r="H2342" s="511">
        <v>41105.83</v>
      </c>
      <c r="I2342" s="511">
        <v>0</v>
      </c>
      <c r="J2342" s="527">
        <v>0</v>
      </c>
    </row>
    <row r="2343" spans="2:10" x14ac:dyDescent="0.25">
      <c r="B2343" s="526" t="s">
        <v>479</v>
      </c>
      <c r="C2343" s="512" t="s">
        <v>4850</v>
      </c>
      <c r="D2343" s="512" t="s">
        <v>3686</v>
      </c>
      <c r="E2343" s="511">
        <v>189.66</v>
      </c>
      <c r="F2343" s="511">
        <v>0</v>
      </c>
      <c r="G2343" s="511">
        <v>8000</v>
      </c>
      <c r="H2343" s="511">
        <v>8189.66</v>
      </c>
      <c r="I2343" s="511">
        <v>0</v>
      </c>
      <c r="J2343" s="527">
        <v>0</v>
      </c>
    </row>
    <row r="2344" spans="2:10" x14ac:dyDescent="0.25">
      <c r="B2344" s="526" t="s">
        <v>479</v>
      </c>
      <c r="C2344" s="512" t="s">
        <v>4851</v>
      </c>
      <c r="D2344" s="512" t="s">
        <v>2546</v>
      </c>
      <c r="E2344" s="511">
        <v>9811</v>
      </c>
      <c r="F2344" s="511">
        <v>0</v>
      </c>
      <c r="G2344" s="511">
        <v>0</v>
      </c>
      <c r="H2344" s="511">
        <v>9811</v>
      </c>
      <c r="I2344" s="511">
        <v>0</v>
      </c>
      <c r="J2344" s="527">
        <v>0</v>
      </c>
    </row>
    <row r="2345" spans="2:10" x14ac:dyDescent="0.25">
      <c r="B2345" s="526" t="s">
        <v>479</v>
      </c>
      <c r="C2345" s="512" t="s">
        <v>2624</v>
      </c>
      <c r="D2345" s="512" t="s">
        <v>2367</v>
      </c>
      <c r="E2345" s="511">
        <v>98841.59</v>
      </c>
      <c r="F2345" s="511">
        <v>0</v>
      </c>
      <c r="G2345" s="511">
        <v>294176.34999999998</v>
      </c>
      <c r="H2345" s="511">
        <v>393017.24</v>
      </c>
      <c r="I2345" s="511">
        <v>0.7</v>
      </c>
      <c r="J2345" s="527">
        <v>0</v>
      </c>
    </row>
    <row r="2346" spans="2:10" x14ac:dyDescent="0.25">
      <c r="B2346" s="526" t="s">
        <v>479</v>
      </c>
      <c r="C2346" s="512" t="s">
        <v>4069</v>
      </c>
      <c r="D2346" s="512" t="s">
        <v>4070</v>
      </c>
      <c r="E2346" s="511">
        <v>0</v>
      </c>
      <c r="F2346" s="511">
        <v>0</v>
      </c>
      <c r="G2346" s="511">
        <v>0</v>
      </c>
      <c r="H2346" s="511">
        <v>0</v>
      </c>
      <c r="I2346" s="511">
        <v>0</v>
      </c>
      <c r="J2346" s="527">
        <v>0</v>
      </c>
    </row>
    <row r="2347" spans="2:10" x14ac:dyDescent="0.25">
      <c r="B2347" s="526" t="s">
        <v>479</v>
      </c>
      <c r="C2347" s="512" t="s">
        <v>3275</v>
      </c>
      <c r="D2347" s="512" t="s">
        <v>3276</v>
      </c>
      <c r="E2347" s="511">
        <v>13700</v>
      </c>
      <c r="F2347" s="511">
        <v>0</v>
      </c>
      <c r="G2347" s="511">
        <v>0</v>
      </c>
      <c r="H2347" s="511">
        <v>13700</v>
      </c>
      <c r="I2347" s="511">
        <v>0</v>
      </c>
      <c r="J2347" s="527">
        <v>0</v>
      </c>
    </row>
    <row r="2348" spans="2:10" ht="18" x14ac:dyDescent="0.25">
      <c r="B2348" s="526" t="s">
        <v>479</v>
      </c>
      <c r="C2348" s="512" t="s">
        <v>2625</v>
      </c>
      <c r="D2348" s="512" t="s">
        <v>2369</v>
      </c>
      <c r="E2348" s="511">
        <v>1068515</v>
      </c>
      <c r="F2348" s="511">
        <v>0</v>
      </c>
      <c r="G2348" s="511">
        <v>0</v>
      </c>
      <c r="H2348" s="511">
        <v>1068515</v>
      </c>
      <c r="I2348" s="511">
        <v>0</v>
      </c>
      <c r="J2348" s="527">
        <v>0</v>
      </c>
    </row>
    <row r="2349" spans="2:10" x14ac:dyDescent="0.25">
      <c r="B2349" s="526" t="s">
        <v>479</v>
      </c>
      <c r="C2349" s="512" t="s">
        <v>2626</v>
      </c>
      <c r="D2349" s="512" t="s">
        <v>2065</v>
      </c>
      <c r="E2349" s="511">
        <v>47621.120000000003</v>
      </c>
      <c r="F2349" s="511">
        <v>0</v>
      </c>
      <c r="G2349" s="511">
        <v>31272.38</v>
      </c>
      <c r="H2349" s="511">
        <v>78893.5</v>
      </c>
      <c r="I2349" s="511">
        <v>0</v>
      </c>
      <c r="J2349" s="527">
        <v>0</v>
      </c>
    </row>
    <row r="2350" spans="2:10" x14ac:dyDescent="0.25">
      <c r="B2350" s="526" t="s">
        <v>479</v>
      </c>
      <c r="C2350" s="512" t="s">
        <v>2627</v>
      </c>
      <c r="D2350" s="512" t="s">
        <v>2067</v>
      </c>
      <c r="E2350" s="511">
        <v>2887.56</v>
      </c>
      <c r="F2350" s="511">
        <v>0</v>
      </c>
      <c r="G2350" s="511">
        <v>0</v>
      </c>
      <c r="H2350" s="511">
        <v>2887.56</v>
      </c>
      <c r="I2350" s="511">
        <v>0</v>
      </c>
      <c r="J2350" s="527">
        <v>0</v>
      </c>
    </row>
    <row r="2351" spans="2:10" x14ac:dyDescent="0.25">
      <c r="B2351" s="526" t="s">
        <v>479</v>
      </c>
      <c r="C2351" s="512" t="s">
        <v>4684</v>
      </c>
      <c r="D2351" s="512" t="s">
        <v>2069</v>
      </c>
      <c r="E2351" s="511">
        <v>1200</v>
      </c>
      <c r="F2351" s="511">
        <v>0</v>
      </c>
      <c r="G2351" s="511">
        <v>0</v>
      </c>
      <c r="H2351" s="511">
        <v>1200</v>
      </c>
      <c r="I2351" s="511">
        <v>0</v>
      </c>
      <c r="J2351" s="527">
        <v>0</v>
      </c>
    </row>
    <row r="2352" spans="2:10" x14ac:dyDescent="0.25">
      <c r="B2352" s="526" t="s">
        <v>479</v>
      </c>
      <c r="C2352" s="512" t="s">
        <v>2628</v>
      </c>
      <c r="D2352" s="512" t="s">
        <v>2071</v>
      </c>
      <c r="E2352" s="511">
        <v>111.7</v>
      </c>
      <c r="F2352" s="511">
        <v>0</v>
      </c>
      <c r="G2352" s="511">
        <v>0</v>
      </c>
      <c r="H2352" s="511">
        <v>111.7</v>
      </c>
      <c r="I2352" s="511">
        <v>0</v>
      </c>
      <c r="J2352" s="527">
        <v>0</v>
      </c>
    </row>
    <row r="2353" spans="2:10" x14ac:dyDescent="0.25">
      <c r="B2353" s="526" t="s">
        <v>479</v>
      </c>
      <c r="C2353" s="512" t="s">
        <v>2629</v>
      </c>
      <c r="D2353" s="512" t="s">
        <v>2073</v>
      </c>
      <c r="E2353" s="511">
        <v>9867.48</v>
      </c>
      <c r="F2353" s="511">
        <v>0</v>
      </c>
      <c r="G2353" s="511">
        <v>0</v>
      </c>
      <c r="H2353" s="511">
        <v>9867.48</v>
      </c>
      <c r="I2353" s="511">
        <v>0</v>
      </c>
      <c r="J2353" s="527">
        <v>0</v>
      </c>
    </row>
    <row r="2354" spans="2:10" x14ac:dyDescent="0.25">
      <c r="B2354" s="526" t="s">
        <v>479</v>
      </c>
      <c r="C2354" s="512" t="s">
        <v>2630</v>
      </c>
      <c r="D2354" s="512" t="s">
        <v>2075</v>
      </c>
      <c r="E2354" s="511">
        <v>62956.76</v>
      </c>
      <c r="F2354" s="511">
        <v>0</v>
      </c>
      <c r="G2354" s="511">
        <v>0</v>
      </c>
      <c r="H2354" s="511">
        <v>62956.76</v>
      </c>
      <c r="I2354" s="511">
        <v>0</v>
      </c>
      <c r="J2354" s="527">
        <v>0</v>
      </c>
    </row>
    <row r="2355" spans="2:10" x14ac:dyDescent="0.25">
      <c r="B2355" s="526" t="s">
        <v>479</v>
      </c>
      <c r="C2355" s="512" t="s">
        <v>2631</v>
      </c>
      <c r="D2355" s="512" t="s">
        <v>2079</v>
      </c>
      <c r="E2355" s="511">
        <v>401.55</v>
      </c>
      <c r="F2355" s="511">
        <v>0</v>
      </c>
      <c r="G2355" s="511">
        <v>38554.85</v>
      </c>
      <c r="H2355" s="511">
        <v>38956.400000000001</v>
      </c>
      <c r="I2355" s="511">
        <v>0</v>
      </c>
      <c r="J2355" s="527">
        <v>0</v>
      </c>
    </row>
    <row r="2356" spans="2:10" x14ac:dyDescent="0.25">
      <c r="B2356" s="526" t="s">
        <v>479</v>
      </c>
      <c r="C2356" s="512" t="s">
        <v>2632</v>
      </c>
      <c r="D2356" s="512" t="s">
        <v>2081</v>
      </c>
      <c r="E2356" s="511">
        <v>9995.0499999999993</v>
      </c>
      <c r="F2356" s="511">
        <v>0</v>
      </c>
      <c r="G2356" s="511">
        <v>0</v>
      </c>
      <c r="H2356" s="511">
        <v>9995.0499999999993</v>
      </c>
      <c r="I2356" s="511">
        <v>0</v>
      </c>
      <c r="J2356" s="527">
        <v>0</v>
      </c>
    </row>
    <row r="2357" spans="2:10" x14ac:dyDescent="0.25">
      <c r="B2357" s="526" t="s">
        <v>479</v>
      </c>
      <c r="C2357" s="512" t="s">
        <v>2633</v>
      </c>
      <c r="D2357" s="512" t="s">
        <v>2083</v>
      </c>
      <c r="E2357" s="511">
        <v>0.28999999999999998</v>
      </c>
      <c r="F2357" s="511">
        <v>0</v>
      </c>
      <c r="G2357" s="511">
        <v>30614.66</v>
      </c>
      <c r="H2357" s="511">
        <v>0</v>
      </c>
      <c r="I2357" s="511">
        <v>30614.95</v>
      </c>
      <c r="J2357" s="527">
        <v>0</v>
      </c>
    </row>
    <row r="2358" spans="2:10" x14ac:dyDescent="0.25">
      <c r="B2358" s="526" t="s">
        <v>479</v>
      </c>
      <c r="C2358" s="512" t="s">
        <v>2634</v>
      </c>
      <c r="D2358" s="512" t="s">
        <v>2085</v>
      </c>
      <c r="E2358" s="511">
        <v>2465.5100000000002</v>
      </c>
      <c r="F2358" s="511">
        <v>0</v>
      </c>
      <c r="G2358" s="511">
        <v>-797.09</v>
      </c>
      <c r="H2358" s="511">
        <v>1668.42</v>
      </c>
      <c r="I2358" s="511">
        <v>0</v>
      </c>
      <c r="J2358" s="527">
        <v>0</v>
      </c>
    </row>
    <row r="2359" spans="2:10" x14ac:dyDescent="0.25">
      <c r="B2359" s="526" t="s">
        <v>479</v>
      </c>
      <c r="C2359" s="512" t="s">
        <v>2635</v>
      </c>
      <c r="D2359" s="512" t="s">
        <v>2087</v>
      </c>
      <c r="E2359" s="511">
        <v>0.28000000000000003</v>
      </c>
      <c r="F2359" s="511">
        <v>0</v>
      </c>
      <c r="G2359" s="511">
        <v>0</v>
      </c>
      <c r="H2359" s="511">
        <v>0</v>
      </c>
      <c r="I2359" s="511">
        <v>0.28000000000000003</v>
      </c>
      <c r="J2359" s="527">
        <v>0</v>
      </c>
    </row>
    <row r="2360" spans="2:10" x14ac:dyDescent="0.25">
      <c r="B2360" s="516" t="s">
        <v>479</v>
      </c>
      <c r="C2360" s="458" t="s">
        <v>2636</v>
      </c>
      <c r="D2360" s="458" t="s">
        <v>2089</v>
      </c>
      <c r="E2360" s="456">
        <v>1685.45</v>
      </c>
      <c r="F2360" s="456">
        <v>0</v>
      </c>
      <c r="G2360" s="456">
        <v>0</v>
      </c>
      <c r="H2360" s="456">
        <v>1685.45</v>
      </c>
      <c r="I2360" s="456">
        <v>0</v>
      </c>
      <c r="J2360" s="459">
        <v>0</v>
      </c>
    </row>
    <row r="2361" spans="2:10" x14ac:dyDescent="0.25">
      <c r="B2361" s="516" t="s">
        <v>479</v>
      </c>
      <c r="C2361" s="458" t="s">
        <v>4071</v>
      </c>
      <c r="D2361" s="458" t="s">
        <v>4060</v>
      </c>
      <c r="E2361" s="456">
        <v>274.02999999999997</v>
      </c>
      <c r="F2361" s="456">
        <v>0</v>
      </c>
      <c r="G2361" s="456">
        <v>0</v>
      </c>
      <c r="H2361" s="456">
        <v>0</v>
      </c>
      <c r="I2361" s="456">
        <v>274.02999999999997</v>
      </c>
      <c r="J2361" s="459">
        <v>0</v>
      </c>
    </row>
    <row r="2362" spans="2:10" x14ac:dyDescent="0.25">
      <c r="B2362" s="526" t="s">
        <v>479</v>
      </c>
      <c r="C2362" s="512" t="s">
        <v>2637</v>
      </c>
      <c r="D2362" s="512" t="s">
        <v>2095</v>
      </c>
      <c r="E2362" s="511">
        <v>72.13</v>
      </c>
      <c r="F2362" s="511">
        <v>0</v>
      </c>
      <c r="G2362" s="511">
        <v>8900.5499999999993</v>
      </c>
      <c r="H2362" s="511">
        <v>8921.65</v>
      </c>
      <c r="I2362" s="511">
        <v>51.03</v>
      </c>
      <c r="J2362" s="527">
        <v>0</v>
      </c>
    </row>
    <row r="2363" spans="2:10" x14ac:dyDescent="0.25">
      <c r="B2363" s="526" t="s">
        <v>479</v>
      </c>
      <c r="C2363" s="512" t="s">
        <v>2638</v>
      </c>
      <c r="D2363" s="512" t="s">
        <v>2101</v>
      </c>
      <c r="E2363" s="511">
        <v>0</v>
      </c>
      <c r="F2363" s="511">
        <v>0</v>
      </c>
      <c r="G2363" s="511">
        <v>0</v>
      </c>
      <c r="H2363" s="511">
        <v>0</v>
      </c>
      <c r="I2363" s="511">
        <v>0</v>
      </c>
      <c r="J2363" s="527">
        <v>0</v>
      </c>
    </row>
    <row r="2364" spans="2:10" ht="16.5" customHeight="1" x14ac:dyDescent="0.25">
      <c r="B2364" s="526" t="s">
        <v>479</v>
      </c>
      <c r="C2364" s="512" t="s">
        <v>2639</v>
      </c>
      <c r="D2364" s="512" t="s">
        <v>2103</v>
      </c>
      <c r="E2364" s="511">
        <v>0</v>
      </c>
      <c r="F2364" s="511">
        <v>0</v>
      </c>
      <c r="G2364" s="511">
        <v>0</v>
      </c>
      <c r="H2364" s="511">
        <v>0</v>
      </c>
      <c r="I2364" s="511">
        <v>0</v>
      </c>
      <c r="J2364" s="527">
        <v>0</v>
      </c>
    </row>
    <row r="2365" spans="2:10" x14ac:dyDescent="0.25">
      <c r="B2365" s="516" t="s">
        <v>479</v>
      </c>
      <c r="C2365" s="458" t="s">
        <v>2640</v>
      </c>
      <c r="D2365" s="458" t="s">
        <v>2105</v>
      </c>
      <c r="E2365" s="456">
        <v>331.87</v>
      </c>
      <c r="F2365" s="456">
        <v>0</v>
      </c>
      <c r="G2365" s="456">
        <v>0</v>
      </c>
      <c r="H2365" s="456">
        <v>0</v>
      </c>
      <c r="I2365" s="456">
        <v>331.87</v>
      </c>
      <c r="J2365" s="459">
        <v>0</v>
      </c>
    </row>
    <row r="2366" spans="2:10" x14ac:dyDescent="0.25">
      <c r="B2366" s="516" t="s">
        <v>479</v>
      </c>
      <c r="C2366" s="458" t="s">
        <v>2641</v>
      </c>
      <c r="D2366" s="458" t="s">
        <v>2107</v>
      </c>
      <c r="E2366" s="456">
        <v>0</v>
      </c>
      <c r="F2366" s="456">
        <v>0</v>
      </c>
      <c r="G2366" s="456">
        <v>0</v>
      </c>
      <c r="H2366" s="456">
        <v>0</v>
      </c>
      <c r="I2366" s="456">
        <v>0</v>
      </c>
      <c r="J2366" s="459">
        <v>0</v>
      </c>
    </row>
    <row r="2367" spans="2:10" x14ac:dyDescent="0.25">
      <c r="B2367" s="516" t="s">
        <v>479</v>
      </c>
      <c r="C2367" s="458" t="s">
        <v>2642</v>
      </c>
      <c r="D2367" s="458" t="s">
        <v>2109</v>
      </c>
      <c r="E2367" s="456">
        <v>0</v>
      </c>
      <c r="F2367" s="456">
        <v>0</v>
      </c>
      <c r="G2367" s="456">
        <v>0</v>
      </c>
      <c r="H2367" s="456">
        <v>0</v>
      </c>
      <c r="I2367" s="456">
        <v>0</v>
      </c>
      <c r="J2367" s="459">
        <v>0</v>
      </c>
    </row>
    <row r="2368" spans="2:10" x14ac:dyDescent="0.25">
      <c r="B2368" s="526" t="s">
        <v>479</v>
      </c>
      <c r="C2368" s="512" t="s">
        <v>2643</v>
      </c>
      <c r="D2368" s="512" t="s">
        <v>2191</v>
      </c>
      <c r="E2368" s="511">
        <v>0</v>
      </c>
      <c r="F2368" s="511">
        <v>0</v>
      </c>
      <c r="G2368" s="511">
        <v>0</v>
      </c>
      <c r="H2368" s="511">
        <v>0</v>
      </c>
      <c r="I2368" s="511">
        <v>0</v>
      </c>
      <c r="J2368" s="527">
        <v>0</v>
      </c>
    </row>
    <row r="2369" spans="2:10" x14ac:dyDescent="0.25">
      <c r="B2369" s="526" t="s">
        <v>479</v>
      </c>
      <c r="C2369" s="512" t="s">
        <v>2644</v>
      </c>
      <c r="D2369" s="512" t="s">
        <v>2294</v>
      </c>
      <c r="E2369" s="511">
        <v>0</v>
      </c>
      <c r="F2369" s="511">
        <v>0</v>
      </c>
      <c r="G2369" s="511">
        <v>0</v>
      </c>
      <c r="H2369" s="511">
        <v>0</v>
      </c>
      <c r="I2369" s="511">
        <v>0</v>
      </c>
      <c r="J2369" s="527">
        <v>0</v>
      </c>
    </row>
    <row r="2370" spans="2:10" x14ac:dyDescent="0.25">
      <c r="B2370" s="526" t="s">
        <v>479</v>
      </c>
      <c r="C2370" s="512" t="s">
        <v>2645</v>
      </c>
      <c r="D2370" s="512" t="s">
        <v>2390</v>
      </c>
      <c r="E2370" s="511">
        <v>0</v>
      </c>
      <c r="F2370" s="511">
        <v>0</v>
      </c>
      <c r="G2370" s="511">
        <v>56604</v>
      </c>
      <c r="H2370" s="511">
        <v>0</v>
      </c>
      <c r="I2370" s="511">
        <v>56604</v>
      </c>
      <c r="J2370" s="527">
        <v>0</v>
      </c>
    </row>
    <row r="2371" spans="2:10" x14ac:dyDescent="0.25">
      <c r="B2371" s="516" t="s">
        <v>479</v>
      </c>
      <c r="C2371" s="458" t="s">
        <v>2646</v>
      </c>
      <c r="D2371" s="458" t="s">
        <v>2115</v>
      </c>
      <c r="E2371" s="456">
        <v>0</v>
      </c>
      <c r="F2371" s="456">
        <v>0</v>
      </c>
      <c r="G2371" s="456">
        <v>0</v>
      </c>
      <c r="H2371" s="456">
        <v>0</v>
      </c>
      <c r="I2371" s="456">
        <v>0</v>
      </c>
      <c r="J2371" s="459">
        <v>0</v>
      </c>
    </row>
    <row r="2372" spans="2:10" x14ac:dyDescent="0.25">
      <c r="B2372" s="516" t="s">
        <v>479</v>
      </c>
      <c r="C2372" s="458" t="s">
        <v>2647</v>
      </c>
      <c r="D2372" s="458" t="s">
        <v>2117</v>
      </c>
      <c r="E2372" s="456">
        <v>343.82</v>
      </c>
      <c r="F2372" s="456">
        <v>0</v>
      </c>
      <c r="G2372" s="456">
        <v>0</v>
      </c>
      <c r="H2372" s="456">
        <v>-37931.040000000001</v>
      </c>
      <c r="I2372" s="456">
        <v>38274.86</v>
      </c>
      <c r="J2372" s="459">
        <v>0</v>
      </c>
    </row>
    <row r="2373" spans="2:10" x14ac:dyDescent="0.25">
      <c r="B2373" s="516" t="s">
        <v>479</v>
      </c>
      <c r="C2373" s="458" t="s">
        <v>6241</v>
      </c>
      <c r="D2373" s="458" t="s">
        <v>2197</v>
      </c>
      <c r="E2373" s="456">
        <v>0</v>
      </c>
      <c r="F2373" s="456">
        <v>0</v>
      </c>
      <c r="G2373" s="456">
        <v>2000</v>
      </c>
      <c r="H2373" s="456">
        <v>1751.77</v>
      </c>
      <c r="I2373" s="456">
        <v>248.23</v>
      </c>
      <c r="J2373" s="459">
        <v>0</v>
      </c>
    </row>
    <row r="2374" spans="2:10" x14ac:dyDescent="0.25">
      <c r="B2374" s="526" t="s">
        <v>479</v>
      </c>
      <c r="C2374" s="512" t="s">
        <v>2648</v>
      </c>
      <c r="D2374" s="512" t="s">
        <v>2119</v>
      </c>
      <c r="E2374" s="511">
        <v>0</v>
      </c>
      <c r="F2374" s="511">
        <v>0</v>
      </c>
      <c r="G2374" s="511">
        <v>0</v>
      </c>
      <c r="H2374" s="511">
        <v>0</v>
      </c>
      <c r="I2374" s="511">
        <v>0</v>
      </c>
      <c r="J2374" s="527">
        <v>0</v>
      </c>
    </row>
    <row r="2375" spans="2:10" x14ac:dyDescent="0.25">
      <c r="B2375" s="516" t="s">
        <v>479</v>
      </c>
      <c r="C2375" s="458" t="s">
        <v>2649</v>
      </c>
      <c r="D2375" s="458" t="s">
        <v>2121</v>
      </c>
      <c r="E2375" s="456">
        <v>0</v>
      </c>
      <c r="F2375" s="456">
        <v>0</v>
      </c>
      <c r="G2375" s="456">
        <v>0</v>
      </c>
      <c r="H2375" s="456">
        <v>0</v>
      </c>
      <c r="I2375" s="456">
        <v>0</v>
      </c>
      <c r="J2375" s="459">
        <v>0</v>
      </c>
    </row>
    <row r="2376" spans="2:10" x14ac:dyDescent="0.25">
      <c r="B2376" s="516" t="s">
        <v>479</v>
      </c>
      <c r="C2376" s="458" t="s">
        <v>2650</v>
      </c>
      <c r="D2376" s="458" t="s">
        <v>2123</v>
      </c>
      <c r="E2376" s="456">
        <v>0</v>
      </c>
      <c r="F2376" s="456">
        <v>0</v>
      </c>
      <c r="G2376" s="456">
        <v>0</v>
      </c>
      <c r="H2376" s="456">
        <v>0</v>
      </c>
      <c r="I2376" s="456">
        <v>0</v>
      </c>
      <c r="J2376" s="459">
        <v>0</v>
      </c>
    </row>
    <row r="2377" spans="2:10" ht="18" x14ac:dyDescent="0.25">
      <c r="B2377" s="516" t="s">
        <v>479</v>
      </c>
      <c r="C2377" s="458" t="s">
        <v>2651</v>
      </c>
      <c r="D2377" s="458" t="s">
        <v>2127</v>
      </c>
      <c r="E2377" s="456">
        <v>0</v>
      </c>
      <c r="F2377" s="456">
        <v>0</v>
      </c>
      <c r="G2377" s="456">
        <v>0</v>
      </c>
      <c r="H2377" s="456">
        <v>0</v>
      </c>
      <c r="I2377" s="456">
        <v>0</v>
      </c>
      <c r="J2377" s="459">
        <v>0</v>
      </c>
    </row>
    <row r="2378" spans="2:10" x14ac:dyDescent="0.25">
      <c r="B2378" s="516" t="s">
        <v>479</v>
      </c>
      <c r="C2378" s="458" t="s">
        <v>2652</v>
      </c>
      <c r="D2378" s="458" t="s">
        <v>2129</v>
      </c>
      <c r="E2378" s="456">
        <v>0</v>
      </c>
      <c r="F2378" s="456">
        <v>0</v>
      </c>
      <c r="G2378" s="456">
        <v>0</v>
      </c>
      <c r="H2378" s="456">
        <v>0</v>
      </c>
      <c r="I2378" s="456">
        <v>0</v>
      </c>
      <c r="J2378" s="459">
        <v>0</v>
      </c>
    </row>
    <row r="2379" spans="2:10" x14ac:dyDescent="0.25">
      <c r="B2379" s="516" t="s">
        <v>479</v>
      </c>
      <c r="C2379" s="458" t="s">
        <v>2653</v>
      </c>
      <c r="D2379" s="458" t="s">
        <v>2131</v>
      </c>
      <c r="E2379" s="456">
        <v>0</v>
      </c>
      <c r="F2379" s="456">
        <v>0</v>
      </c>
      <c r="G2379" s="456">
        <v>0</v>
      </c>
      <c r="H2379" s="456">
        <v>0</v>
      </c>
      <c r="I2379" s="456">
        <v>0</v>
      </c>
      <c r="J2379" s="459">
        <v>0</v>
      </c>
    </row>
    <row r="2380" spans="2:10" x14ac:dyDescent="0.25">
      <c r="B2380" s="516" t="s">
        <v>479</v>
      </c>
      <c r="C2380" s="458" t="s">
        <v>2654</v>
      </c>
      <c r="D2380" s="458" t="s">
        <v>2137</v>
      </c>
      <c r="E2380" s="456">
        <v>0</v>
      </c>
      <c r="F2380" s="456">
        <v>0</v>
      </c>
      <c r="G2380" s="456">
        <v>0</v>
      </c>
      <c r="H2380" s="456">
        <v>0</v>
      </c>
      <c r="I2380" s="456">
        <v>0</v>
      </c>
      <c r="J2380" s="459">
        <v>0</v>
      </c>
    </row>
    <row r="2381" spans="2:10" x14ac:dyDescent="0.25">
      <c r="B2381" s="516" t="s">
        <v>479</v>
      </c>
      <c r="C2381" s="458" t="s">
        <v>2655</v>
      </c>
      <c r="D2381" s="458" t="s">
        <v>2139</v>
      </c>
      <c r="E2381" s="456">
        <v>0</v>
      </c>
      <c r="F2381" s="456">
        <v>0</v>
      </c>
      <c r="G2381" s="456">
        <v>0</v>
      </c>
      <c r="H2381" s="456">
        <v>0</v>
      </c>
      <c r="I2381" s="456">
        <v>0</v>
      </c>
      <c r="J2381" s="459">
        <v>0</v>
      </c>
    </row>
    <row r="2382" spans="2:10" x14ac:dyDescent="0.25">
      <c r="B2382" s="516" t="s">
        <v>479</v>
      </c>
      <c r="C2382" s="458" t="s">
        <v>2656</v>
      </c>
      <c r="D2382" s="458" t="s">
        <v>2325</v>
      </c>
      <c r="E2382" s="456">
        <v>0</v>
      </c>
      <c r="F2382" s="456">
        <v>0</v>
      </c>
      <c r="G2382" s="456">
        <v>10230</v>
      </c>
      <c r="H2382" s="456">
        <v>10106.69</v>
      </c>
      <c r="I2382" s="456">
        <v>123.31</v>
      </c>
      <c r="J2382" s="459">
        <v>0</v>
      </c>
    </row>
    <row r="2383" spans="2:10" x14ac:dyDescent="0.25">
      <c r="B2383" s="516" t="s">
        <v>479</v>
      </c>
      <c r="C2383" s="458" t="s">
        <v>2657</v>
      </c>
      <c r="D2383" s="458" t="s">
        <v>2327</v>
      </c>
      <c r="E2383" s="456">
        <v>0</v>
      </c>
      <c r="F2383" s="456">
        <v>0</v>
      </c>
      <c r="G2383" s="456">
        <v>0</v>
      </c>
      <c r="H2383" s="456">
        <v>0</v>
      </c>
      <c r="I2383" s="456">
        <v>0</v>
      </c>
      <c r="J2383" s="459">
        <v>0</v>
      </c>
    </row>
    <row r="2384" spans="2:10" x14ac:dyDescent="0.25">
      <c r="B2384" s="516" t="s">
        <v>479</v>
      </c>
      <c r="C2384" s="458" t="s">
        <v>4245</v>
      </c>
      <c r="D2384" s="458" t="s">
        <v>2208</v>
      </c>
      <c r="E2384" s="456">
        <v>0</v>
      </c>
      <c r="F2384" s="456">
        <v>0</v>
      </c>
      <c r="G2384" s="456">
        <v>0</v>
      </c>
      <c r="H2384" s="456">
        <v>0</v>
      </c>
      <c r="I2384" s="456">
        <v>0</v>
      </c>
      <c r="J2384" s="459">
        <v>0</v>
      </c>
    </row>
    <row r="2385" spans="2:10" x14ac:dyDescent="0.25">
      <c r="B2385" s="516" t="s">
        <v>479</v>
      </c>
      <c r="C2385" s="458" t="s">
        <v>2658</v>
      </c>
      <c r="D2385" s="458" t="s">
        <v>2210</v>
      </c>
      <c r="E2385" s="456">
        <v>379205.96</v>
      </c>
      <c r="F2385" s="456">
        <v>0</v>
      </c>
      <c r="G2385" s="456">
        <v>0</v>
      </c>
      <c r="H2385" s="456">
        <v>379205.96</v>
      </c>
      <c r="I2385" s="456">
        <v>0</v>
      </c>
      <c r="J2385" s="459">
        <v>0</v>
      </c>
    </row>
    <row r="2386" spans="2:10" x14ac:dyDescent="0.25">
      <c r="B2386" s="516" t="s">
        <v>479</v>
      </c>
      <c r="C2386" s="458" t="s">
        <v>3277</v>
      </c>
      <c r="D2386" s="458" t="s">
        <v>2141</v>
      </c>
      <c r="E2386" s="456">
        <v>0.93</v>
      </c>
      <c r="F2386" s="456">
        <v>0</v>
      </c>
      <c r="G2386" s="456">
        <v>0</v>
      </c>
      <c r="H2386" s="456">
        <v>0</v>
      </c>
      <c r="I2386" s="456">
        <v>0.93</v>
      </c>
      <c r="J2386" s="459">
        <v>0</v>
      </c>
    </row>
    <row r="2387" spans="2:10" x14ac:dyDescent="0.25">
      <c r="B2387" s="526" t="s">
        <v>479</v>
      </c>
      <c r="C2387" s="512" t="s">
        <v>2659</v>
      </c>
      <c r="D2387" s="512" t="s">
        <v>2143</v>
      </c>
      <c r="E2387" s="511">
        <v>778.89</v>
      </c>
      <c r="F2387" s="511">
        <v>0</v>
      </c>
      <c r="G2387" s="511">
        <v>0</v>
      </c>
      <c r="H2387" s="511">
        <v>366.83</v>
      </c>
      <c r="I2387" s="511">
        <v>412.06</v>
      </c>
      <c r="J2387" s="527">
        <v>0</v>
      </c>
    </row>
    <row r="2388" spans="2:10" x14ac:dyDescent="0.25">
      <c r="B2388" s="526" t="s">
        <v>479</v>
      </c>
      <c r="C2388" s="512" t="s">
        <v>2660</v>
      </c>
      <c r="D2388" s="512" t="s">
        <v>2145</v>
      </c>
      <c r="E2388" s="511">
        <v>31376.18</v>
      </c>
      <c r="F2388" s="511">
        <v>0</v>
      </c>
      <c r="G2388" s="511">
        <v>0</v>
      </c>
      <c r="H2388" s="511">
        <v>31376.18</v>
      </c>
      <c r="I2388" s="511">
        <v>0</v>
      </c>
      <c r="J2388" s="527">
        <v>0</v>
      </c>
    </row>
    <row r="2389" spans="2:10" x14ac:dyDescent="0.25">
      <c r="B2389" s="526" t="s">
        <v>479</v>
      </c>
      <c r="C2389" s="512" t="s">
        <v>2661</v>
      </c>
      <c r="D2389" s="512" t="s">
        <v>2233</v>
      </c>
      <c r="E2389" s="511">
        <v>427.92</v>
      </c>
      <c r="F2389" s="511">
        <v>0</v>
      </c>
      <c r="G2389" s="511">
        <v>33000</v>
      </c>
      <c r="H2389" s="511">
        <v>32970</v>
      </c>
      <c r="I2389" s="511">
        <v>457.92</v>
      </c>
      <c r="J2389" s="527">
        <v>0</v>
      </c>
    </row>
    <row r="2390" spans="2:10" x14ac:dyDescent="0.25">
      <c r="B2390" s="526" t="s">
        <v>479</v>
      </c>
      <c r="C2390" s="512" t="s">
        <v>2662</v>
      </c>
      <c r="D2390" s="512" t="s">
        <v>2147</v>
      </c>
      <c r="E2390" s="511">
        <v>7673.82</v>
      </c>
      <c r="F2390" s="511">
        <v>0</v>
      </c>
      <c r="G2390" s="511">
        <v>0</v>
      </c>
      <c r="H2390" s="511">
        <v>7673.82</v>
      </c>
      <c r="I2390" s="511">
        <v>0</v>
      </c>
      <c r="J2390" s="527">
        <v>0</v>
      </c>
    </row>
    <row r="2391" spans="2:10" x14ac:dyDescent="0.25">
      <c r="B2391" s="526" t="s">
        <v>479</v>
      </c>
      <c r="C2391" s="512" t="s">
        <v>3688</v>
      </c>
      <c r="D2391" s="512" t="s">
        <v>2351</v>
      </c>
      <c r="E2391" s="511">
        <v>0</v>
      </c>
      <c r="F2391" s="511">
        <v>0</v>
      </c>
      <c r="G2391" s="511">
        <v>0</v>
      </c>
      <c r="H2391" s="511">
        <v>0</v>
      </c>
      <c r="I2391" s="511">
        <v>0</v>
      </c>
      <c r="J2391" s="527">
        <v>0</v>
      </c>
    </row>
    <row r="2392" spans="2:10" ht="18" x14ac:dyDescent="0.25">
      <c r="B2392" s="526" t="s">
        <v>479</v>
      </c>
      <c r="C2392" s="512" t="s">
        <v>2663</v>
      </c>
      <c r="D2392" s="512" t="s">
        <v>2243</v>
      </c>
      <c r="E2392" s="511">
        <v>449.07</v>
      </c>
      <c r="F2392" s="511">
        <v>0</v>
      </c>
      <c r="G2392" s="511">
        <v>0</v>
      </c>
      <c r="H2392" s="511">
        <v>0</v>
      </c>
      <c r="I2392" s="511">
        <v>449.07</v>
      </c>
      <c r="J2392" s="527">
        <v>0</v>
      </c>
    </row>
    <row r="2393" spans="2:10" x14ac:dyDescent="0.25">
      <c r="B2393" s="526" t="s">
        <v>479</v>
      </c>
      <c r="C2393" s="512" t="s">
        <v>2664</v>
      </c>
      <c r="D2393" s="512" t="s">
        <v>2151</v>
      </c>
      <c r="E2393" s="511">
        <v>459.37</v>
      </c>
      <c r="F2393" s="511">
        <v>0</v>
      </c>
      <c r="G2393" s="511">
        <v>2300</v>
      </c>
      <c r="H2393" s="511">
        <v>2635</v>
      </c>
      <c r="I2393" s="511">
        <v>124.37</v>
      </c>
      <c r="J2393" s="527">
        <v>0</v>
      </c>
    </row>
    <row r="2394" spans="2:10" x14ac:dyDescent="0.25">
      <c r="B2394" s="526" t="s">
        <v>479</v>
      </c>
      <c r="C2394" s="512" t="s">
        <v>2665</v>
      </c>
      <c r="D2394" s="512" t="s">
        <v>2246</v>
      </c>
      <c r="E2394" s="511">
        <v>2100.59</v>
      </c>
      <c r="F2394" s="511">
        <v>0</v>
      </c>
      <c r="G2394" s="511">
        <v>0</v>
      </c>
      <c r="H2394" s="511">
        <v>2100.59</v>
      </c>
      <c r="I2394" s="511">
        <v>0</v>
      </c>
      <c r="J2394" s="527">
        <v>0</v>
      </c>
    </row>
    <row r="2395" spans="2:10" ht="18" x14ac:dyDescent="0.25">
      <c r="B2395" s="526" t="s">
        <v>479</v>
      </c>
      <c r="C2395" s="512" t="s">
        <v>2666</v>
      </c>
      <c r="D2395" s="512" t="s">
        <v>2153</v>
      </c>
      <c r="E2395" s="511">
        <v>7635.37</v>
      </c>
      <c r="F2395" s="511">
        <v>0</v>
      </c>
      <c r="G2395" s="511">
        <v>0</v>
      </c>
      <c r="H2395" s="511">
        <v>7635.37</v>
      </c>
      <c r="I2395" s="511">
        <v>0</v>
      </c>
      <c r="J2395" s="527">
        <v>0</v>
      </c>
    </row>
    <row r="2396" spans="2:10" x14ac:dyDescent="0.25">
      <c r="B2396" s="526" t="s">
        <v>479</v>
      </c>
      <c r="C2396" s="512" t="s">
        <v>2667</v>
      </c>
      <c r="D2396" s="512" t="s">
        <v>2357</v>
      </c>
      <c r="E2396" s="511">
        <v>6491.13</v>
      </c>
      <c r="F2396" s="511">
        <v>0</v>
      </c>
      <c r="G2396" s="511">
        <v>0</v>
      </c>
      <c r="H2396" s="511">
        <v>6491.13</v>
      </c>
      <c r="I2396" s="511">
        <v>0</v>
      </c>
      <c r="J2396" s="527">
        <v>0</v>
      </c>
    </row>
    <row r="2397" spans="2:10" ht="18" x14ac:dyDescent="0.25">
      <c r="B2397" s="526" t="s">
        <v>479</v>
      </c>
      <c r="C2397" s="512" t="s">
        <v>4246</v>
      </c>
      <c r="D2397" s="512" t="s">
        <v>2359</v>
      </c>
      <c r="E2397" s="511">
        <v>85.23</v>
      </c>
      <c r="F2397" s="511">
        <v>0</v>
      </c>
      <c r="G2397" s="511">
        <v>19600</v>
      </c>
      <c r="H2397" s="511">
        <v>19506.64</v>
      </c>
      <c r="I2397" s="511">
        <v>178.59</v>
      </c>
      <c r="J2397" s="527">
        <v>0</v>
      </c>
    </row>
    <row r="2398" spans="2:10" x14ac:dyDescent="0.25">
      <c r="B2398" s="526" t="s">
        <v>479</v>
      </c>
      <c r="C2398" s="512" t="s">
        <v>2668</v>
      </c>
      <c r="D2398" s="512" t="s">
        <v>2155</v>
      </c>
      <c r="E2398" s="511">
        <v>209.28</v>
      </c>
      <c r="F2398" s="511">
        <v>0</v>
      </c>
      <c r="G2398" s="511">
        <v>11000</v>
      </c>
      <c r="H2398" s="511">
        <v>11110.66</v>
      </c>
      <c r="I2398" s="511">
        <v>98.62</v>
      </c>
      <c r="J2398" s="527">
        <v>0</v>
      </c>
    </row>
    <row r="2399" spans="2:10" x14ac:dyDescent="0.25">
      <c r="B2399" s="516" t="s">
        <v>479</v>
      </c>
      <c r="C2399" s="458" t="s">
        <v>2669</v>
      </c>
      <c r="D2399" s="458" t="s">
        <v>2157</v>
      </c>
      <c r="E2399" s="456">
        <v>1508.72</v>
      </c>
      <c r="F2399" s="456">
        <v>0</v>
      </c>
      <c r="G2399" s="456">
        <v>0</v>
      </c>
      <c r="H2399" s="456">
        <v>928.41</v>
      </c>
      <c r="I2399" s="456">
        <v>580.30999999999995</v>
      </c>
      <c r="J2399" s="459">
        <v>0</v>
      </c>
    </row>
    <row r="2400" spans="2:10" x14ac:dyDescent="0.25">
      <c r="B2400" s="516" t="s">
        <v>479</v>
      </c>
      <c r="C2400" s="458" t="s">
        <v>3278</v>
      </c>
      <c r="D2400" s="458" t="s">
        <v>2097</v>
      </c>
      <c r="E2400" s="456">
        <v>0</v>
      </c>
      <c r="F2400" s="456">
        <v>0</v>
      </c>
      <c r="G2400" s="456">
        <v>0</v>
      </c>
      <c r="H2400" s="456">
        <v>0</v>
      </c>
      <c r="I2400" s="456">
        <v>0</v>
      </c>
      <c r="J2400" s="459">
        <v>0</v>
      </c>
    </row>
    <row r="2401" spans="2:10" x14ac:dyDescent="0.25">
      <c r="B2401" s="516" t="s">
        <v>479</v>
      </c>
      <c r="C2401" s="458" t="s">
        <v>3279</v>
      </c>
      <c r="D2401" s="458" t="s">
        <v>2191</v>
      </c>
      <c r="E2401" s="456">
        <v>0</v>
      </c>
      <c r="F2401" s="456">
        <v>0</v>
      </c>
      <c r="G2401" s="456">
        <v>0</v>
      </c>
      <c r="H2401" s="456">
        <v>0</v>
      </c>
      <c r="I2401" s="456">
        <v>0</v>
      </c>
      <c r="J2401" s="459">
        <v>0</v>
      </c>
    </row>
    <row r="2402" spans="2:10" x14ac:dyDescent="0.25">
      <c r="B2402" s="516" t="s">
        <v>479</v>
      </c>
      <c r="C2402" s="458" t="s">
        <v>3689</v>
      </c>
      <c r="D2402" s="458" t="s">
        <v>3690</v>
      </c>
      <c r="E2402" s="456">
        <v>0</v>
      </c>
      <c r="F2402" s="456">
        <v>0</v>
      </c>
      <c r="G2402" s="456">
        <v>0</v>
      </c>
      <c r="H2402" s="456">
        <v>0</v>
      </c>
      <c r="I2402" s="456">
        <v>0</v>
      </c>
      <c r="J2402" s="459">
        <v>0</v>
      </c>
    </row>
    <row r="2403" spans="2:10" x14ac:dyDescent="0.25">
      <c r="B2403" s="516" t="s">
        <v>479</v>
      </c>
      <c r="C2403" s="458" t="s">
        <v>4501</v>
      </c>
      <c r="D2403" s="458" t="s">
        <v>2297</v>
      </c>
      <c r="E2403" s="456">
        <v>0</v>
      </c>
      <c r="F2403" s="456">
        <v>0</v>
      </c>
      <c r="G2403" s="456">
        <v>0</v>
      </c>
      <c r="H2403" s="456">
        <v>0</v>
      </c>
      <c r="I2403" s="456">
        <v>0</v>
      </c>
      <c r="J2403" s="459">
        <v>0</v>
      </c>
    </row>
    <row r="2404" spans="2:10" x14ac:dyDescent="0.25">
      <c r="B2404" s="516" t="s">
        <v>479</v>
      </c>
      <c r="C2404" s="458" t="s">
        <v>4502</v>
      </c>
      <c r="D2404" s="458" t="s">
        <v>4503</v>
      </c>
      <c r="E2404" s="456">
        <v>128.72</v>
      </c>
      <c r="F2404" s="456">
        <v>0</v>
      </c>
      <c r="G2404" s="456">
        <v>0</v>
      </c>
      <c r="H2404" s="456">
        <v>128.72</v>
      </c>
      <c r="I2404" s="456">
        <v>0</v>
      </c>
      <c r="J2404" s="459">
        <v>0</v>
      </c>
    </row>
    <row r="2405" spans="2:10" x14ac:dyDescent="0.25">
      <c r="B2405" s="516" t="s">
        <v>479</v>
      </c>
      <c r="C2405" s="458" t="s">
        <v>4504</v>
      </c>
      <c r="D2405" s="458" t="s">
        <v>3690</v>
      </c>
      <c r="E2405" s="456">
        <v>0</v>
      </c>
      <c r="F2405" s="456">
        <v>0</v>
      </c>
      <c r="G2405" s="456">
        <v>0</v>
      </c>
      <c r="H2405" s="456">
        <v>0</v>
      </c>
      <c r="I2405" s="456">
        <v>0</v>
      </c>
      <c r="J2405" s="459">
        <v>0</v>
      </c>
    </row>
    <row r="2406" spans="2:10" x14ac:dyDescent="0.25">
      <c r="B2406" s="516" t="s">
        <v>479</v>
      </c>
      <c r="C2406" s="458" t="s">
        <v>4505</v>
      </c>
      <c r="D2406" s="458" t="s">
        <v>2546</v>
      </c>
      <c r="E2406" s="456">
        <v>17500</v>
      </c>
      <c r="F2406" s="456">
        <v>0</v>
      </c>
      <c r="G2406" s="456">
        <v>0</v>
      </c>
      <c r="H2406" s="456">
        <v>17500</v>
      </c>
      <c r="I2406" s="456">
        <v>0</v>
      </c>
      <c r="J2406" s="459">
        <v>0</v>
      </c>
    </row>
    <row r="2407" spans="2:10" x14ac:dyDescent="0.25">
      <c r="B2407" s="516" t="s">
        <v>479</v>
      </c>
      <c r="C2407" s="458" t="s">
        <v>4247</v>
      </c>
      <c r="D2407" s="458" t="s">
        <v>4248</v>
      </c>
      <c r="E2407" s="456">
        <v>1979276</v>
      </c>
      <c r="F2407" s="456">
        <v>0</v>
      </c>
      <c r="G2407" s="456">
        <v>0</v>
      </c>
      <c r="H2407" s="456">
        <v>1979276</v>
      </c>
      <c r="I2407" s="456">
        <v>0</v>
      </c>
      <c r="J2407" s="459">
        <v>0</v>
      </c>
    </row>
    <row r="2408" spans="2:10" ht="18" x14ac:dyDescent="0.25">
      <c r="B2408" s="516" t="s">
        <v>479</v>
      </c>
      <c r="C2408" s="458" t="s">
        <v>4249</v>
      </c>
      <c r="D2408" s="458" t="s">
        <v>2369</v>
      </c>
      <c r="E2408" s="456">
        <v>8445000</v>
      </c>
      <c r="F2408" s="456">
        <v>0</v>
      </c>
      <c r="G2408" s="456">
        <v>0</v>
      </c>
      <c r="H2408" s="456">
        <v>8445000</v>
      </c>
      <c r="I2408" s="456">
        <v>0</v>
      </c>
      <c r="J2408" s="459">
        <v>0</v>
      </c>
    </row>
    <row r="2409" spans="2:10" x14ac:dyDescent="0.25">
      <c r="B2409" s="516" t="s">
        <v>479</v>
      </c>
      <c r="C2409" s="458" t="s">
        <v>4250</v>
      </c>
      <c r="D2409" s="458" t="s">
        <v>4251</v>
      </c>
      <c r="E2409" s="456">
        <v>1366000</v>
      </c>
      <c r="F2409" s="456">
        <v>0</v>
      </c>
      <c r="G2409" s="456">
        <v>0</v>
      </c>
      <c r="H2409" s="456">
        <v>1366000</v>
      </c>
      <c r="I2409" s="456">
        <v>0</v>
      </c>
      <c r="J2409" s="459">
        <v>0</v>
      </c>
    </row>
    <row r="2410" spans="2:10" x14ac:dyDescent="0.25">
      <c r="B2410" s="516" t="s">
        <v>321</v>
      </c>
      <c r="C2410" s="458" t="s">
        <v>2670</v>
      </c>
      <c r="D2410" s="458" t="s">
        <v>2671</v>
      </c>
      <c r="E2410" s="456">
        <v>0</v>
      </c>
      <c r="F2410" s="456">
        <v>8780000</v>
      </c>
      <c r="G2410" s="456">
        <v>5405329.3099999996</v>
      </c>
      <c r="H2410" s="456">
        <v>5405329.3099999996</v>
      </c>
      <c r="I2410" s="456">
        <v>0</v>
      </c>
      <c r="J2410" s="459">
        <v>8780000</v>
      </c>
    </row>
    <row r="2411" spans="2:10" x14ac:dyDescent="0.25">
      <c r="B2411" s="516" t="s">
        <v>321</v>
      </c>
      <c r="C2411" s="458" t="s">
        <v>2672</v>
      </c>
      <c r="D2411" s="458" t="s">
        <v>2316</v>
      </c>
      <c r="E2411" s="456">
        <v>0</v>
      </c>
      <c r="F2411" s="456">
        <v>0</v>
      </c>
      <c r="G2411" s="456">
        <v>0</v>
      </c>
      <c r="H2411" s="456">
        <v>0</v>
      </c>
      <c r="I2411" s="456">
        <v>0</v>
      </c>
      <c r="J2411" s="459">
        <v>0</v>
      </c>
    </row>
    <row r="2412" spans="2:10" x14ac:dyDescent="0.25">
      <c r="B2412" s="516" t="s">
        <v>321</v>
      </c>
      <c r="C2412" s="458" t="s">
        <v>5706</v>
      </c>
      <c r="D2412" s="458" t="s">
        <v>4227</v>
      </c>
      <c r="E2412" s="456">
        <v>0</v>
      </c>
      <c r="F2412" s="456">
        <v>525846.80000000005</v>
      </c>
      <c r="G2412" s="456">
        <v>0</v>
      </c>
      <c r="H2412" s="456">
        <v>0</v>
      </c>
      <c r="I2412" s="456">
        <v>0</v>
      </c>
      <c r="J2412" s="459">
        <v>525846.80000000005</v>
      </c>
    </row>
    <row r="2413" spans="2:10" x14ac:dyDescent="0.25">
      <c r="B2413" s="516" t="s">
        <v>321</v>
      </c>
      <c r="C2413" s="458" t="s">
        <v>2673</v>
      </c>
      <c r="D2413" s="458" t="s">
        <v>2357</v>
      </c>
      <c r="E2413" s="456">
        <v>0</v>
      </c>
      <c r="F2413" s="456">
        <v>0</v>
      </c>
      <c r="G2413" s="456">
        <v>0</v>
      </c>
      <c r="H2413" s="456">
        <v>0</v>
      </c>
      <c r="I2413" s="456">
        <v>0</v>
      </c>
      <c r="J2413" s="459">
        <v>0</v>
      </c>
    </row>
    <row r="2414" spans="2:10" x14ac:dyDescent="0.25">
      <c r="B2414" s="516" t="s">
        <v>321</v>
      </c>
      <c r="C2414" s="458" t="s">
        <v>5707</v>
      </c>
      <c r="D2414" s="458" t="s">
        <v>2422</v>
      </c>
      <c r="E2414" s="456">
        <v>0</v>
      </c>
      <c r="F2414" s="456">
        <v>64062</v>
      </c>
      <c r="G2414" s="456">
        <v>0</v>
      </c>
      <c r="H2414" s="456">
        <v>0</v>
      </c>
      <c r="I2414" s="456">
        <v>0</v>
      </c>
      <c r="J2414" s="459">
        <v>64062</v>
      </c>
    </row>
    <row r="2415" spans="2:10" x14ac:dyDescent="0.25">
      <c r="B2415" s="526" t="s">
        <v>321</v>
      </c>
      <c r="C2415" s="512" t="s">
        <v>3280</v>
      </c>
      <c r="D2415" s="512" t="s">
        <v>3263</v>
      </c>
      <c r="E2415" s="511">
        <v>0</v>
      </c>
      <c r="F2415" s="511">
        <v>208532.98</v>
      </c>
      <c r="G2415" s="511">
        <v>0</v>
      </c>
      <c r="H2415" s="511">
        <v>0</v>
      </c>
      <c r="I2415" s="511">
        <v>0</v>
      </c>
      <c r="J2415" s="527">
        <v>208532.98</v>
      </c>
    </row>
    <row r="2416" spans="2:10" x14ac:dyDescent="0.25">
      <c r="B2416" s="526" t="s">
        <v>321</v>
      </c>
      <c r="C2416" s="512" t="s">
        <v>3281</v>
      </c>
      <c r="D2416" s="512" t="s">
        <v>3265</v>
      </c>
      <c r="E2416" s="511">
        <v>0</v>
      </c>
      <c r="F2416" s="511">
        <v>1665710.93</v>
      </c>
      <c r="G2416" s="511">
        <v>0</v>
      </c>
      <c r="H2416" s="511">
        <v>0</v>
      </c>
      <c r="I2416" s="511">
        <v>0</v>
      </c>
      <c r="J2416" s="527">
        <v>1665710.93</v>
      </c>
    </row>
    <row r="2417" spans="2:10" x14ac:dyDescent="0.25">
      <c r="B2417" s="526" t="s">
        <v>321</v>
      </c>
      <c r="C2417" s="512" t="s">
        <v>2674</v>
      </c>
      <c r="D2417" s="512" t="s">
        <v>2420</v>
      </c>
      <c r="E2417" s="511">
        <v>0</v>
      </c>
      <c r="F2417" s="511">
        <v>0</v>
      </c>
      <c r="G2417" s="511">
        <v>0</v>
      </c>
      <c r="H2417" s="511">
        <v>0</v>
      </c>
      <c r="I2417" s="511">
        <v>0</v>
      </c>
      <c r="J2417" s="527">
        <v>0</v>
      </c>
    </row>
    <row r="2418" spans="2:10" x14ac:dyDescent="0.25">
      <c r="B2418" s="526" t="s">
        <v>321</v>
      </c>
      <c r="C2418" s="512" t="s">
        <v>2675</v>
      </c>
      <c r="D2418" s="512" t="s">
        <v>2422</v>
      </c>
      <c r="E2418" s="511">
        <v>0</v>
      </c>
      <c r="F2418" s="511">
        <v>438561.69</v>
      </c>
      <c r="G2418" s="511">
        <v>0</v>
      </c>
      <c r="H2418" s="511">
        <v>0</v>
      </c>
      <c r="I2418" s="511">
        <v>0</v>
      </c>
      <c r="J2418" s="527">
        <v>438561.69</v>
      </c>
    </row>
    <row r="2419" spans="2:10" x14ac:dyDescent="0.25">
      <c r="B2419" s="526" t="s">
        <v>321</v>
      </c>
      <c r="C2419" s="512" t="s">
        <v>3282</v>
      </c>
      <c r="D2419" s="512" t="s">
        <v>3267</v>
      </c>
      <c r="E2419" s="511">
        <v>0</v>
      </c>
      <c r="F2419" s="511">
        <v>3717.1</v>
      </c>
      <c r="G2419" s="511">
        <v>0</v>
      </c>
      <c r="H2419" s="511">
        <v>0</v>
      </c>
      <c r="I2419" s="511">
        <v>0</v>
      </c>
      <c r="J2419" s="527">
        <v>3717.1</v>
      </c>
    </row>
    <row r="2420" spans="2:10" x14ac:dyDescent="0.25">
      <c r="B2420" s="526" t="s">
        <v>321</v>
      </c>
      <c r="C2420" s="512" t="s">
        <v>3283</v>
      </c>
      <c r="D2420" s="512" t="s">
        <v>2288</v>
      </c>
      <c r="E2420" s="511">
        <v>0</v>
      </c>
      <c r="F2420" s="511">
        <v>2623.7</v>
      </c>
      <c r="G2420" s="511">
        <v>0</v>
      </c>
      <c r="H2420" s="511">
        <v>0</v>
      </c>
      <c r="I2420" s="511">
        <v>0</v>
      </c>
      <c r="J2420" s="527">
        <v>2623.7</v>
      </c>
    </row>
    <row r="2421" spans="2:10" x14ac:dyDescent="0.25">
      <c r="B2421" s="526" t="s">
        <v>321</v>
      </c>
      <c r="C2421" s="512" t="s">
        <v>3284</v>
      </c>
      <c r="D2421" s="512" t="s">
        <v>3270</v>
      </c>
      <c r="E2421" s="511">
        <v>0</v>
      </c>
      <c r="F2421" s="511">
        <v>8104.75</v>
      </c>
      <c r="G2421" s="511">
        <v>0</v>
      </c>
      <c r="H2421" s="511">
        <v>0</v>
      </c>
      <c r="I2421" s="511">
        <v>0</v>
      </c>
      <c r="J2421" s="527">
        <v>8104.75</v>
      </c>
    </row>
    <row r="2422" spans="2:10" x14ac:dyDescent="0.25">
      <c r="B2422" s="526" t="s">
        <v>321</v>
      </c>
      <c r="C2422" s="512" t="s">
        <v>3691</v>
      </c>
      <c r="D2422" s="512" t="s">
        <v>2107</v>
      </c>
      <c r="E2422" s="511">
        <v>0</v>
      </c>
      <c r="F2422" s="511">
        <v>1545.68</v>
      </c>
      <c r="G2422" s="511">
        <v>0</v>
      </c>
      <c r="H2422" s="511">
        <v>0</v>
      </c>
      <c r="I2422" s="511">
        <v>0</v>
      </c>
      <c r="J2422" s="527">
        <v>1545.68</v>
      </c>
    </row>
    <row r="2423" spans="2:10" x14ac:dyDescent="0.25">
      <c r="B2423" s="526" t="s">
        <v>321</v>
      </c>
      <c r="C2423" s="512" t="s">
        <v>3285</v>
      </c>
      <c r="D2423" s="512" t="s">
        <v>2109</v>
      </c>
      <c r="E2423" s="511">
        <v>0</v>
      </c>
      <c r="F2423" s="511">
        <v>25166.12</v>
      </c>
      <c r="G2423" s="511">
        <v>0</v>
      </c>
      <c r="H2423" s="511">
        <v>0</v>
      </c>
      <c r="I2423" s="511">
        <v>0</v>
      </c>
      <c r="J2423" s="527">
        <v>25166.12</v>
      </c>
    </row>
    <row r="2424" spans="2:10" x14ac:dyDescent="0.25">
      <c r="B2424" s="526" t="s">
        <v>321</v>
      </c>
      <c r="C2424" s="512" t="s">
        <v>3286</v>
      </c>
      <c r="D2424" s="512" t="s">
        <v>2111</v>
      </c>
      <c r="E2424" s="511">
        <v>0</v>
      </c>
      <c r="F2424" s="511">
        <v>25457.88</v>
      </c>
      <c r="G2424" s="511">
        <v>0</v>
      </c>
      <c r="H2424" s="511">
        <v>0</v>
      </c>
      <c r="I2424" s="511">
        <v>0</v>
      </c>
      <c r="J2424" s="527">
        <v>25457.88</v>
      </c>
    </row>
    <row r="2425" spans="2:10" x14ac:dyDescent="0.25">
      <c r="B2425" s="526" t="s">
        <v>321</v>
      </c>
      <c r="C2425" s="512" t="s">
        <v>3287</v>
      </c>
      <c r="D2425" s="512" t="s">
        <v>2191</v>
      </c>
      <c r="E2425" s="511">
        <v>0</v>
      </c>
      <c r="F2425" s="511">
        <v>4246.87</v>
      </c>
      <c r="G2425" s="511">
        <v>0</v>
      </c>
      <c r="H2425" s="511">
        <v>0</v>
      </c>
      <c r="I2425" s="511">
        <v>0</v>
      </c>
      <c r="J2425" s="527">
        <v>4246.87</v>
      </c>
    </row>
    <row r="2426" spans="2:10" x14ac:dyDescent="0.25">
      <c r="B2426" s="526" t="s">
        <v>321</v>
      </c>
      <c r="C2426" s="512" t="s">
        <v>4252</v>
      </c>
      <c r="D2426" s="512" t="s">
        <v>3690</v>
      </c>
      <c r="E2426" s="511">
        <v>0</v>
      </c>
      <c r="F2426" s="511">
        <v>340.05</v>
      </c>
      <c r="G2426" s="511">
        <v>0</v>
      </c>
      <c r="H2426" s="511">
        <v>0</v>
      </c>
      <c r="I2426" s="511">
        <v>0</v>
      </c>
      <c r="J2426" s="527">
        <v>340.05</v>
      </c>
    </row>
    <row r="2427" spans="2:10" x14ac:dyDescent="0.25">
      <c r="B2427" s="526" t="s">
        <v>321</v>
      </c>
      <c r="C2427" s="512" t="s">
        <v>4253</v>
      </c>
      <c r="D2427" s="512" t="s">
        <v>4227</v>
      </c>
      <c r="E2427" s="511">
        <v>0</v>
      </c>
      <c r="F2427" s="511">
        <v>174.06</v>
      </c>
      <c r="G2427" s="511">
        <v>0</v>
      </c>
      <c r="H2427" s="511">
        <v>0</v>
      </c>
      <c r="I2427" s="511">
        <v>0</v>
      </c>
      <c r="J2427" s="527">
        <v>174.06</v>
      </c>
    </row>
    <row r="2428" spans="2:10" x14ac:dyDescent="0.25">
      <c r="B2428" s="526" t="s">
        <v>321</v>
      </c>
      <c r="C2428" s="512" t="s">
        <v>4072</v>
      </c>
      <c r="D2428" s="512" t="s">
        <v>2149</v>
      </c>
      <c r="E2428" s="511">
        <v>0</v>
      </c>
      <c r="F2428" s="511">
        <v>11028</v>
      </c>
      <c r="G2428" s="511">
        <v>0</v>
      </c>
      <c r="H2428" s="511">
        <v>0</v>
      </c>
      <c r="I2428" s="511">
        <v>0</v>
      </c>
      <c r="J2428" s="527">
        <v>11028</v>
      </c>
    </row>
    <row r="2429" spans="2:10" x14ac:dyDescent="0.25">
      <c r="B2429" s="526" t="s">
        <v>321</v>
      </c>
      <c r="C2429" s="512" t="s">
        <v>4073</v>
      </c>
      <c r="D2429" s="512" t="s">
        <v>2107</v>
      </c>
      <c r="E2429" s="511">
        <v>0</v>
      </c>
      <c r="F2429" s="511">
        <v>359703.12</v>
      </c>
      <c r="G2429" s="511">
        <v>0</v>
      </c>
      <c r="H2429" s="511">
        <v>0</v>
      </c>
      <c r="I2429" s="511">
        <v>0</v>
      </c>
      <c r="J2429" s="527">
        <v>359703.12</v>
      </c>
    </row>
    <row r="2430" spans="2:10" x14ac:dyDescent="0.25">
      <c r="B2430" s="526" t="s">
        <v>321</v>
      </c>
      <c r="C2430" s="512" t="s">
        <v>4254</v>
      </c>
      <c r="D2430" s="512" t="s">
        <v>4229</v>
      </c>
      <c r="E2430" s="511">
        <v>0</v>
      </c>
      <c r="F2430" s="511">
        <v>0</v>
      </c>
      <c r="G2430" s="511">
        <v>0</v>
      </c>
      <c r="H2430" s="511">
        <v>0</v>
      </c>
      <c r="I2430" s="511">
        <v>0</v>
      </c>
      <c r="J2430" s="527">
        <v>0</v>
      </c>
    </row>
    <row r="2431" spans="2:10" x14ac:dyDescent="0.25">
      <c r="B2431" s="526" t="s">
        <v>321</v>
      </c>
      <c r="C2431" s="512" t="s">
        <v>4255</v>
      </c>
      <c r="D2431" s="512" t="s">
        <v>2109</v>
      </c>
      <c r="E2431" s="511">
        <v>0</v>
      </c>
      <c r="F2431" s="511">
        <v>13145.01</v>
      </c>
      <c r="G2431" s="511">
        <v>0</v>
      </c>
      <c r="H2431" s="511">
        <v>0</v>
      </c>
      <c r="I2431" s="511">
        <v>0</v>
      </c>
      <c r="J2431" s="527">
        <v>13145.01</v>
      </c>
    </row>
    <row r="2432" spans="2:10" ht="11.25" customHeight="1" x14ac:dyDescent="0.25">
      <c r="B2432" s="526" t="s">
        <v>321</v>
      </c>
      <c r="C2432" s="512" t="s">
        <v>4256</v>
      </c>
      <c r="D2432" s="512" t="s">
        <v>2191</v>
      </c>
      <c r="E2432" s="511">
        <v>0</v>
      </c>
      <c r="F2432" s="511">
        <v>2720</v>
      </c>
      <c r="G2432" s="511">
        <v>0</v>
      </c>
      <c r="H2432" s="511">
        <v>0</v>
      </c>
      <c r="I2432" s="511">
        <v>0</v>
      </c>
      <c r="J2432" s="527">
        <v>2720</v>
      </c>
    </row>
    <row r="2433" spans="2:10" x14ac:dyDescent="0.25">
      <c r="B2433" s="526" t="s">
        <v>321</v>
      </c>
      <c r="C2433" s="512" t="s">
        <v>4852</v>
      </c>
      <c r="D2433" s="512" t="s">
        <v>2117</v>
      </c>
      <c r="E2433" s="511">
        <v>0</v>
      </c>
      <c r="F2433" s="511">
        <v>12657.86</v>
      </c>
      <c r="G2433" s="511">
        <v>0</v>
      </c>
      <c r="H2433" s="511">
        <v>0</v>
      </c>
      <c r="I2433" s="511">
        <v>0</v>
      </c>
      <c r="J2433" s="527">
        <v>12657.86</v>
      </c>
    </row>
    <row r="2434" spans="2:10" x14ac:dyDescent="0.25">
      <c r="B2434" s="526" t="s">
        <v>321</v>
      </c>
      <c r="C2434" s="512" t="s">
        <v>4853</v>
      </c>
      <c r="D2434" s="512" t="s">
        <v>2133</v>
      </c>
      <c r="E2434" s="511">
        <v>0</v>
      </c>
      <c r="F2434" s="511">
        <v>6117.37</v>
      </c>
      <c r="G2434" s="511">
        <v>0</v>
      </c>
      <c r="H2434" s="511">
        <v>0</v>
      </c>
      <c r="I2434" s="511">
        <v>0</v>
      </c>
      <c r="J2434" s="527">
        <v>6117.37</v>
      </c>
    </row>
    <row r="2435" spans="2:10" x14ac:dyDescent="0.25">
      <c r="B2435" s="526" t="s">
        <v>321</v>
      </c>
      <c r="C2435" s="512" t="s">
        <v>4074</v>
      </c>
      <c r="D2435" s="512" t="s">
        <v>2316</v>
      </c>
      <c r="E2435" s="511">
        <v>0</v>
      </c>
      <c r="F2435" s="511">
        <v>1700059.17</v>
      </c>
      <c r="G2435" s="511">
        <v>0</v>
      </c>
      <c r="H2435" s="511">
        <v>0</v>
      </c>
      <c r="I2435" s="511">
        <v>0</v>
      </c>
      <c r="J2435" s="527">
        <v>1700059.17</v>
      </c>
    </row>
    <row r="2436" spans="2:10" x14ac:dyDescent="0.25">
      <c r="B2436" s="526" t="s">
        <v>321</v>
      </c>
      <c r="C2436" s="512" t="s">
        <v>4257</v>
      </c>
      <c r="D2436" s="512" t="s">
        <v>4227</v>
      </c>
      <c r="E2436" s="511">
        <v>0</v>
      </c>
      <c r="F2436" s="511">
        <v>0</v>
      </c>
      <c r="G2436" s="511">
        <v>0</v>
      </c>
      <c r="H2436" s="511">
        <v>0</v>
      </c>
      <c r="I2436" s="511">
        <v>0</v>
      </c>
      <c r="J2436" s="527">
        <v>0</v>
      </c>
    </row>
    <row r="2437" spans="2:10" x14ac:dyDescent="0.25">
      <c r="B2437" s="526" t="s">
        <v>321</v>
      </c>
      <c r="C2437" s="512" t="s">
        <v>4854</v>
      </c>
      <c r="D2437" s="512" t="s">
        <v>2137</v>
      </c>
      <c r="E2437" s="511">
        <v>0</v>
      </c>
      <c r="F2437" s="511">
        <v>1540.3</v>
      </c>
      <c r="G2437" s="511">
        <v>0</v>
      </c>
      <c r="H2437" s="511">
        <v>0</v>
      </c>
      <c r="I2437" s="511">
        <v>0</v>
      </c>
      <c r="J2437" s="527">
        <v>1540.3</v>
      </c>
    </row>
    <row r="2438" spans="2:10" x14ac:dyDescent="0.25">
      <c r="B2438" s="526" t="s">
        <v>321</v>
      </c>
      <c r="C2438" s="512" t="s">
        <v>4258</v>
      </c>
      <c r="D2438" s="512" t="s">
        <v>2322</v>
      </c>
      <c r="E2438" s="511">
        <v>0</v>
      </c>
      <c r="F2438" s="511">
        <v>38008.720000000001</v>
      </c>
      <c r="G2438" s="511">
        <v>0</v>
      </c>
      <c r="H2438" s="511">
        <v>0</v>
      </c>
      <c r="I2438" s="511">
        <v>0</v>
      </c>
      <c r="J2438" s="527">
        <v>38008.720000000001</v>
      </c>
    </row>
    <row r="2439" spans="2:10" x14ac:dyDescent="0.25">
      <c r="B2439" s="526" t="s">
        <v>321</v>
      </c>
      <c r="C2439" s="512" t="s">
        <v>4259</v>
      </c>
      <c r="D2439" s="512" t="s">
        <v>2329</v>
      </c>
      <c r="E2439" s="511">
        <v>0</v>
      </c>
      <c r="F2439" s="511">
        <v>20496.62</v>
      </c>
      <c r="G2439" s="511">
        <v>0</v>
      </c>
      <c r="H2439" s="511">
        <v>0</v>
      </c>
      <c r="I2439" s="511">
        <v>0</v>
      </c>
      <c r="J2439" s="527">
        <v>20496.62</v>
      </c>
    </row>
    <row r="2440" spans="2:10" x14ac:dyDescent="0.25">
      <c r="B2440" s="526" t="s">
        <v>321</v>
      </c>
      <c r="C2440" s="512" t="s">
        <v>4260</v>
      </c>
      <c r="D2440" s="512" t="s">
        <v>2357</v>
      </c>
      <c r="E2440" s="511">
        <v>0</v>
      </c>
      <c r="F2440" s="511">
        <v>0</v>
      </c>
      <c r="G2440" s="511">
        <v>0</v>
      </c>
      <c r="H2440" s="511">
        <v>0</v>
      </c>
      <c r="I2440" s="511">
        <v>0</v>
      </c>
      <c r="J2440" s="527">
        <v>0</v>
      </c>
    </row>
    <row r="2441" spans="2:10" x14ac:dyDescent="0.25">
      <c r="B2441" s="526" t="s">
        <v>321</v>
      </c>
      <c r="C2441" s="512" t="s">
        <v>5153</v>
      </c>
      <c r="D2441" s="512" t="s">
        <v>5135</v>
      </c>
      <c r="E2441" s="511">
        <v>0</v>
      </c>
      <c r="F2441" s="511">
        <v>12050</v>
      </c>
      <c r="G2441" s="511">
        <v>161.46</v>
      </c>
      <c r="H2441" s="511">
        <v>0</v>
      </c>
      <c r="I2441" s="511">
        <v>0</v>
      </c>
      <c r="J2441" s="527">
        <v>11888.54</v>
      </c>
    </row>
    <row r="2442" spans="2:10" x14ac:dyDescent="0.25">
      <c r="B2442" s="526" t="s">
        <v>321</v>
      </c>
      <c r="C2442" s="512" t="s">
        <v>4685</v>
      </c>
      <c r="D2442" s="512" t="s">
        <v>2318</v>
      </c>
      <c r="E2442" s="511">
        <v>0</v>
      </c>
      <c r="F2442" s="511">
        <v>838000</v>
      </c>
      <c r="G2442" s="511">
        <v>77.5</v>
      </c>
      <c r="H2442" s="511">
        <v>0</v>
      </c>
      <c r="I2442" s="511">
        <v>0</v>
      </c>
      <c r="J2442" s="527">
        <v>837922.5</v>
      </c>
    </row>
    <row r="2443" spans="2:10" x14ac:dyDescent="0.25">
      <c r="B2443" s="526" t="s">
        <v>321</v>
      </c>
      <c r="C2443" s="512" t="s">
        <v>5024</v>
      </c>
      <c r="D2443" s="512" t="s">
        <v>2107</v>
      </c>
      <c r="E2443" s="511">
        <v>0</v>
      </c>
      <c r="F2443" s="511">
        <v>458886.87</v>
      </c>
      <c r="G2443" s="511">
        <v>0</v>
      </c>
      <c r="H2443" s="511">
        <v>17386.5</v>
      </c>
      <c r="I2443" s="511">
        <v>0</v>
      </c>
      <c r="J2443" s="527">
        <v>476273.37</v>
      </c>
    </row>
    <row r="2444" spans="2:10" x14ac:dyDescent="0.25">
      <c r="B2444" s="526" t="s">
        <v>321</v>
      </c>
      <c r="C2444" s="512" t="s">
        <v>5154</v>
      </c>
      <c r="D2444" s="512" t="s">
        <v>2109</v>
      </c>
      <c r="E2444" s="511">
        <v>0</v>
      </c>
      <c r="F2444" s="511">
        <v>394.13</v>
      </c>
      <c r="G2444" s="511">
        <v>0</v>
      </c>
      <c r="H2444" s="511">
        <v>0</v>
      </c>
      <c r="I2444" s="511">
        <v>0</v>
      </c>
      <c r="J2444" s="527">
        <v>394.13</v>
      </c>
    </row>
    <row r="2445" spans="2:10" x14ac:dyDescent="0.25">
      <c r="B2445" s="516" t="s">
        <v>321</v>
      </c>
      <c r="C2445" s="458" t="s">
        <v>5155</v>
      </c>
      <c r="D2445" s="458" t="s">
        <v>2294</v>
      </c>
      <c r="E2445" s="456">
        <v>0</v>
      </c>
      <c r="F2445" s="456">
        <v>27091.26</v>
      </c>
      <c r="G2445" s="456">
        <v>0</v>
      </c>
      <c r="H2445" s="456">
        <v>0</v>
      </c>
      <c r="I2445" s="456">
        <v>0</v>
      </c>
      <c r="J2445" s="459">
        <v>27091.26</v>
      </c>
    </row>
    <row r="2446" spans="2:10" x14ac:dyDescent="0.25">
      <c r="B2446" s="516" t="s">
        <v>321</v>
      </c>
      <c r="C2446" s="458" t="s">
        <v>5156</v>
      </c>
      <c r="D2446" s="458" t="s">
        <v>2117</v>
      </c>
      <c r="E2446" s="456">
        <v>0</v>
      </c>
      <c r="F2446" s="456">
        <v>1700</v>
      </c>
      <c r="G2446" s="456">
        <v>0</v>
      </c>
      <c r="H2446" s="456">
        <v>0</v>
      </c>
      <c r="I2446" s="456">
        <v>0</v>
      </c>
      <c r="J2446" s="459">
        <v>1700</v>
      </c>
    </row>
    <row r="2447" spans="2:10" x14ac:dyDescent="0.25">
      <c r="B2447" s="516" t="s">
        <v>321</v>
      </c>
      <c r="C2447" s="458" t="s">
        <v>5157</v>
      </c>
      <c r="D2447" s="458" t="s">
        <v>2316</v>
      </c>
      <c r="E2447" s="456">
        <v>0</v>
      </c>
      <c r="F2447" s="456">
        <v>24000</v>
      </c>
      <c r="G2447" s="456">
        <v>0</v>
      </c>
      <c r="H2447" s="456">
        <v>0</v>
      </c>
      <c r="I2447" s="456">
        <v>0</v>
      </c>
      <c r="J2447" s="459">
        <v>24000</v>
      </c>
    </row>
    <row r="2448" spans="2:10" x14ac:dyDescent="0.25">
      <c r="B2448" s="516" t="s">
        <v>321</v>
      </c>
      <c r="C2448" s="458" t="s">
        <v>4855</v>
      </c>
      <c r="D2448" s="458" t="s">
        <v>2322</v>
      </c>
      <c r="E2448" s="456">
        <v>0</v>
      </c>
      <c r="F2448" s="456">
        <v>338923.56</v>
      </c>
      <c r="G2448" s="456">
        <v>0</v>
      </c>
      <c r="H2448" s="456">
        <v>0</v>
      </c>
      <c r="I2448" s="456">
        <v>0</v>
      </c>
      <c r="J2448" s="459">
        <v>338923.56</v>
      </c>
    </row>
    <row r="2449" spans="2:10" x14ac:dyDescent="0.25">
      <c r="B2449" s="516" t="s">
        <v>321</v>
      </c>
      <c r="C2449" s="458" t="s">
        <v>5158</v>
      </c>
      <c r="D2449" s="458" t="s">
        <v>2351</v>
      </c>
      <c r="E2449" s="456">
        <v>0</v>
      </c>
      <c r="F2449" s="456">
        <v>30000</v>
      </c>
      <c r="G2449" s="456">
        <v>0</v>
      </c>
      <c r="H2449" s="456">
        <v>0</v>
      </c>
      <c r="I2449" s="456">
        <v>0</v>
      </c>
      <c r="J2449" s="459">
        <v>30000</v>
      </c>
    </row>
    <row r="2450" spans="2:10" ht="12.75" customHeight="1" x14ac:dyDescent="0.25">
      <c r="B2450" s="516" t="s">
        <v>321</v>
      </c>
      <c r="C2450" s="458" t="s">
        <v>5159</v>
      </c>
      <c r="D2450" s="458" t="s">
        <v>2357</v>
      </c>
      <c r="E2450" s="456">
        <v>0</v>
      </c>
      <c r="F2450" s="456">
        <v>91095</v>
      </c>
      <c r="G2450" s="456">
        <v>0</v>
      </c>
      <c r="H2450" s="456">
        <v>95000</v>
      </c>
      <c r="I2450" s="456">
        <v>0</v>
      </c>
      <c r="J2450" s="459">
        <v>186095</v>
      </c>
    </row>
    <row r="2451" spans="2:10" x14ac:dyDescent="0.25">
      <c r="B2451" s="516" t="s">
        <v>321</v>
      </c>
      <c r="C2451" s="458" t="s">
        <v>5160</v>
      </c>
      <c r="D2451" s="458" t="s">
        <v>2262</v>
      </c>
      <c r="E2451" s="456">
        <v>0</v>
      </c>
      <c r="F2451" s="456">
        <v>35000</v>
      </c>
      <c r="G2451" s="456">
        <v>0</v>
      </c>
      <c r="H2451" s="456">
        <v>0</v>
      </c>
      <c r="I2451" s="456">
        <v>0</v>
      </c>
      <c r="J2451" s="459">
        <v>35000</v>
      </c>
    </row>
    <row r="2452" spans="2:10" x14ac:dyDescent="0.25">
      <c r="B2452" s="516" t="s">
        <v>321</v>
      </c>
      <c r="C2452" s="458" t="s">
        <v>5025</v>
      </c>
      <c r="D2452" s="458" t="s">
        <v>2097</v>
      </c>
      <c r="E2452" s="456">
        <v>0</v>
      </c>
      <c r="F2452" s="456">
        <v>7300.86</v>
      </c>
      <c r="G2452" s="456">
        <v>0.02</v>
      </c>
      <c r="H2452" s="456">
        <v>0</v>
      </c>
      <c r="I2452" s="456">
        <v>0</v>
      </c>
      <c r="J2452" s="459">
        <v>7300.84</v>
      </c>
    </row>
    <row r="2453" spans="2:10" x14ac:dyDescent="0.25">
      <c r="B2453" s="516" t="s">
        <v>321</v>
      </c>
      <c r="C2453" s="458" t="s">
        <v>5026</v>
      </c>
      <c r="D2453" s="458" t="s">
        <v>2105</v>
      </c>
      <c r="E2453" s="456">
        <v>0</v>
      </c>
      <c r="F2453" s="456">
        <v>6563.39</v>
      </c>
      <c r="G2453" s="456">
        <v>0</v>
      </c>
      <c r="H2453" s="456">
        <v>520.51</v>
      </c>
      <c r="I2453" s="456">
        <v>0</v>
      </c>
      <c r="J2453" s="459">
        <v>7083.9</v>
      </c>
    </row>
    <row r="2454" spans="2:10" x14ac:dyDescent="0.25">
      <c r="B2454" s="516" t="s">
        <v>321</v>
      </c>
      <c r="C2454" s="458" t="s">
        <v>5027</v>
      </c>
      <c r="D2454" s="458" t="s">
        <v>2186</v>
      </c>
      <c r="E2454" s="456">
        <v>0</v>
      </c>
      <c r="F2454" s="456">
        <v>729.37</v>
      </c>
      <c r="G2454" s="456">
        <v>0</v>
      </c>
      <c r="H2454" s="456">
        <v>69.84</v>
      </c>
      <c r="I2454" s="456">
        <v>0</v>
      </c>
      <c r="J2454" s="459">
        <v>799.21</v>
      </c>
    </row>
    <row r="2455" spans="2:10" x14ac:dyDescent="0.25">
      <c r="B2455" s="516" t="s">
        <v>321</v>
      </c>
      <c r="C2455" s="458" t="s">
        <v>5028</v>
      </c>
      <c r="D2455" s="458" t="s">
        <v>2197</v>
      </c>
      <c r="E2455" s="456">
        <v>0</v>
      </c>
      <c r="F2455" s="456">
        <v>8598.32</v>
      </c>
      <c r="G2455" s="456">
        <v>0</v>
      </c>
      <c r="H2455" s="456">
        <v>0</v>
      </c>
      <c r="I2455" s="456">
        <v>0</v>
      </c>
      <c r="J2455" s="459">
        <v>8598.32</v>
      </c>
    </row>
    <row r="2456" spans="2:10" x14ac:dyDescent="0.25">
      <c r="B2456" s="526" t="s">
        <v>321</v>
      </c>
      <c r="C2456" s="512" t="s">
        <v>5029</v>
      </c>
      <c r="D2456" s="512" t="s">
        <v>2228</v>
      </c>
      <c r="E2456" s="511">
        <v>0</v>
      </c>
      <c r="F2456" s="511">
        <v>2742.92</v>
      </c>
      <c r="G2456" s="511">
        <v>0</v>
      </c>
      <c r="H2456" s="511">
        <v>0</v>
      </c>
      <c r="I2456" s="511">
        <v>0</v>
      </c>
      <c r="J2456" s="527">
        <v>2742.92</v>
      </c>
    </row>
    <row r="2457" spans="2:10" x14ac:dyDescent="0.25">
      <c r="B2457" s="516" t="s">
        <v>321</v>
      </c>
      <c r="C2457" s="458" t="s">
        <v>4856</v>
      </c>
      <c r="D2457" s="458" t="s">
        <v>2256</v>
      </c>
      <c r="E2457" s="456">
        <v>0</v>
      </c>
      <c r="F2457" s="456">
        <v>4155.2</v>
      </c>
      <c r="G2457" s="456">
        <v>0</v>
      </c>
      <c r="H2457" s="456">
        <v>0</v>
      </c>
      <c r="I2457" s="456">
        <v>0</v>
      </c>
      <c r="J2457" s="459">
        <v>4155.2</v>
      </c>
    </row>
    <row r="2458" spans="2:10" x14ac:dyDescent="0.25">
      <c r="B2458" s="516" t="s">
        <v>321</v>
      </c>
      <c r="C2458" s="458" t="s">
        <v>5161</v>
      </c>
      <c r="D2458" s="458" t="s">
        <v>2357</v>
      </c>
      <c r="E2458" s="456">
        <v>0</v>
      </c>
      <c r="F2458" s="456">
        <v>844000</v>
      </c>
      <c r="G2458" s="456">
        <v>15144.03</v>
      </c>
      <c r="H2458" s="456">
        <v>0</v>
      </c>
      <c r="I2458" s="456">
        <v>0</v>
      </c>
      <c r="J2458" s="459">
        <v>828855.97</v>
      </c>
    </row>
    <row r="2459" spans="2:10" x14ac:dyDescent="0.25">
      <c r="B2459" s="516" t="s">
        <v>321</v>
      </c>
      <c r="C2459" s="458" t="s">
        <v>6242</v>
      </c>
      <c r="D2459" s="458" t="s">
        <v>2107</v>
      </c>
      <c r="E2459" s="456">
        <v>0</v>
      </c>
      <c r="F2459" s="456">
        <v>0</v>
      </c>
      <c r="G2459" s="456">
        <v>0</v>
      </c>
      <c r="H2459" s="456">
        <v>67243</v>
      </c>
      <c r="I2459" s="456">
        <v>0</v>
      </c>
      <c r="J2459" s="459">
        <v>67243</v>
      </c>
    </row>
    <row r="2460" spans="2:10" x14ac:dyDescent="0.25">
      <c r="B2460" s="516" t="s">
        <v>321</v>
      </c>
      <c r="C2460" s="458" t="s">
        <v>5030</v>
      </c>
      <c r="D2460" s="458" t="s">
        <v>2107</v>
      </c>
      <c r="E2460" s="456">
        <v>0</v>
      </c>
      <c r="F2460" s="456">
        <v>495.23</v>
      </c>
      <c r="G2460" s="456">
        <v>0</v>
      </c>
      <c r="H2460" s="456">
        <v>0</v>
      </c>
      <c r="I2460" s="456">
        <v>0</v>
      </c>
      <c r="J2460" s="459">
        <v>495.23</v>
      </c>
    </row>
    <row r="2461" spans="2:10" x14ac:dyDescent="0.25">
      <c r="B2461" s="516" t="s">
        <v>321</v>
      </c>
      <c r="C2461" s="458" t="s">
        <v>5162</v>
      </c>
      <c r="D2461" s="458" t="s">
        <v>4229</v>
      </c>
      <c r="E2461" s="456">
        <v>0</v>
      </c>
      <c r="F2461" s="456">
        <v>2170.23</v>
      </c>
      <c r="G2461" s="456">
        <v>0</v>
      </c>
      <c r="H2461" s="456">
        <v>0</v>
      </c>
      <c r="I2461" s="456">
        <v>0</v>
      </c>
      <c r="J2461" s="459">
        <v>2170.23</v>
      </c>
    </row>
    <row r="2462" spans="2:10" x14ac:dyDescent="0.25">
      <c r="B2462" s="516" t="s">
        <v>321</v>
      </c>
      <c r="C2462" s="458" t="s">
        <v>5163</v>
      </c>
      <c r="D2462" s="458" t="s">
        <v>5146</v>
      </c>
      <c r="E2462" s="456">
        <v>0</v>
      </c>
      <c r="F2462" s="456">
        <v>32654</v>
      </c>
      <c r="G2462" s="456">
        <v>0</v>
      </c>
      <c r="H2462" s="456">
        <v>0</v>
      </c>
      <c r="I2462" s="456">
        <v>0</v>
      </c>
      <c r="J2462" s="459">
        <v>32654</v>
      </c>
    </row>
    <row r="2463" spans="2:10" x14ac:dyDescent="0.25">
      <c r="B2463" s="516" t="s">
        <v>321</v>
      </c>
      <c r="C2463" s="458" t="s">
        <v>5164</v>
      </c>
      <c r="D2463" s="458" t="s">
        <v>5135</v>
      </c>
      <c r="E2463" s="456">
        <v>0</v>
      </c>
      <c r="F2463" s="456">
        <v>0</v>
      </c>
      <c r="G2463" s="456">
        <v>0</v>
      </c>
      <c r="H2463" s="456">
        <v>0</v>
      </c>
      <c r="I2463" s="456">
        <v>0</v>
      </c>
      <c r="J2463" s="459">
        <v>0</v>
      </c>
    </row>
    <row r="2464" spans="2:10" x14ac:dyDescent="0.25">
      <c r="B2464" s="516" t="s">
        <v>321</v>
      </c>
      <c r="C2464" s="458" t="s">
        <v>5165</v>
      </c>
      <c r="D2464" s="458" t="s">
        <v>5149</v>
      </c>
      <c r="E2464" s="456">
        <v>0</v>
      </c>
      <c r="F2464" s="456">
        <v>27586.58</v>
      </c>
      <c r="G2464" s="456">
        <v>0</v>
      </c>
      <c r="H2464" s="456">
        <v>0</v>
      </c>
      <c r="I2464" s="456">
        <v>0</v>
      </c>
      <c r="J2464" s="459">
        <v>27586.58</v>
      </c>
    </row>
    <row r="2465" spans="2:10" x14ac:dyDescent="0.25">
      <c r="B2465" s="516" t="s">
        <v>321</v>
      </c>
      <c r="C2465" s="458" t="s">
        <v>5713</v>
      </c>
      <c r="D2465" s="458" t="s">
        <v>2107</v>
      </c>
      <c r="E2465" s="456">
        <v>0</v>
      </c>
      <c r="F2465" s="456">
        <v>1135247.04</v>
      </c>
      <c r="G2465" s="456">
        <v>0</v>
      </c>
      <c r="H2465" s="456">
        <v>161053</v>
      </c>
      <c r="I2465" s="456">
        <v>0</v>
      </c>
      <c r="J2465" s="459">
        <v>1296300.04</v>
      </c>
    </row>
    <row r="2466" spans="2:10" x14ac:dyDescent="0.25">
      <c r="B2466" s="516" t="s">
        <v>321</v>
      </c>
      <c r="C2466" s="458" t="s">
        <v>6243</v>
      </c>
      <c r="D2466" s="458" t="s">
        <v>2135</v>
      </c>
      <c r="E2466" s="456">
        <v>0</v>
      </c>
      <c r="F2466" s="456">
        <v>0</v>
      </c>
      <c r="G2466" s="456">
        <v>0</v>
      </c>
      <c r="H2466" s="456">
        <v>27092</v>
      </c>
      <c r="I2466" s="456">
        <v>0</v>
      </c>
      <c r="J2466" s="459">
        <v>27092</v>
      </c>
    </row>
    <row r="2467" spans="2:10" x14ac:dyDescent="0.25">
      <c r="B2467" s="526" t="s">
        <v>321</v>
      </c>
      <c r="C2467" s="512" t="s">
        <v>6244</v>
      </c>
      <c r="D2467" s="512" t="s">
        <v>2316</v>
      </c>
      <c r="E2467" s="511">
        <v>0</v>
      </c>
      <c r="F2467" s="511">
        <v>0</v>
      </c>
      <c r="G2467" s="511">
        <v>0</v>
      </c>
      <c r="H2467" s="511">
        <v>126000</v>
      </c>
      <c r="I2467" s="511">
        <v>0</v>
      </c>
      <c r="J2467" s="527">
        <v>126000</v>
      </c>
    </row>
    <row r="2468" spans="2:10" x14ac:dyDescent="0.25">
      <c r="B2468" s="516" t="s">
        <v>321</v>
      </c>
      <c r="C2468" s="458" t="s">
        <v>6245</v>
      </c>
      <c r="D2468" s="458" t="s">
        <v>2322</v>
      </c>
      <c r="E2468" s="456">
        <v>0</v>
      </c>
      <c r="F2468" s="456">
        <v>0</v>
      </c>
      <c r="G2468" s="456">
        <v>0</v>
      </c>
      <c r="H2468" s="456">
        <v>66910</v>
      </c>
      <c r="I2468" s="456">
        <v>0</v>
      </c>
      <c r="J2468" s="459">
        <v>66910</v>
      </c>
    </row>
    <row r="2469" spans="2:10" x14ac:dyDescent="0.25">
      <c r="B2469" s="516" t="s">
        <v>321</v>
      </c>
      <c r="C2469" s="458" t="s">
        <v>6246</v>
      </c>
      <c r="D2469" s="458" t="s">
        <v>5149</v>
      </c>
      <c r="E2469" s="456">
        <v>0</v>
      </c>
      <c r="F2469" s="456">
        <v>0</v>
      </c>
      <c r="G2469" s="456">
        <v>0</v>
      </c>
      <c r="H2469" s="456">
        <v>900</v>
      </c>
      <c r="I2469" s="456">
        <v>0</v>
      </c>
      <c r="J2469" s="459">
        <v>900</v>
      </c>
    </row>
    <row r="2470" spans="2:10" x14ac:dyDescent="0.25">
      <c r="B2470" s="526" t="s">
        <v>321</v>
      </c>
      <c r="C2470" s="512" t="s">
        <v>6247</v>
      </c>
      <c r="D2470" s="512" t="s">
        <v>2329</v>
      </c>
      <c r="E2470" s="511">
        <v>0</v>
      </c>
      <c r="F2470" s="511">
        <v>0</v>
      </c>
      <c r="G2470" s="511">
        <v>0</v>
      </c>
      <c r="H2470" s="511">
        <v>20700</v>
      </c>
      <c r="I2470" s="511">
        <v>0</v>
      </c>
      <c r="J2470" s="527">
        <v>20700</v>
      </c>
    </row>
    <row r="2471" spans="2:10" x14ac:dyDescent="0.25">
      <c r="B2471" s="526" t="s">
        <v>321</v>
      </c>
      <c r="C2471" s="512" t="s">
        <v>6248</v>
      </c>
      <c r="D2471" s="512" t="s">
        <v>2233</v>
      </c>
      <c r="E2471" s="511">
        <v>0</v>
      </c>
      <c r="F2471" s="511">
        <v>0</v>
      </c>
      <c r="G2471" s="511">
        <v>0</v>
      </c>
      <c r="H2471" s="511">
        <v>19330</v>
      </c>
      <c r="I2471" s="511">
        <v>0</v>
      </c>
      <c r="J2471" s="527">
        <v>19330</v>
      </c>
    </row>
    <row r="2472" spans="2:10" x14ac:dyDescent="0.25">
      <c r="B2472" s="516" t="s">
        <v>321</v>
      </c>
      <c r="C2472" s="458" t="s">
        <v>6249</v>
      </c>
      <c r="D2472" s="458" t="s">
        <v>2351</v>
      </c>
      <c r="E2472" s="456">
        <v>0</v>
      </c>
      <c r="F2472" s="456">
        <v>0</v>
      </c>
      <c r="G2472" s="456">
        <v>0</v>
      </c>
      <c r="H2472" s="456">
        <v>24000</v>
      </c>
      <c r="I2472" s="456">
        <v>0</v>
      </c>
      <c r="J2472" s="459">
        <v>24000</v>
      </c>
    </row>
    <row r="2473" spans="2:10" x14ac:dyDescent="0.25">
      <c r="B2473" s="516" t="s">
        <v>321</v>
      </c>
      <c r="C2473" s="458" t="s">
        <v>6250</v>
      </c>
      <c r="D2473" s="458" t="s">
        <v>2357</v>
      </c>
      <c r="E2473" s="456">
        <v>0</v>
      </c>
      <c r="F2473" s="456">
        <v>0</v>
      </c>
      <c r="G2473" s="456">
        <v>0</v>
      </c>
      <c r="H2473" s="456">
        <v>176186</v>
      </c>
      <c r="I2473" s="456">
        <v>0</v>
      </c>
      <c r="J2473" s="459">
        <v>176186</v>
      </c>
    </row>
    <row r="2474" spans="2:10" x14ac:dyDescent="0.25">
      <c r="B2474" s="516" t="s">
        <v>321</v>
      </c>
      <c r="C2474" s="458" t="s">
        <v>4506</v>
      </c>
      <c r="D2474" s="458" t="s">
        <v>2065</v>
      </c>
      <c r="E2474" s="456">
        <v>0</v>
      </c>
      <c r="F2474" s="456">
        <v>-475771.09</v>
      </c>
      <c r="G2474" s="456">
        <v>0</v>
      </c>
      <c r="H2474" s="456">
        <v>50689</v>
      </c>
      <c r="I2474" s="456">
        <v>0</v>
      </c>
      <c r="J2474" s="459">
        <v>-425082.09</v>
      </c>
    </row>
    <row r="2475" spans="2:10" x14ac:dyDescent="0.25">
      <c r="B2475" s="516" t="s">
        <v>321</v>
      </c>
      <c r="C2475" s="458" t="s">
        <v>4075</v>
      </c>
      <c r="D2475" s="458" t="s">
        <v>2067</v>
      </c>
      <c r="E2475" s="456">
        <v>0</v>
      </c>
      <c r="F2475" s="456">
        <v>435054.95</v>
      </c>
      <c r="G2475" s="456">
        <v>0</v>
      </c>
      <c r="H2475" s="456">
        <v>45116</v>
      </c>
      <c r="I2475" s="456">
        <v>0</v>
      </c>
      <c r="J2475" s="459">
        <v>480170.95</v>
      </c>
    </row>
    <row r="2476" spans="2:10" x14ac:dyDescent="0.25">
      <c r="B2476" s="516" t="s">
        <v>321</v>
      </c>
      <c r="C2476" s="458" t="s">
        <v>4857</v>
      </c>
      <c r="D2476" s="458" t="s">
        <v>2069</v>
      </c>
      <c r="E2476" s="456">
        <v>0</v>
      </c>
      <c r="F2476" s="456">
        <v>5900</v>
      </c>
      <c r="G2476" s="456">
        <v>0</v>
      </c>
      <c r="H2476" s="456">
        <v>2370.6999999999998</v>
      </c>
      <c r="I2476" s="456">
        <v>0</v>
      </c>
      <c r="J2476" s="459">
        <v>8270.7000000000007</v>
      </c>
    </row>
    <row r="2477" spans="2:10" x14ac:dyDescent="0.25">
      <c r="B2477" s="526" t="s">
        <v>321</v>
      </c>
      <c r="C2477" s="512" t="s">
        <v>5714</v>
      </c>
      <c r="D2477" s="512" t="s">
        <v>2071</v>
      </c>
      <c r="E2477" s="511">
        <v>0</v>
      </c>
      <c r="F2477" s="511">
        <v>-43000</v>
      </c>
      <c r="G2477" s="511">
        <v>0</v>
      </c>
      <c r="H2477" s="511">
        <v>43247.38</v>
      </c>
      <c r="I2477" s="511">
        <v>0</v>
      </c>
      <c r="J2477" s="527">
        <v>247.38</v>
      </c>
    </row>
    <row r="2478" spans="2:10" x14ac:dyDescent="0.25">
      <c r="B2478" s="516" t="s">
        <v>321</v>
      </c>
      <c r="C2478" s="458" t="s">
        <v>5715</v>
      </c>
      <c r="D2478" s="458" t="s">
        <v>2073</v>
      </c>
      <c r="E2478" s="456">
        <v>0</v>
      </c>
      <c r="F2478" s="456">
        <v>0</v>
      </c>
      <c r="G2478" s="456">
        <v>9818.4699999999993</v>
      </c>
      <c r="H2478" s="456">
        <v>0</v>
      </c>
      <c r="I2478" s="456">
        <v>0</v>
      </c>
      <c r="J2478" s="459">
        <v>-9818.4699999999993</v>
      </c>
    </row>
    <row r="2479" spans="2:10" x14ac:dyDescent="0.25">
      <c r="B2479" s="516" t="s">
        <v>321</v>
      </c>
      <c r="C2479" s="458" t="s">
        <v>3288</v>
      </c>
      <c r="D2479" s="458" t="s">
        <v>2075</v>
      </c>
      <c r="E2479" s="456">
        <v>0</v>
      </c>
      <c r="F2479" s="456">
        <v>-26293.040000000001</v>
      </c>
      <c r="G2479" s="456">
        <v>0</v>
      </c>
      <c r="H2479" s="456">
        <v>60996.73</v>
      </c>
      <c r="I2479" s="456">
        <v>0</v>
      </c>
      <c r="J2479" s="459">
        <v>34703.69</v>
      </c>
    </row>
    <row r="2480" spans="2:10" x14ac:dyDescent="0.25">
      <c r="B2480" s="516" t="s">
        <v>321</v>
      </c>
      <c r="C2480" s="458" t="s">
        <v>3289</v>
      </c>
      <c r="D2480" s="458" t="s">
        <v>2077</v>
      </c>
      <c r="E2480" s="456">
        <v>0</v>
      </c>
      <c r="F2480" s="456">
        <v>35666.089999999997</v>
      </c>
      <c r="G2480" s="456">
        <v>183.06</v>
      </c>
      <c r="H2480" s="456">
        <v>0</v>
      </c>
      <c r="I2480" s="456">
        <v>0</v>
      </c>
      <c r="J2480" s="459">
        <v>35483.03</v>
      </c>
    </row>
    <row r="2481" spans="2:10" x14ac:dyDescent="0.25">
      <c r="B2481" s="516" t="s">
        <v>321</v>
      </c>
      <c r="C2481" s="458" t="s">
        <v>5716</v>
      </c>
      <c r="D2481" s="458" t="s">
        <v>2079</v>
      </c>
      <c r="E2481" s="456">
        <v>0</v>
      </c>
      <c r="F2481" s="456">
        <v>0</v>
      </c>
      <c r="G2481" s="456">
        <v>0</v>
      </c>
      <c r="H2481" s="456">
        <v>111369.63</v>
      </c>
      <c r="I2481" s="456">
        <v>0</v>
      </c>
      <c r="J2481" s="459">
        <v>111369.63</v>
      </c>
    </row>
    <row r="2482" spans="2:10" x14ac:dyDescent="0.25">
      <c r="B2482" s="516" t="s">
        <v>321</v>
      </c>
      <c r="C2482" s="458" t="s">
        <v>4858</v>
      </c>
      <c r="D2482" s="458" t="s">
        <v>2081</v>
      </c>
      <c r="E2482" s="456">
        <v>0</v>
      </c>
      <c r="F2482" s="456">
        <v>-72000</v>
      </c>
      <c r="G2482" s="456">
        <v>9673.51</v>
      </c>
      <c r="H2482" s="456">
        <v>0</v>
      </c>
      <c r="I2482" s="456">
        <v>0</v>
      </c>
      <c r="J2482" s="459">
        <v>-81673.509999999995</v>
      </c>
    </row>
    <row r="2483" spans="2:10" x14ac:dyDescent="0.25">
      <c r="B2483" s="526" t="s">
        <v>321</v>
      </c>
      <c r="C2483" s="512" t="s">
        <v>4859</v>
      </c>
      <c r="D2483" s="512" t="s">
        <v>2083</v>
      </c>
      <c r="E2483" s="511">
        <v>0</v>
      </c>
      <c r="F2483" s="511">
        <v>-88202.17</v>
      </c>
      <c r="G2483" s="511">
        <v>0</v>
      </c>
      <c r="H2483" s="511">
        <v>56852.42</v>
      </c>
      <c r="I2483" s="511">
        <v>0</v>
      </c>
      <c r="J2483" s="527">
        <v>-31349.75</v>
      </c>
    </row>
    <row r="2484" spans="2:10" x14ac:dyDescent="0.25">
      <c r="B2484" s="516" t="s">
        <v>321</v>
      </c>
      <c r="C2484" s="458" t="s">
        <v>5717</v>
      </c>
      <c r="D2484" s="458" t="s">
        <v>2085</v>
      </c>
      <c r="E2484" s="456">
        <v>0</v>
      </c>
      <c r="F2484" s="456">
        <v>0</v>
      </c>
      <c r="G2484" s="456">
        <v>0</v>
      </c>
      <c r="H2484" s="456">
        <v>10300.370000000001</v>
      </c>
      <c r="I2484" s="456">
        <v>0</v>
      </c>
      <c r="J2484" s="459">
        <v>10300.370000000001</v>
      </c>
    </row>
    <row r="2485" spans="2:10" x14ac:dyDescent="0.25">
      <c r="B2485" s="516" t="s">
        <v>321</v>
      </c>
      <c r="C2485" s="458" t="s">
        <v>4076</v>
      </c>
      <c r="D2485" s="458" t="s">
        <v>2087</v>
      </c>
      <c r="E2485" s="456">
        <v>0</v>
      </c>
      <c r="F2485" s="456">
        <v>5147.5200000000004</v>
      </c>
      <c r="G2485" s="456">
        <v>38848.550000000003</v>
      </c>
      <c r="H2485" s="456">
        <v>0</v>
      </c>
      <c r="I2485" s="456">
        <v>0</v>
      </c>
      <c r="J2485" s="459">
        <v>-33701.03</v>
      </c>
    </row>
    <row r="2486" spans="2:10" x14ac:dyDescent="0.25">
      <c r="B2486" s="516" t="s">
        <v>321</v>
      </c>
      <c r="C2486" s="458" t="s">
        <v>5718</v>
      </c>
      <c r="D2486" s="458" t="s">
        <v>2089</v>
      </c>
      <c r="E2486" s="456">
        <v>0</v>
      </c>
      <c r="F2486" s="456">
        <v>0</v>
      </c>
      <c r="G2486" s="456">
        <v>16952.490000000002</v>
      </c>
      <c r="H2486" s="456">
        <v>0</v>
      </c>
      <c r="I2486" s="456">
        <v>0</v>
      </c>
      <c r="J2486" s="459">
        <v>-16952.490000000002</v>
      </c>
    </row>
    <row r="2487" spans="2:10" x14ac:dyDescent="0.25">
      <c r="B2487" s="516" t="s">
        <v>321</v>
      </c>
      <c r="C2487" s="458" t="s">
        <v>3290</v>
      </c>
      <c r="D2487" s="458" t="s">
        <v>2091</v>
      </c>
      <c r="E2487" s="456">
        <v>0</v>
      </c>
      <c r="F2487" s="456">
        <v>919210.06</v>
      </c>
      <c r="G2487" s="456">
        <v>0</v>
      </c>
      <c r="H2487" s="456">
        <v>0</v>
      </c>
      <c r="I2487" s="456">
        <v>0</v>
      </c>
      <c r="J2487" s="459">
        <v>919210.06</v>
      </c>
    </row>
    <row r="2488" spans="2:10" x14ac:dyDescent="0.25">
      <c r="B2488" s="516" t="s">
        <v>321</v>
      </c>
      <c r="C2488" s="458" t="s">
        <v>4077</v>
      </c>
      <c r="D2488" s="458" t="s">
        <v>4060</v>
      </c>
      <c r="E2488" s="456">
        <v>0</v>
      </c>
      <c r="F2488" s="456">
        <v>24011.27</v>
      </c>
      <c r="G2488" s="456">
        <v>837.67</v>
      </c>
      <c r="H2488" s="456">
        <v>0</v>
      </c>
      <c r="I2488" s="456">
        <v>0</v>
      </c>
      <c r="J2488" s="459">
        <v>23173.599999999999</v>
      </c>
    </row>
    <row r="2489" spans="2:10" x14ac:dyDescent="0.25">
      <c r="B2489" s="526" t="s">
        <v>321</v>
      </c>
      <c r="C2489" s="512" t="s">
        <v>5720</v>
      </c>
      <c r="D2489" s="512" t="s">
        <v>2093</v>
      </c>
      <c r="E2489" s="511">
        <v>0</v>
      </c>
      <c r="F2489" s="511">
        <v>0</v>
      </c>
      <c r="G2489" s="511">
        <v>3553.5</v>
      </c>
      <c r="H2489" s="511">
        <v>0</v>
      </c>
      <c r="I2489" s="511">
        <v>0</v>
      </c>
      <c r="J2489" s="527">
        <v>-3553.5</v>
      </c>
    </row>
    <row r="2490" spans="2:10" x14ac:dyDescent="0.25">
      <c r="B2490" s="516" t="s">
        <v>321</v>
      </c>
      <c r="C2490" s="458" t="s">
        <v>5721</v>
      </c>
      <c r="D2490" s="458" t="s">
        <v>2095</v>
      </c>
      <c r="E2490" s="456">
        <v>0</v>
      </c>
      <c r="F2490" s="456">
        <v>0</v>
      </c>
      <c r="G2490" s="456">
        <v>0</v>
      </c>
      <c r="H2490" s="456">
        <v>100930.46</v>
      </c>
      <c r="I2490" s="456">
        <v>0</v>
      </c>
      <c r="J2490" s="459">
        <v>100930.46</v>
      </c>
    </row>
    <row r="2491" spans="2:10" x14ac:dyDescent="0.25">
      <c r="B2491" s="526" t="s">
        <v>321</v>
      </c>
      <c r="C2491" s="512" t="s">
        <v>4860</v>
      </c>
      <c r="D2491" s="512" t="s">
        <v>2097</v>
      </c>
      <c r="E2491" s="511">
        <v>0</v>
      </c>
      <c r="F2491" s="511">
        <v>-56682.42</v>
      </c>
      <c r="G2491" s="511">
        <v>0</v>
      </c>
      <c r="H2491" s="511">
        <v>431</v>
      </c>
      <c r="I2491" s="511">
        <v>0</v>
      </c>
      <c r="J2491" s="527">
        <v>-56251.42</v>
      </c>
    </row>
    <row r="2492" spans="2:10" x14ac:dyDescent="0.25">
      <c r="B2492" s="516" t="s">
        <v>321</v>
      </c>
      <c r="C2492" s="458" t="s">
        <v>4686</v>
      </c>
      <c r="D2492" s="458" t="s">
        <v>2099</v>
      </c>
      <c r="E2492" s="456">
        <v>0</v>
      </c>
      <c r="F2492" s="456">
        <v>-41224.75</v>
      </c>
      <c r="G2492" s="456">
        <v>0</v>
      </c>
      <c r="H2492" s="456">
        <v>0</v>
      </c>
      <c r="I2492" s="456">
        <v>0</v>
      </c>
      <c r="J2492" s="459">
        <v>-41224.75</v>
      </c>
    </row>
    <row r="2493" spans="2:10" ht="18" x14ac:dyDescent="0.25">
      <c r="B2493" s="526" t="s">
        <v>321</v>
      </c>
      <c r="C2493" s="512" t="s">
        <v>3692</v>
      </c>
      <c r="D2493" s="512" t="s">
        <v>2177</v>
      </c>
      <c r="E2493" s="511">
        <v>0</v>
      </c>
      <c r="F2493" s="511">
        <v>2577.59</v>
      </c>
      <c r="G2493" s="511">
        <v>0</v>
      </c>
      <c r="H2493" s="511">
        <v>0</v>
      </c>
      <c r="I2493" s="511">
        <v>0</v>
      </c>
      <c r="J2493" s="527">
        <v>2577.59</v>
      </c>
    </row>
    <row r="2494" spans="2:10" x14ac:dyDescent="0.25">
      <c r="B2494" s="526" t="s">
        <v>321</v>
      </c>
      <c r="C2494" s="512" t="s">
        <v>5722</v>
      </c>
      <c r="D2494" s="512" t="s">
        <v>2101</v>
      </c>
      <c r="E2494" s="511">
        <v>0</v>
      </c>
      <c r="F2494" s="511">
        <v>-14184.54</v>
      </c>
      <c r="G2494" s="511">
        <v>0</v>
      </c>
      <c r="H2494" s="511">
        <v>0</v>
      </c>
      <c r="I2494" s="511">
        <v>0</v>
      </c>
      <c r="J2494" s="527">
        <v>-14184.54</v>
      </c>
    </row>
    <row r="2495" spans="2:10" x14ac:dyDescent="0.25">
      <c r="B2495" s="516" t="s">
        <v>321</v>
      </c>
      <c r="C2495" s="458" t="s">
        <v>3693</v>
      </c>
      <c r="D2495" s="458" t="s">
        <v>2103</v>
      </c>
      <c r="E2495" s="456">
        <v>0</v>
      </c>
      <c r="F2495" s="456">
        <v>564054.19999999995</v>
      </c>
      <c r="G2495" s="456">
        <v>53927.85</v>
      </c>
      <c r="H2495" s="456">
        <v>0</v>
      </c>
      <c r="I2495" s="456">
        <v>0</v>
      </c>
      <c r="J2495" s="459">
        <v>510126.35</v>
      </c>
    </row>
    <row r="2496" spans="2:10" x14ac:dyDescent="0.25">
      <c r="B2496" s="516" t="s">
        <v>321</v>
      </c>
      <c r="C2496" s="458" t="s">
        <v>4687</v>
      </c>
      <c r="D2496" s="458" t="s">
        <v>2105</v>
      </c>
      <c r="E2496" s="456">
        <v>0</v>
      </c>
      <c r="F2496" s="456">
        <v>6700</v>
      </c>
      <c r="G2496" s="456">
        <v>0</v>
      </c>
      <c r="H2496" s="456">
        <v>0</v>
      </c>
      <c r="I2496" s="456">
        <v>0</v>
      </c>
      <c r="J2496" s="459">
        <v>6700</v>
      </c>
    </row>
    <row r="2497" spans="2:10" x14ac:dyDescent="0.25">
      <c r="B2497" s="516" t="s">
        <v>321</v>
      </c>
      <c r="C2497" s="458" t="s">
        <v>4688</v>
      </c>
      <c r="D2497" s="458" t="s">
        <v>2186</v>
      </c>
      <c r="E2497" s="456">
        <v>0</v>
      </c>
      <c r="F2497" s="456">
        <v>4870.41</v>
      </c>
      <c r="G2497" s="456">
        <v>0</v>
      </c>
      <c r="H2497" s="456">
        <v>0</v>
      </c>
      <c r="I2497" s="456">
        <v>0</v>
      </c>
      <c r="J2497" s="459">
        <v>4870.41</v>
      </c>
    </row>
    <row r="2498" spans="2:10" x14ac:dyDescent="0.25">
      <c r="B2498" s="516" t="s">
        <v>321</v>
      </c>
      <c r="C2498" s="458" t="s">
        <v>4861</v>
      </c>
      <c r="D2498" s="458" t="s">
        <v>2107</v>
      </c>
      <c r="E2498" s="456">
        <v>0</v>
      </c>
      <c r="F2498" s="456">
        <v>6123.05</v>
      </c>
      <c r="G2498" s="456">
        <v>0</v>
      </c>
      <c r="H2498" s="456">
        <v>0</v>
      </c>
      <c r="I2498" s="456">
        <v>0</v>
      </c>
      <c r="J2498" s="459">
        <v>6123.05</v>
      </c>
    </row>
    <row r="2499" spans="2:10" x14ac:dyDescent="0.25">
      <c r="B2499" s="526" t="s">
        <v>321</v>
      </c>
      <c r="C2499" s="512" t="s">
        <v>5723</v>
      </c>
      <c r="D2499" s="512" t="s">
        <v>2109</v>
      </c>
      <c r="E2499" s="511">
        <v>0</v>
      </c>
      <c r="F2499" s="511">
        <v>-449.6</v>
      </c>
      <c r="G2499" s="511">
        <v>0</v>
      </c>
      <c r="H2499" s="511">
        <v>0</v>
      </c>
      <c r="I2499" s="511">
        <v>0</v>
      </c>
      <c r="J2499" s="527">
        <v>-449.6</v>
      </c>
    </row>
    <row r="2500" spans="2:10" x14ac:dyDescent="0.25">
      <c r="B2500" s="516" t="s">
        <v>321</v>
      </c>
      <c r="C2500" s="458" t="s">
        <v>4078</v>
      </c>
      <c r="D2500" s="458" t="s">
        <v>2111</v>
      </c>
      <c r="E2500" s="456">
        <v>0</v>
      </c>
      <c r="F2500" s="456">
        <v>-562.83000000000004</v>
      </c>
      <c r="G2500" s="456">
        <v>0</v>
      </c>
      <c r="H2500" s="456">
        <v>0</v>
      </c>
      <c r="I2500" s="456">
        <v>0</v>
      </c>
      <c r="J2500" s="459">
        <v>-562.83000000000004</v>
      </c>
    </row>
    <row r="2501" spans="2:10" x14ac:dyDescent="0.25">
      <c r="B2501" s="516" t="s">
        <v>321</v>
      </c>
      <c r="C2501" s="458" t="s">
        <v>4079</v>
      </c>
      <c r="D2501" s="458" t="s">
        <v>2191</v>
      </c>
      <c r="E2501" s="456">
        <v>0</v>
      </c>
      <c r="F2501" s="456">
        <v>964.47</v>
      </c>
      <c r="G2501" s="456">
        <v>0</v>
      </c>
      <c r="H2501" s="456">
        <v>0</v>
      </c>
      <c r="I2501" s="456">
        <v>0</v>
      </c>
      <c r="J2501" s="459">
        <v>964.47</v>
      </c>
    </row>
    <row r="2502" spans="2:10" x14ac:dyDescent="0.25">
      <c r="B2502" s="526" t="s">
        <v>321</v>
      </c>
      <c r="C2502" s="512" t="s">
        <v>5724</v>
      </c>
      <c r="D2502" s="512" t="s">
        <v>2113</v>
      </c>
      <c r="E2502" s="511">
        <v>0</v>
      </c>
      <c r="F2502" s="511">
        <v>-112.87</v>
      </c>
      <c r="G2502" s="511">
        <v>0</v>
      </c>
      <c r="H2502" s="511">
        <v>0</v>
      </c>
      <c r="I2502" s="511">
        <v>0</v>
      </c>
      <c r="J2502" s="527">
        <v>-112.87</v>
      </c>
    </row>
    <row r="2503" spans="2:10" x14ac:dyDescent="0.25">
      <c r="B2503" s="516" t="s">
        <v>321</v>
      </c>
      <c r="C2503" s="458" t="s">
        <v>4689</v>
      </c>
      <c r="D2503" s="458" t="s">
        <v>2115</v>
      </c>
      <c r="E2503" s="456">
        <v>0</v>
      </c>
      <c r="F2503" s="456">
        <v>148807.03</v>
      </c>
      <c r="G2503" s="456">
        <v>0</v>
      </c>
      <c r="H2503" s="456">
        <v>0</v>
      </c>
      <c r="I2503" s="456">
        <v>0</v>
      </c>
      <c r="J2503" s="459">
        <v>148807.03</v>
      </c>
    </row>
    <row r="2504" spans="2:10" x14ac:dyDescent="0.25">
      <c r="B2504" s="516" t="s">
        <v>321</v>
      </c>
      <c r="C2504" s="458" t="s">
        <v>5725</v>
      </c>
      <c r="D2504" s="458" t="s">
        <v>2117</v>
      </c>
      <c r="E2504" s="456">
        <v>0</v>
      </c>
      <c r="F2504" s="456">
        <v>-26299.35</v>
      </c>
      <c r="G2504" s="456">
        <v>0</v>
      </c>
      <c r="H2504" s="456">
        <v>0</v>
      </c>
      <c r="I2504" s="456">
        <v>0</v>
      </c>
      <c r="J2504" s="459">
        <v>-26299.35</v>
      </c>
    </row>
    <row r="2505" spans="2:10" x14ac:dyDescent="0.25">
      <c r="B2505" s="526" t="s">
        <v>321</v>
      </c>
      <c r="C2505" s="512" t="s">
        <v>5031</v>
      </c>
      <c r="D2505" s="512" t="s">
        <v>2197</v>
      </c>
      <c r="E2505" s="511">
        <v>0</v>
      </c>
      <c r="F2505" s="511">
        <v>55500</v>
      </c>
      <c r="G2505" s="511">
        <v>0</v>
      </c>
      <c r="H2505" s="511">
        <v>0</v>
      </c>
      <c r="I2505" s="511">
        <v>0</v>
      </c>
      <c r="J2505" s="527">
        <v>55500</v>
      </c>
    </row>
    <row r="2506" spans="2:10" x14ac:dyDescent="0.25">
      <c r="B2506" s="516" t="s">
        <v>321</v>
      </c>
      <c r="C2506" s="458" t="s">
        <v>4261</v>
      </c>
      <c r="D2506" s="458" t="s">
        <v>2119</v>
      </c>
      <c r="E2506" s="456">
        <v>0</v>
      </c>
      <c r="F2506" s="456">
        <v>-2692.15</v>
      </c>
      <c r="G2506" s="456">
        <v>0</v>
      </c>
      <c r="H2506" s="456">
        <v>0</v>
      </c>
      <c r="I2506" s="456">
        <v>0</v>
      </c>
      <c r="J2506" s="459">
        <v>-2692.15</v>
      </c>
    </row>
    <row r="2507" spans="2:10" x14ac:dyDescent="0.25">
      <c r="B2507" s="516" t="s">
        <v>321</v>
      </c>
      <c r="C2507" s="458" t="s">
        <v>3694</v>
      </c>
      <c r="D2507" s="458" t="s">
        <v>2121</v>
      </c>
      <c r="E2507" s="456">
        <v>0</v>
      </c>
      <c r="F2507" s="456">
        <v>22362.42</v>
      </c>
      <c r="G2507" s="456">
        <v>0</v>
      </c>
      <c r="H2507" s="456">
        <v>3500</v>
      </c>
      <c r="I2507" s="456">
        <v>0</v>
      </c>
      <c r="J2507" s="459">
        <v>25862.42</v>
      </c>
    </row>
    <row r="2508" spans="2:10" x14ac:dyDescent="0.25">
      <c r="B2508" s="526" t="s">
        <v>321</v>
      </c>
      <c r="C2508" s="512" t="s">
        <v>4262</v>
      </c>
      <c r="D2508" s="512" t="s">
        <v>2123</v>
      </c>
      <c r="E2508" s="511">
        <v>0</v>
      </c>
      <c r="F2508" s="511">
        <v>2697.1</v>
      </c>
      <c r="G2508" s="511">
        <v>0</v>
      </c>
      <c r="H2508" s="511">
        <v>0</v>
      </c>
      <c r="I2508" s="511">
        <v>0</v>
      </c>
      <c r="J2508" s="527">
        <v>2697.1</v>
      </c>
    </row>
    <row r="2509" spans="2:10" ht="18" x14ac:dyDescent="0.25">
      <c r="B2509" s="516" t="s">
        <v>321</v>
      </c>
      <c r="C2509" s="458" t="s">
        <v>5726</v>
      </c>
      <c r="D2509" s="458" t="s">
        <v>2125</v>
      </c>
      <c r="E2509" s="456">
        <v>0</v>
      </c>
      <c r="F2509" s="456">
        <v>-146.78</v>
      </c>
      <c r="G2509" s="456">
        <v>0</v>
      </c>
      <c r="H2509" s="456">
        <v>0</v>
      </c>
      <c r="I2509" s="456">
        <v>0</v>
      </c>
      <c r="J2509" s="459">
        <v>-146.78</v>
      </c>
    </row>
    <row r="2510" spans="2:10" ht="18" x14ac:dyDescent="0.25">
      <c r="B2510" s="516" t="s">
        <v>321</v>
      </c>
      <c r="C2510" s="458" t="s">
        <v>5727</v>
      </c>
      <c r="D2510" s="458" t="s">
        <v>2127</v>
      </c>
      <c r="E2510" s="456">
        <v>0</v>
      </c>
      <c r="F2510" s="456">
        <v>-12863.52</v>
      </c>
      <c r="G2510" s="456">
        <v>0</v>
      </c>
      <c r="H2510" s="456">
        <v>0</v>
      </c>
      <c r="I2510" s="456">
        <v>0</v>
      </c>
      <c r="J2510" s="459">
        <v>-12863.52</v>
      </c>
    </row>
    <row r="2511" spans="2:10" x14ac:dyDescent="0.25">
      <c r="B2511" s="516" t="s">
        <v>321</v>
      </c>
      <c r="C2511" s="458" t="s">
        <v>4690</v>
      </c>
      <c r="D2511" s="458" t="s">
        <v>2129</v>
      </c>
      <c r="E2511" s="456">
        <v>0</v>
      </c>
      <c r="F2511" s="456">
        <v>5115.41</v>
      </c>
      <c r="G2511" s="456">
        <v>0</v>
      </c>
      <c r="H2511" s="456">
        <v>6000</v>
      </c>
      <c r="I2511" s="456">
        <v>0</v>
      </c>
      <c r="J2511" s="459">
        <v>11115.41</v>
      </c>
    </row>
    <row r="2512" spans="2:10" x14ac:dyDescent="0.25">
      <c r="B2512" s="516" t="s">
        <v>321</v>
      </c>
      <c r="C2512" s="458" t="s">
        <v>4691</v>
      </c>
      <c r="D2512" s="458" t="s">
        <v>2131</v>
      </c>
      <c r="E2512" s="456">
        <v>0</v>
      </c>
      <c r="F2512" s="456">
        <v>-161470.94</v>
      </c>
      <c r="G2512" s="456">
        <v>0</v>
      </c>
      <c r="H2512" s="456">
        <v>0</v>
      </c>
      <c r="I2512" s="456">
        <v>0</v>
      </c>
      <c r="J2512" s="459">
        <v>-161470.94</v>
      </c>
    </row>
    <row r="2513" spans="2:10" x14ac:dyDescent="0.25">
      <c r="B2513" s="516" t="s">
        <v>321</v>
      </c>
      <c r="C2513" s="458" t="s">
        <v>4507</v>
      </c>
      <c r="D2513" s="458" t="s">
        <v>2133</v>
      </c>
      <c r="E2513" s="456">
        <v>0</v>
      </c>
      <c r="F2513" s="456">
        <v>-139900</v>
      </c>
      <c r="G2513" s="456">
        <v>0</v>
      </c>
      <c r="H2513" s="456">
        <v>6100</v>
      </c>
      <c r="I2513" s="456">
        <v>0</v>
      </c>
      <c r="J2513" s="459">
        <v>-133800</v>
      </c>
    </row>
    <row r="2514" spans="2:10" x14ac:dyDescent="0.25">
      <c r="B2514" s="516" t="s">
        <v>321</v>
      </c>
      <c r="C2514" s="458" t="s">
        <v>3695</v>
      </c>
      <c r="D2514" s="458" t="s">
        <v>2135</v>
      </c>
      <c r="E2514" s="456">
        <v>0</v>
      </c>
      <c r="F2514" s="456">
        <v>61092.800000000003</v>
      </c>
      <c r="G2514" s="456">
        <v>1810.07</v>
      </c>
      <c r="H2514" s="456">
        <v>0</v>
      </c>
      <c r="I2514" s="456">
        <v>0</v>
      </c>
      <c r="J2514" s="459">
        <v>59282.73</v>
      </c>
    </row>
    <row r="2515" spans="2:10" x14ac:dyDescent="0.25">
      <c r="B2515" s="516" t="s">
        <v>321</v>
      </c>
      <c r="C2515" s="458" t="s">
        <v>4508</v>
      </c>
      <c r="D2515" s="458" t="s">
        <v>2137</v>
      </c>
      <c r="E2515" s="456">
        <v>0</v>
      </c>
      <c r="F2515" s="456">
        <v>41500</v>
      </c>
      <c r="G2515" s="456">
        <v>6363.74</v>
      </c>
      <c r="H2515" s="456">
        <v>0</v>
      </c>
      <c r="I2515" s="456">
        <v>0</v>
      </c>
      <c r="J2515" s="459">
        <v>35136.26</v>
      </c>
    </row>
    <row r="2516" spans="2:10" x14ac:dyDescent="0.25">
      <c r="B2516" s="516" t="s">
        <v>321</v>
      </c>
      <c r="C2516" s="458" t="s">
        <v>4862</v>
      </c>
      <c r="D2516" s="458" t="s">
        <v>2139</v>
      </c>
      <c r="E2516" s="456">
        <v>0</v>
      </c>
      <c r="F2516" s="456">
        <v>5841.48</v>
      </c>
      <c r="G2516" s="456">
        <v>0</v>
      </c>
      <c r="H2516" s="456">
        <v>0</v>
      </c>
      <c r="I2516" s="456">
        <v>0</v>
      </c>
      <c r="J2516" s="459">
        <v>5841.48</v>
      </c>
    </row>
    <row r="2517" spans="2:10" x14ac:dyDescent="0.25">
      <c r="B2517" s="516" t="s">
        <v>321</v>
      </c>
      <c r="C2517" s="458" t="s">
        <v>4263</v>
      </c>
      <c r="D2517" s="458" t="s">
        <v>2141</v>
      </c>
      <c r="E2517" s="456">
        <v>0</v>
      </c>
      <c r="F2517" s="456">
        <v>400</v>
      </c>
      <c r="G2517" s="456">
        <v>0</v>
      </c>
      <c r="H2517" s="456">
        <v>0</v>
      </c>
      <c r="I2517" s="456">
        <v>0</v>
      </c>
      <c r="J2517" s="459">
        <v>400</v>
      </c>
    </row>
    <row r="2518" spans="2:10" x14ac:dyDescent="0.25">
      <c r="B2518" s="526" t="s">
        <v>321</v>
      </c>
      <c r="C2518" s="512" t="s">
        <v>4264</v>
      </c>
      <c r="D2518" s="512" t="s">
        <v>2143</v>
      </c>
      <c r="E2518" s="511">
        <v>0</v>
      </c>
      <c r="F2518" s="511">
        <v>-10100</v>
      </c>
      <c r="G2518" s="511">
        <v>15189.44</v>
      </c>
      <c r="H2518" s="511">
        <v>0</v>
      </c>
      <c r="I2518" s="511">
        <v>0</v>
      </c>
      <c r="J2518" s="527">
        <v>-25289.439999999999</v>
      </c>
    </row>
    <row r="2519" spans="2:10" x14ac:dyDescent="0.25">
      <c r="B2519" s="526" t="s">
        <v>321</v>
      </c>
      <c r="C2519" s="512" t="s">
        <v>3696</v>
      </c>
      <c r="D2519" s="512" t="s">
        <v>2226</v>
      </c>
      <c r="E2519" s="511">
        <v>0</v>
      </c>
      <c r="F2519" s="511">
        <v>6900</v>
      </c>
      <c r="G2519" s="511">
        <v>0</v>
      </c>
      <c r="H2519" s="511">
        <v>0</v>
      </c>
      <c r="I2519" s="511">
        <v>0</v>
      </c>
      <c r="J2519" s="527">
        <v>6900</v>
      </c>
    </row>
    <row r="2520" spans="2:10" x14ac:dyDescent="0.25">
      <c r="B2520" s="516" t="s">
        <v>321</v>
      </c>
      <c r="C2520" s="458" t="s">
        <v>4265</v>
      </c>
      <c r="D2520" s="458" t="s">
        <v>2145</v>
      </c>
      <c r="E2520" s="456">
        <v>0</v>
      </c>
      <c r="F2520" s="456">
        <v>-58050.21</v>
      </c>
      <c r="G2520" s="456">
        <v>0</v>
      </c>
      <c r="H2520" s="456">
        <v>6600</v>
      </c>
      <c r="I2520" s="456">
        <v>0</v>
      </c>
      <c r="J2520" s="459">
        <v>-51450.21</v>
      </c>
    </row>
    <row r="2521" spans="2:10" x14ac:dyDescent="0.25">
      <c r="B2521" s="516" t="s">
        <v>321</v>
      </c>
      <c r="C2521" s="458" t="s">
        <v>4863</v>
      </c>
      <c r="D2521" s="458" t="s">
        <v>2147</v>
      </c>
      <c r="E2521" s="456">
        <v>0</v>
      </c>
      <c r="F2521" s="456">
        <v>-15200</v>
      </c>
      <c r="G2521" s="456">
        <v>41054.959999999999</v>
      </c>
      <c r="H2521" s="456">
        <v>0</v>
      </c>
      <c r="I2521" s="456">
        <v>0</v>
      </c>
      <c r="J2521" s="459">
        <v>-56254.96</v>
      </c>
    </row>
    <row r="2522" spans="2:10" x14ac:dyDescent="0.25">
      <c r="B2522" s="516" t="s">
        <v>321</v>
      </c>
      <c r="C2522" s="458" t="s">
        <v>4266</v>
      </c>
      <c r="D2522" s="458" t="s">
        <v>2351</v>
      </c>
      <c r="E2522" s="456">
        <v>0</v>
      </c>
      <c r="F2522" s="456">
        <v>27500.21</v>
      </c>
      <c r="G2522" s="456">
        <v>357.96</v>
      </c>
      <c r="H2522" s="456">
        <v>0</v>
      </c>
      <c r="I2522" s="456">
        <v>0</v>
      </c>
      <c r="J2522" s="459">
        <v>27142.25</v>
      </c>
    </row>
    <row r="2523" spans="2:10" x14ac:dyDescent="0.25">
      <c r="B2523" s="516" t="s">
        <v>321</v>
      </c>
      <c r="C2523" s="458" t="s">
        <v>4080</v>
      </c>
      <c r="D2523" s="458" t="s">
        <v>2149</v>
      </c>
      <c r="E2523" s="456">
        <v>0</v>
      </c>
      <c r="F2523" s="456">
        <v>3986.84</v>
      </c>
      <c r="G2523" s="456">
        <v>2881.64</v>
      </c>
      <c r="H2523" s="456">
        <v>0</v>
      </c>
      <c r="I2523" s="456">
        <v>0</v>
      </c>
      <c r="J2523" s="459">
        <v>1105.2</v>
      </c>
    </row>
    <row r="2524" spans="2:10" x14ac:dyDescent="0.25">
      <c r="B2524" s="516" t="s">
        <v>321</v>
      </c>
      <c r="C2524" s="458" t="s">
        <v>4509</v>
      </c>
      <c r="D2524" s="458" t="s">
        <v>2151</v>
      </c>
      <c r="E2524" s="456">
        <v>0</v>
      </c>
      <c r="F2524" s="456">
        <v>74020</v>
      </c>
      <c r="G2524" s="456">
        <v>0</v>
      </c>
      <c r="H2524" s="456">
        <v>31100</v>
      </c>
      <c r="I2524" s="456">
        <v>0</v>
      </c>
      <c r="J2524" s="459">
        <v>105120</v>
      </c>
    </row>
    <row r="2525" spans="2:10" ht="18" x14ac:dyDescent="0.25">
      <c r="B2525" s="516" t="s">
        <v>321</v>
      </c>
      <c r="C2525" s="458" t="s">
        <v>3697</v>
      </c>
      <c r="D2525" s="458" t="s">
        <v>2153</v>
      </c>
      <c r="E2525" s="456">
        <v>0</v>
      </c>
      <c r="F2525" s="456">
        <v>-22431.29</v>
      </c>
      <c r="G2525" s="456">
        <v>3678.86</v>
      </c>
      <c r="H2525" s="456">
        <v>0</v>
      </c>
      <c r="I2525" s="456">
        <v>0</v>
      </c>
      <c r="J2525" s="459">
        <v>-26110.15</v>
      </c>
    </row>
    <row r="2526" spans="2:10" x14ac:dyDescent="0.25">
      <c r="B2526" s="516" t="s">
        <v>321</v>
      </c>
      <c r="C2526" s="458" t="s">
        <v>4510</v>
      </c>
      <c r="D2526" s="458" t="s">
        <v>2155</v>
      </c>
      <c r="E2526" s="456">
        <v>0</v>
      </c>
      <c r="F2526" s="456">
        <v>29843.29</v>
      </c>
      <c r="G2526" s="456">
        <v>0</v>
      </c>
      <c r="H2526" s="456">
        <v>10901.35</v>
      </c>
      <c r="I2526" s="456">
        <v>0</v>
      </c>
      <c r="J2526" s="459">
        <v>40744.639999999999</v>
      </c>
    </row>
    <row r="2527" spans="2:10" x14ac:dyDescent="0.25">
      <c r="B2527" s="516" t="s">
        <v>321</v>
      </c>
      <c r="C2527" s="458" t="s">
        <v>4864</v>
      </c>
      <c r="D2527" s="458" t="s">
        <v>2157</v>
      </c>
      <c r="E2527" s="456">
        <v>0</v>
      </c>
      <c r="F2527" s="456">
        <v>18828</v>
      </c>
      <c r="G2527" s="456">
        <v>0</v>
      </c>
      <c r="H2527" s="456">
        <v>0</v>
      </c>
      <c r="I2527" s="456">
        <v>0</v>
      </c>
      <c r="J2527" s="459">
        <v>18828</v>
      </c>
    </row>
    <row r="2528" spans="2:10" x14ac:dyDescent="0.25">
      <c r="B2528" s="516" t="s">
        <v>321</v>
      </c>
      <c r="C2528" s="458" t="s">
        <v>4511</v>
      </c>
      <c r="D2528" s="458" t="s">
        <v>4494</v>
      </c>
      <c r="E2528" s="456">
        <v>0</v>
      </c>
      <c r="F2528" s="456">
        <v>2382</v>
      </c>
      <c r="G2528" s="456">
        <v>2382</v>
      </c>
      <c r="H2528" s="456">
        <v>0</v>
      </c>
      <c r="I2528" s="456">
        <v>0</v>
      </c>
      <c r="J2528" s="459">
        <v>0</v>
      </c>
    </row>
    <row r="2529" spans="2:10" x14ac:dyDescent="0.25">
      <c r="B2529" s="516" t="s">
        <v>321</v>
      </c>
      <c r="C2529" s="458" t="s">
        <v>4081</v>
      </c>
      <c r="D2529" s="458" t="s">
        <v>2262</v>
      </c>
      <c r="E2529" s="456">
        <v>0</v>
      </c>
      <c r="F2529" s="456">
        <v>13.16</v>
      </c>
      <c r="G2529" s="456">
        <v>0</v>
      </c>
      <c r="H2529" s="456">
        <v>809</v>
      </c>
      <c r="I2529" s="456">
        <v>0</v>
      </c>
      <c r="J2529" s="459">
        <v>822.16</v>
      </c>
    </row>
    <row r="2530" spans="2:10" x14ac:dyDescent="0.25">
      <c r="B2530" s="516" t="s">
        <v>321</v>
      </c>
      <c r="C2530" s="458" t="s">
        <v>4512</v>
      </c>
      <c r="D2530" s="458" t="s">
        <v>3686</v>
      </c>
      <c r="E2530" s="456">
        <v>0</v>
      </c>
      <c r="F2530" s="456">
        <v>65394.66</v>
      </c>
      <c r="G2530" s="456">
        <v>0</v>
      </c>
      <c r="H2530" s="456">
        <v>0</v>
      </c>
      <c r="I2530" s="456">
        <v>0</v>
      </c>
      <c r="J2530" s="459">
        <v>65394.66</v>
      </c>
    </row>
    <row r="2531" spans="2:10" x14ac:dyDescent="0.25">
      <c r="B2531" s="516" t="s">
        <v>321</v>
      </c>
      <c r="C2531" s="458" t="s">
        <v>3698</v>
      </c>
      <c r="D2531" s="458" t="s">
        <v>3276</v>
      </c>
      <c r="E2531" s="456">
        <v>0</v>
      </c>
      <c r="F2531" s="456">
        <v>30909.43</v>
      </c>
      <c r="G2531" s="456">
        <v>0</v>
      </c>
      <c r="H2531" s="456">
        <v>0</v>
      </c>
      <c r="I2531" s="456">
        <v>0</v>
      </c>
      <c r="J2531" s="459">
        <v>30909.43</v>
      </c>
    </row>
    <row r="2532" spans="2:10" x14ac:dyDescent="0.25">
      <c r="B2532" s="516" t="s">
        <v>321</v>
      </c>
      <c r="C2532" s="458" t="s">
        <v>4513</v>
      </c>
      <c r="D2532" s="458" t="s">
        <v>2065</v>
      </c>
      <c r="E2532" s="456">
        <v>0</v>
      </c>
      <c r="F2532" s="456">
        <v>-363354.78</v>
      </c>
      <c r="G2532" s="456">
        <v>44764.18</v>
      </c>
      <c r="H2532" s="456">
        <v>0</v>
      </c>
      <c r="I2532" s="456">
        <v>0</v>
      </c>
      <c r="J2532" s="459">
        <v>-408118.96</v>
      </c>
    </row>
    <row r="2533" spans="2:10" x14ac:dyDescent="0.25">
      <c r="B2533" s="516" t="s">
        <v>321</v>
      </c>
      <c r="C2533" s="458" t="s">
        <v>3699</v>
      </c>
      <c r="D2533" s="458" t="s">
        <v>2067</v>
      </c>
      <c r="E2533" s="456">
        <v>0</v>
      </c>
      <c r="F2533" s="456">
        <v>463077.99</v>
      </c>
      <c r="G2533" s="456">
        <v>19415.810000000001</v>
      </c>
      <c r="H2533" s="456">
        <v>0</v>
      </c>
      <c r="I2533" s="456">
        <v>0</v>
      </c>
      <c r="J2533" s="459">
        <v>443662.18</v>
      </c>
    </row>
    <row r="2534" spans="2:10" x14ac:dyDescent="0.25">
      <c r="B2534" s="516" t="s">
        <v>321</v>
      </c>
      <c r="C2534" s="458" t="s">
        <v>4267</v>
      </c>
      <c r="D2534" s="458" t="s">
        <v>2069</v>
      </c>
      <c r="E2534" s="456">
        <v>0</v>
      </c>
      <c r="F2534" s="456">
        <v>17900</v>
      </c>
      <c r="G2534" s="456">
        <v>0</v>
      </c>
      <c r="H2534" s="456">
        <v>4838.2</v>
      </c>
      <c r="I2534" s="456">
        <v>0</v>
      </c>
      <c r="J2534" s="459">
        <v>22738.2</v>
      </c>
    </row>
    <row r="2535" spans="2:10" x14ac:dyDescent="0.25">
      <c r="B2535" s="516" t="s">
        <v>321</v>
      </c>
      <c r="C2535" s="458" t="s">
        <v>4514</v>
      </c>
      <c r="D2535" s="458" t="s">
        <v>2071</v>
      </c>
      <c r="E2535" s="456">
        <v>0</v>
      </c>
      <c r="F2535" s="456">
        <v>69177</v>
      </c>
      <c r="G2535" s="456">
        <v>20845.02</v>
      </c>
      <c r="H2535" s="456">
        <v>0</v>
      </c>
      <c r="I2535" s="456">
        <v>0</v>
      </c>
      <c r="J2535" s="459">
        <v>48331.98</v>
      </c>
    </row>
    <row r="2536" spans="2:10" x14ac:dyDescent="0.25">
      <c r="B2536" s="516" t="s">
        <v>321</v>
      </c>
      <c r="C2536" s="458" t="s">
        <v>4865</v>
      </c>
      <c r="D2536" s="458" t="s">
        <v>2073</v>
      </c>
      <c r="E2536" s="456">
        <v>0</v>
      </c>
      <c r="F2536" s="456">
        <v>-3000</v>
      </c>
      <c r="G2536" s="456">
        <v>0</v>
      </c>
      <c r="H2536" s="456">
        <v>449.79</v>
      </c>
      <c r="I2536" s="456">
        <v>0</v>
      </c>
      <c r="J2536" s="459">
        <v>-2550.21</v>
      </c>
    </row>
    <row r="2537" spans="2:10" x14ac:dyDescent="0.25">
      <c r="B2537" s="516" t="s">
        <v>321</v>
      </c>
      <c r="C2537" s="458" t="s">
        <v>3291</v>
      </c>
      <c r="D2537" s="458" t="s">
        <v>2075</v>
      </c>
      <c r="E2537" s="456">
        <v>0</v>
      </c>
      <c r="F2537" s="456">
        <v>-252841.59</v>
      </c>
      <c r="G2537" s="456">
        <v>0</v>
      </c>
      <c r="H2537" s="456">
        <v>28508.97</v>
      </c>
      <c r="I2537" s="456">
        <v>0</v>
      </c>
      <c r="J2537" s="459">
        <v>-224332.62</v>
      </c>
    </row>
    <row r="2538" spans="2:10" x14ac:dyDescent="0.25">
      <c r="B2538" s="516" t="s">
        <v>321</v>
      </c>
      <c r="C2538" s="458" t="s">
        <v>4082</v>
      </c>
      <c r="D2538" s="458" t="s">
        <v>2077</v>
      </c>
      <c r="E2538" s="456">
        <v>0</v>
      </c>
      <c r="F2538" s="456">
        <v>15264.94</v>
      </c>
      <c r="G2538" s="456">
        <v>310.04000000000002</v>
      </c>
      <c r="H2538" s="456">
        <v>0</v>
      </c>
      <c r="I2538" s="456">
        <v>0</v>
      </c>
      <c r="J2538" s="459">
        <v>14954.9</v>
      </c>
    </row>
    <row r="2539" spans="2:10" x14ac:dyDescent="0.25">
      <c r="B2539" s="526" t="s">
        <v>321</v>
      </c>
      <c r="C2539" s="512" t="s">
        <v>4866</v>
      </c>
      <c r="D2539" s="512" t="s">
        <v>2079</v>
      </c>
      <c r="E2539" s="511">
        <v>0</v>
      </c>
      <c r="F2539" s="511">
        <v>174761</v>
      </c>
      <c r="G2539" s="511">
        <v>0</v>
      </c>
      <c r="H2539" s="511">
        <v>282551.7</v>
      </c>
      <c r="I2539" s="511">
        <v>0</v>
      </c>
      <c r="J2539" s="527">
        <v>457312.7</v>
      </c>
    </row>
    <row r="2540" spans="2:10" x14ac:dyDescent="0.25">
      <c r="B2540" s="516" t="s">
        <v>321</v>
      </c>
      <c r="C2540" s="458" t="s">
        <v>4867</v>
      </c>
      <c r="D2540" s="458" t="s">
        <v>2081</v>
      </c>
      <c r="E2540" s="456">
        <v>0</v>
      </c>
      <c r="F2540" s="456">
        <v>-20000</v>
      </c>
      <c r="G2540" s="456">
        <v>20981.59</v>
      </c>
      <c r="H2540" s="456">
        <v>0</v>
      </c>
      <c r="I2540" s="456">
        <v>0</v>
      </c>
      <c r="J2540" s="459">
        <v>-40981.589999999997</v>
      </c>
    </row>
    <row r="2541" spans="2:10" x14ac:dyDescent="0.25">
      <c r="B2541" s="516" t="s">
        <v>321</v>
      </c>
      <c r="C2541" s="458" t="s">
        <v>4268</v>
      </c>
      <c r="D2541" s="458" t="s">
        <v>2083</v>
      </c>
      <c r="E2541" s="456">
        <v>0</v>
      </c>
      <c r="F2541" s="456">
        <v>-110947.23</v>
      </c>
      <c r="G2541" s="456">
        <v>0</v>
      </c>
      <c r="H2541" s="456">
        <v>0</v>
      </c>
      <c r="I2541" s="456">
        <v>0</v>
      </c>
      <c r="J2541" s="459">
        <v>-110947.23</v>
      </c>
    </row>
    <row r="2542" spans="2:10" x14ac:dyDescent="0.25">
      <c r="B2542" s="516" t="s">
        <v>321</v>
      </c>
      <c r="C2542" s="458" t="s">
        <v>4515</v>
      </c>
      <c r="D2542" s="458" t="s">
        <v>2085</v>
      </c>
      <c r="E2542" s="456">
        <v>0</v>
      </c>
      <c r="F2542" s="456">
        <v>-15764</v>
      </c>
      <c r="G2542" s="456">
        <v>0</v>
      </c>
      <c r="H2542" s="456">
        <v>81628.679999999993</v>
      </c>
      <c r="I2542" s="456">
        <v>0</v>
      </c>
      <c r="J2542" s="459">
        <v>65864.679999999993</v>
      </c>
    </row>
    <row r="2543" spans="2:10" x14ac:dyDescent="0.25">
      <c r="B2543" s="516" t="s">
        <v>321</v>
      </c>
      <c r="C2543" s="458" t="s">
        <v>4083</v>
      </c>
      <c r="D2543" s="458" t="s">
        <v>2087</v>
      </c>
      <c r="E2543" s="456">
        <v>0</v>
      </c>
      <c r="F2543" s="456">
        <v>-27386.59</v>
      </c>
      <c r="G2543" s="456">
        <v>95.19</v>
      </c>
      <c r="H2543" s="456">
        <v>0</v>
      </c>
      <c r="I2543" s="456">
        <v>0</v>
      </c>
      <c r="J2543" s="459">
        <v>-27481.78</v>
      </c>
    </row>
    <row r="2544" spans="2:10" x14ac:dyDescent="0.25">
      <c r="B2544" s="516" t="s">
        <v>321</v>
      </c>
      <c r="C2544" s="458" t="s">
        <v>4868</v>
      </c>
      <c r="D2544" s="458" t="s">
        <v>2089</v>
      </c>
      <c r="E2544" s="456">
        <v>0</v>
      </c>
      <c r="F2544" s="456">
        <v>-500</v>
      </c>
      <c r="G2544" s="456">
        <v>38766.699999999997</v>
      </c>
      <c r="H2544" s="456">
        <v>0</v>
      </c>
      <c r="I2544" s="456">
        <v>0</v>
      </c>
      <c r="J2544" s="459">
        <v>-39266.699999999997</v>
      </c>
    </row>
    <row r="2545" spans="2:10" x14ac:dyDescent="0.25">
      <c r="B2545" s="526" t="s">
        <v>321</v>
      </c>
      <c r="C2545" s="512" t="s">
        <v>3292</v>
      </c>
      <c r="D2545" s="512" t="s">
        <v>2091</v>
      </c>
      <c r="E2545" s="511">
        <v>0</v>
      </c>
      <c r="F2545" s="511">
        <v>2524578.5299999998</v>
      </c>
      <c r="G2545" s="511">
        <v>1381.57</v>
      </c>
      <c r="H2545" s="511">
        <v>0</v>
      </c>
      <c r="I2545" s="511">
        <v>0</v>
      </c>
      <c r="J2545" s="527">
        <v>2523196.96</v>
      </c>
    </row>
    <row r="2546" spans="2:10" x14ac:dyDescent="0.25">
      <c r="B2546" s="516" t="s">
        <v>321</v>
      </c>
      <c r="C2546" s="458" t="s">
        <v>4084</v>
      </c>
      <c r="D2546" s="458" t="s">
        <v>4060</v>
      </c>
      <c r="E2546" s="456">
        <v>0</v>
      </c>
      <c r="F2546" s="456">
        <v>194889.39</v>
      </c>
      <c r="G2546" s="456">
        <v>0</v>
      </c>
      <c r="H2546" s="456">
        <v>16325.62</v>
      </c>
      <c r="I2546" s="456">
        <v>0</v>
      </c>
      <c r="J2546" s="459">
        <v>211215.01</v>
      </c>
    </row>
    <row r="2547" spans="2:10" x14ac:dyDescent="0.25">
      <c r="B2547" s="516" t="s">
        <v>321</v>
      </c>
      <c r="C2547" s="458" t="s">
        <v>5731</v>
      </c>
      <c r="D2547" s="458" t="s">
        <v>2093</v>
      </c>
      <c r="E2547" s="456">
        <v>0</v>
      </c>
      <c r="F2547" s="456">
        <v>0</v>
      </c>
      <c r="G2547" s="456">
        <v>2008.5</v>
      </c>
      <c r="H2547" s="456">
        <v>0</v>
      </c>
      <c r="I2547" s="456">
        <v>0</v>
      </c>
      <c r="J2547" s="459">
        <v>-2008.5</v>
      </c>
    </row>
    <row r="2548" spans="2:10" x14ac:dyDescent="0.25">
      <c r="B2548" s="516" t="s">
        <v>321</v>
      </c>
      <c r="C2548" s="458" t="s">
        <v>5732</v>
      </c>
      <c r="D2548" s="458" t="s">
        <v>2095</v>
      </c>
      <c r="E2548" s="456">
        <v>0</v>
      </c>
      <c r="F2548" s="456">
        <v>0</v>
      </c>
      <c r="G2548" s="456">
        <v>0</v>
      </c>
      <c r="H2548" s="456">
        <v>20918.46</v>
      </c>
      <c r="I2548" s="456">
        <v>0</v>
      </c>
      <c r="J2548" s="459">
        <v>20918.46</v>
      </c>
    </row>
    <row r="2549" spans="2:10" x14ac:dyDescent="0.25">
      <c r="B2549" s="516" t="s">
        <v>321</v>
      </c>
      <c r="C2549" s="458" t="s">
        <v>4085</v>
      </c>
      <c r="D2549" s="458" t="s">
        <v>2097</v>
      </c>
      <c r="E2549" s="456">
        <v>0</v>
      </c>
      <c r="F2549" s="456">
        <v>-94576.81</v>
      </c>
      <c r="G2549" s="456">
        <v>0</v>
      </c>
      <c r="H2549" s="456">
        <v>6000</v>
      </c>
      <c r="I2549" s="456">
        <v>0</v>
      </c>
      <c r="J2549" s="459">
        <v>-88576.81</v>
      </c>
    </row>
    <row r="2550" spans="2:10" x14ac:dyDescent="0.25">
      <c r="B2550" s="516" t="s">
        <v>321</v>
      </c>
      <c r="C2550" s="458" t="s">
        <v>4269</v>
      </c>
      <c r="D2550" s="458" t="s">
        <v>2099</v>
      </c>
      <c r="E2550" s="456">
        <v>0</v>
      </c>
      <c r="F2550" s="456">
        <v>-27156.97</v>
      </c>
      <c r="G2550" s="456">
        <v>0</v>
      </c>
      <c r="H2550" s="456">
        <v>6480</v>
      </c>
      <c r="I2550" s="456">
        <v>0</v>
      </c>
      <c r="J2550" s="459">
        <v>-20676.97</v>
      </c>
    </row>
    <row r="2551" spans="2:10" ht="18" x14ac:dyDescent="0.25">
      <c r="B2551" s="526" t="s">
        <v>321</v>
      </c>
      <c r="C2551" s="512" t="s">
        <v>4692</v>
      </c>
      <c r="D2551" s="512" t="s">
        <v>2177</v>
      </c>
      <c r="E2551" s="511">
        <v>0</v>
      </c>
      <c r="F2551" s="511">
        <v>5200</v>
      </c>
      <c r="G2551" s="511">
        <v>0</v>
      </c>
      <c r="H2551" s="511">
        <v>4900</v>
      </c>
      <c r="I2551" s="511">
        <v>0</v>
      </c>
      <c r="J2551" s="527">
        <v>10100</v>
      </c>
    </row>
    <row r="2552" spans="2:10" x14ac:dyDescent="0.25">
      <c r="B2552" s="526" t="s">
        <v>321</v>
      </c>
      <c r="C2552" s="512" t="s">
        <v>4693</v>
      </c>
      <c r="D2552" s="512" t="s">
        <v>2179</v>
      </c>
      <c r="E2552" s="511">
        <v>0</v>
      </c>
      <c r="F2552" s="511">
        <v>-40136.69</v>
      </c>
      <c r="G2552" s="511">
        <v>0</v>
      </c>
      <c r="H2552" s="511">
        <v>0</v>
      </c>
      <c r="I2552" s="511">
        <v>0</v>
      </c>
      <c r="J2552" s="527">
        <v>-40136.69</v>
      </c>
    </row>
    <row r="2553" spans="2:10" x14ac:dyDescent="0.25">
      <c r="B2553" s="526" t="s">
        <v>321</v>
      </c>
      <c r="C2553" s="512" t="s">
        <v>4694</v>
      </c>
      <c r="D2553" s="512" t="s">
        <v>2101</v>
      </c>
      <c r="E2553" s="511">
        <v>0</v>
      </c>
      <c r="F2553" s="511">
        <v>21685</v>
      </c>
      <c r="G2553" s="511">
        <v>2000</v>
      </c>
      <c r="H2553" s="511">
        <v>0</v>
      </c>
      <c r="I2553" s="511">
        <v>0</v>
      </c>
      <c r="J2553" s="527">
        <v>19685</v>
      </c>
    </row>
    <row r="2554" spans="2:10" x14ac:dyDescent="0.25">
      <c r="B2554" s="526" t="s">
        <v>321</v>
      </c>
      <c r="C2554" s="512" t="s">
        <v>5733</v>
      </c>
      <c r="D2554" s="512" t="s">
        <v>2182</v>
      </c>
      <c r="E2554" s="511">
        <v>0</v>
      </c>
      <c r="F2554" s="511">
        <v>-925.98</v>
      </c>
      <c r="G2554" s="511">
        <v>0</v>
      </c>
      <c r="H2554" s="511">
        <v>0</v>
      </c>
      <c r="I2554" s="511">
        <v>0</v>
      </c>
      <c r="J2554" s="527">
        <v>-925.98</v>
      </c>
    </row>
    <row r="2555" spans="2:10" x14ac:dyDescent="0.25">
      <c r="B2555" s="526" t="s">
        <v>321</v>
      </c>
      <c r="C2555" s="512" t="s">
        <v>3700</v>
      </c>
      <c r="D2555" s="512" t="s">
        <v>2103</v>
      </c>
      <c r="E2555" s="511">
        <v>0</v>
      </c>
      <c r="F2555" s="511">
        <v>9487.18</v>
      </c>
      <c r="G2555" s="511">
        <v>0</v>
      </c>
      <c r="H2555" s="511">
        <v>0</v>
      </c>
      <c r="I2555" s="511">
        <v>0</v>
      </c>
      <c r="J2555" s="527">
        <v>9487.18</v>
      </c>
    </row>
    <row r="2556" spans="2:10" x14ac:dyDescent="0.25">
      <c r="B2556" s="516" t="s">
        <v>321</v>
      </c>
      <c r="C2556" s="458" t="s">
        <v>4270</v>
      </c>
      <c r="D2556" s="458" t="s">
        <v>2105</v>
      </c>
      <c r="E2556" s="456">
        <v>0</v>
      </c>
      <c r="F2556" s="456">
        <v>183700.67</v>
      </c>
      <c r="G2556" s="456">
        <v>0</v>
      </c>
      <c r="H2556" s="456">
        <v>16700</v>
      </c>
      <c r="I2556" s="456">
        <v>0</v>
      </c>
      <c r="J2556" s="459">
        <v>200400.67</v>
      </c>
    </row>
    <row r="2557" spans="2:10" x14ac:dyDescent="0.25">
      <c r="B2557" s="526" t="s">
        <v>321</v>
      </c>
      <c r="C2557" s="512" t="s">
        <v>4516</v>
      </c>
      <c r="D2557" s="512" t="s">
        <v>2186</v>
      </c>
      <c r="E2557" s="511">
        <v>0</v>
      </c>
      <c r="F2557" s="511">
        <v>172.86</v>
      </c>
      <c r="G2557" s="511">
        <v>0</v>
      </c>
      <c r="H2557" s="511">
        <v>371</v>
      </c>
      <c r="I2557" s="511">
        <v>0</v>
      </c>
      <c r="J2557" s="527">
        <v>543.86</v>
      </c>
    </row>
    <row r="2558" spans="2:10" x14ac:dyDescent="0.25">
      <c r="B2558" s="516" t="s">
        <v>321</v>
      </c>
      <c r="C2558" s="458" t="s">
        <v>4271</v>
      </c>
      <c r="D2558" s="458" t="s">
        <v>2107</v>
      </c>
      <c r="E2558" s="456">
        <v>0</v>
      </c>
      <c r="F2558" s="456">
        <v>923801.07</v>
      </c>
      <c r="G2558" s="456">
        <v>0</v>
      </c>
      <c r="H2558" s="456">
        <v>7000</v>
      </c>
      <c r="I2558" s="456">
        <v>0</v>
      </c>
      <c r="J2558" s="459">
        <v>930801.07</v>
      </c>
    </row>
    <row r="2559" spans="2:10" x14ac:dyDescent="0.25">
      <c r="B2559" s="516" t="s">
        <v>321</v>
      </c>
      <c r="C2559" s="458" t="s">
        <v>3701</v>
      </c>
      <c r="D2559" s="458" t="s">
        <v>2109</v>
      </c>
      <c r="E2559" s="456">
        <v>0</v>
      </c>
      <c r="F2559" s="456">
        <v>-2739.9</v>
      </c>
      <c r="G2559" s="456">
        <v>0</v>
      </c>
      <c r="H2559" s="456">
        <v>0</v>
      </c>
      <c r="I2559" s="456">
        <v>0</v>
      </c>
      <c r="J2559" s="459">
        <v>-2739.9</v>
      </c>
    </row>
    <row r="2560" spans="2:10" x14ac:dyDescent="0.25">
      <c r="B2560" s="516" t="s">
        <v>321</v>
      </c>
      <c r="C2560" s="458" t="s">
        <v>3702</v>
      </c>
      <c r="D2560" s="458" t="s">
        <v>2111</v>
      </c>
      <c r="E2560" s="456">
        <v>0</v>
      </c>
      <c r="F2560" s="456">
        <v>18652.3</v>
      </c>
      <c r="G2560" s="456">
        <v>0</v>
      </c>
      <c r="H2560" s="456">
        <v>1000</v>
      </c>
      <c r="I2560" s="456">
        <v>0</v>
      </c>
      <c r="J2560" s="459">
        <v>19652.3</v>
      </c>
    </row>
    <row r="2561" spans="2:10" x14ac:dyDescent="0.25">
      <c r="B2561" s="526" t="s">
        <v>321</v>
      </c>
      <c r="C2561" s="512" t="s">
        <v>4517</v>
      </c>
      <c r="D2561" s="512" t="s">
        <v>2191</v>
      </c>
      <c r="E2561" s="511">
        <v>0</v>
      </c>
      <c r="F2561" s="511">
        <v>10279.629999999999</v>
      </c>
      <c r="G2561" s="511">
        <v>0</v>
      </c>
      <c r="H2561" s="511">
        <v>0</v>
      </c>
      <c r="I2561" s="511">
        <v>0</v>
      </c>
      <c r="J2561" s="527">
        <v>10279.629999999999</v>
      </c>
    </row>
    <row r="2562" spans="2:10" x14ac:dyDescent="0.25">
      <c r="B2562" s="526" t="s">
        <v>321</v>
      </c>
      <c r="C2562" s="512" t="s">
        <v>5736</v>
      </c>
      <c r="D2562" s="512" t="s">
        <v>2113</v>
      </c>
      <c r="E2562" s="511">
        <v>0</v>
      </c>
      <c r="F2562" s="511">
        <v>-112.87</v>
      </c>
      <c r="G2562" s="511">
        <v>0</v>
      </c>
      <c r="H2562" s="511">
        <v>0</v>
      </c>
      <c r="I2562" s="511">
        <v>0</v>
      </c>
      <c r="J2562" s="527">
        <v>-112.87</v>
      </c>
    </row>
    <row r="2563" spans="2:10" x14ac:dyDescent="0.25">
      <c r="B2563" s="526" t="s">
        <v>321</v>
      </c>
      <c r="C2563" s="512" t="s">
        <v>4695</v>
      </c>
      <c r="D2563" s="512" t="s">
        <v>2194</v>
      </c>
      <c r="E2563" s="511">
        <v>0</v>
      </c>
      <c r="F2563" s="511">
        <v>-1300.8</v>
      </c>
      <c r="G2563" s="511">
        <v>0</v>
      </c>
      <c r="H2563" s="511">
        <v>0</v>
      </c>
      <c r="I2563" s="511">
        <v>0</v>
      </c>
      <c r="J2563" s="527">
        <v>-1300.8</v>
      </c>
    </row>
    <row r="2564" spans="2:10" x14ac:dyDescent="0.25">
      <c r="B2564" s="526" t="s">
        <v>321</v>
      </c>
      <c r="C2564" s="512" t="s">
        <v>4518</v>
      </c>
      <c r="D2564" s="512" t="s">
        <v>2115</v>
      </c>
      <c r="E2564" s="511">
        <v>0</v>
      </c>
      <c r="F2564" s="511">
        <v>-275637.71000000002</v>
      </c>
      <c r="G2564" s="511">
        <v>0</v>
      </c>
      <c r="H2564" s="511">
        <v>348</v>
      </c>
      <c r="I2564" s="511">
        <v>0</v>
      </c>
      <c r="J2564" s="527">
        <v>-275289.71000000002</v>
      </c>
    </row>
    <row r="2565" spans="2:10" x14ac:dyDescent="0.25">
      <c r="B2565" s="526" t="s">
        <v>321</v>
      </c>
      <c r="C2565" s="512" t="s">
        <v>4869</v>
      </c>
      <c r="D2565" s="512" t="s">
        <v>2197</v>
      </c>
      <c r="E2565" s="511">
        <v>0</v>
      </c>
      <c r="F2565" s="511">
        <v>64573.279999999999</v>
      </c>
      <c r="G2565" s="511">
        <v>0</v>
      </c>
      <c r="H2565" s="511">
        <v>0</v>
      </c>
      <c r="I2565" s="511">
        <v>0</v>
      </c>
      <c r="J2565" s="527">
        <v>64573.279999999999</v>
      </c>
    </row>
    <row r="2566" spans="2:10" x14ac:dyDescent="0.25">
      <c r="B2566" s="526" t="s">
        <v>321</v>
      </c>
      <c r="C2566" s="512" t="s">
        <v>4272</v>
      </c>
      <c r="D2566" s="512" t="s">
        <v>2119</v>
      </c>
      <c r="E2566" s="511">
        <v>0</v>
      </c>
      <c r="F2566" s="511">
        <v>-19493.240000000002</v>
      </c>
      <c r="G2566" s="511">
        <v>0</v>
      </c>
      <c r="H2566" s="511">
        <v>0</v>
      </c>
      <c r="I2566" s="511">
        <v>0</v>
      </c>
      <c r="J2566" s="527">
        <v>-19493.240000000002</v>
      </c>
    </row>
    <row r="2567" spans="2:10" x14ac:dyDescent="0.25">
      <c r="B2567" s="526" t="s">
        <v>321</v>
      </c>
      <c r="C2567" s="512" t="s">
        <v>5032</v>
      </c>
      <c r="D2567" s="512" t="s">
        <v>5019</v>
      </c>
      <c r="E2567" s="511">
        <v>0</v>
      </c>
      <c r="F2567" s="511">
        <v>4399</v>
      </c>
      <c r="G2567" s="511">
        <v>0</v>
      </c>
      <c r="H2567" s="511">
        <v>0</v>
      </c>
      <c r="I2567" s="511">
        <v>0</v>
      </c>
      <c r="J2567" s="527">
        <v>4399</v>
      </c>
    </row>
    <row r="2568" spans="2:10" x14ac:dyDescent="0.25">
      <c r="B2568" s="526" t="s">
        <v>321</v>
      </c>
      <c r="C2568" s="512" t="s">
        <v>4273</v>
      </c>
      <c r="D2568" s="512" t="s">
        <v>2121</v>
      </c>
      <c r="E2568" s="511">
        <v>0</v>
      </c>
      <c r="F2568" s="511">
        <v>-2226.7600000000002</v>
      </c>
      <c r="G2568" s="511">
        <v>0</v>
      </c>
      <c r="H2568" s="511">
        <v>0</v>
      </c>
      <c r="I2568" s="511">
        <v>0</v>
      </c>
      <c r="J2568" s="527">
        <v>-2226.7600000000002</v>
      </c>
    </row>
    <row r="2569" spans="2:10" x14ac:dyDescent="0.25">
      <c r="B2569" s="526" t="s">
        <v>321</v>
      </c>
      <c r="C2569" s="512" t="s">
        <v>4274</v>
      </c>
      <c r="D2569" s="512" t="s">
        <v>2123</v>
      </c>
      <c r="E2569" s="511">
        <v>0</v>
      </c>
      <c r="F2569" s="511">
        <v>-21914.400000000001</v>
      </c>
      <c r="G2569" s="511">
        <v>0</v>
      </c>
      <c r="H2569" s="511">
        <v>2300</v>
      </c>
      <c r="I2569" s="511">
        <v>0</v>
      </c>
      <c r="J2569" s="527">
        <v>-19614.400000000001</v>
      </c>
    </row>
    <row r="2570" spans="2:10" ht="10.5" customHeight="1" x14ac:dyDescent="0.25">
      <c r="B2570" s="526" t="s">
        <v>321</v>
      </c>
      <c r="C2570" s="512" t="s">
        <v>4275</v>
      </c>
      <c r="D2570" s="512" t="s">
        <v>2125</v>
      </c>
      <c r="E2570" s="511">
        <v>0</v>
      </c>
      <c r="F2570" s="511">
        <v>113726.62</v>
      </c>
      <c r="G2570" s="511">
        <v>0</v>
      </c>
      <c r="H2570" s="511">
        <v>2500</v>
      </c>
      <c r="I2570" s="511">
        <v>0</v>
      </c>
      <c r="J2570" s="527">
        <v>116226.62</v>
      </c>
    </row>
    <row r="2571" spans="2:10" ht="18" x14ac:dyDescent="0.25">
      <c r="B2571" s="526" t="s">
        <v>321</v>
      </c>
      <c r="C2571" s="512" t="s">
        <v>4086</v>
      </c>
      <c r="D2571" s="512" t="s">
        <v>2127</v>
      </c>
      <c r="E2571" s="511">
        <v>0</v>
      </c>
      <c r="F2571" s="511">
        <v>32282</v>
      </c>
      <c r="G2571" s="511">
        <v>0</v>
      </c>
      <c r="H2571" s="511">
        <v>500</v>
      </c>
      <c r="I2571" s="511">
        <v>0</v>
      </c>
      <c r="J2571" s="527">
        <v>32782</v>
      </c>
    </row>
    <row r="2572" spans="2:10" x14ac:dyDescent="0.25">
      <c r="B2572" s="526" t="s">
        <v>321</v>
      </c>
      <c r="C2572" s="512" t="s">
        <v>4276</v>
      </c>
      <c r="D2572" s="512" t="s">
        <v>2129</v>
      </c>
      <c r="E2572" s="511">
        <v>0</v>
      </c>
      <c r="F2572" s="511">
        <v>4681.17</v>
      </c>
      <c r="G2572" s="511">
        <v>0</v>
      </c>
      <c r="H2572" s="511">
        <v>4500</v>
      </c>
      <c r="I2572" s="511">
        <v>0</v>
      </c>
      <c r="J2572" s="527">
        <v>9181.17</v>
      </c>
    </row>
    <row r="2573" spans="2:10" x14ac:dyDescent="0.25">
      <c r="B2573" s="526" t="s">
        <v>321</v>
      </c>
      <c r="C2573" s="512" t="s">
        <v>5737</v>
      </c>
      <c r="D2573" s="512" t="s">
        <v>2131</v>
      </c>
      <c r="E2573" s="511">
        <v>0</v>
      </c>
      <c r="F2573" s="511">
        <v>-304.11</v>
      </c>
      <c r="G2573" s="511">
        <v>0</v>
      </c>
      <c r="H2573" s="511">
        <v>0</v>
      </c>
      <c r="I2573" s="511">
        <v>0</v>
      </c>
      <c r="J2573" s="527">
        <v>-304.11</v>
      </c>
    </row>
    <row r="2574" spans="2:10" x14ac:dyDescent="0.25">
      <c r="B2574" s="526" t="s">
        <v>321</v>
      </c>
      <c r="C2574" s="512" t="s">
        <v>4277</v>
      </c>
      <c r="D2574" s="512" t="s">
        <v>2137</v>
      </c>
      <c r="E2574" s="511">
        <v>0</v>
      </c>
      <c r="F2574" s="511">
        <v>23620.68</v>
      </c>
      <c r="G2574" s="511">
        <v>0</v>
      </c>
      <c r="H2574" s="511">
        <v>0</v>
      </c>
      <c r="I2574" s="511">
        <v>0</v>
      </c>
      <c r="J2574" s="527">
        <v>23620.68</v>
      </c>
    </row>
    <row r="2575" spans="2:10" x14ac:dyDescent="0.25">
      <c r="B2575" s="516" t="s">
        <v>321</v>
      </c>
      <c r="C2575" s="458" t="s">
        <v>4278</v>
      </c>
      <c r="D2575" s="458" t="s">
        <v>2322</v>
      </c>
      <c r="E2575" s="456">
        <v>0</v>
      </c>
      <c r="F2575" s="456">
        <v>35587.449999999997</v>
      </c>
      <c r="G2575" s="456">
        <v>0</v>
      </c>
      <c r="H2575" s="456">
        <v>0</v>
      </c>
      <c r="I2575" s="456">
        <v>0</v>
      </c>
      <c r="J2575" s="459">
        <v>35587.449999999997</v>
      </c>
    </row>
    <row r="2576" spans="2:10" x14ac:dyDescent="0.25">
      <c r="B2576" s="516" t="s">
        <v>321</v>
      </c>
      <c r="C2576" s="458" t="s">
        <v>4696</v>
      </c>
      <c r="D2576" s="458" t="s">
        <v>2139</v>
      </c>
      <c r="E2576" s="456">
        <v>0</v>
      </c>
      <c r="F2576" s="456">
        <v>0</v>
      </c>
      <c r="G2576" s="456">
        <v>0</v>
      </c>
      <c r="H2576" s="456">
        <v>0</v>
      </c>
      <c r="I2576" s="456">
        <v>0</v>
      </c>
      <c r="J2576" s="459">
        <v>0</v>
      </c>
    </row>
    <row r="2577" spans="2:10" x14ac:dyDescent="0.25">
      <c r="B2577" s="516" t="s">
        <v>321</v>
      </c>
      <c r="C2577" s="458" t="s">
        <v>5739</v>
      </c>
      <c r="D2577" s="458" t="s">
        <v>2208</v>
      </c>
      <c r="E2577" s="456">
        <v>0</v>
      </c>
      <c r="F2577" s="456">
        <v>-5063.25</v>
      </c>
      <c r="G2577" s="456">
        <v>0</v>
      </c>
      <c r="H2577" s="456">
        <v>0</v>
      </c>
      <c r="I2577" s="456">
        <v>0</v>
      </c>
      <c r="J2577" s="459">
        <v>-5063.25</v>
      </c>
    </row>
    <row r="2578" spans="2:10" x14ac:dyDescent="0.25">
      <c r="B2578" s="516" t="s">
        <v>321</v>
      </c>
      <c r="C2578" s="458" t="s">
        <v>5740</v>
      </c>
      <c r="D2578" s="458" t="s">
        <v>2210</v>
      </c>
      <c r="E2578" s="456">
        <v>0</v>
      </c>
      <c r="F2578" s="456">
        <v>0</v>
      </c>
      <c r="G2578" s="456">
        <v>7324.66</v>
      </c>
      <c r="H2578" s="456">
        <v>0</v>
      </c>
      <c r="I2578" s="456">
        <v>0</v>
      </c>
      <c r="J2578" s="459">
        <v>-7324.66</v>
      </c>
    </row>
    <row r="2579" spans="2:10" x14ac:dyDescent="0.25">
      <c r="B2579" s="526" t="s">
        <v>321</v>
      </c>
      <c r="C2579" s="512" t="s">
        <v>4870</v>
      </c>
      <c r="D2579" s="512" t="s">
        <v>2141</v>
      </c>
      <c r="E2579" s="511">
        <v>0</v>
      </c>
      <c r="F2579" s="511">
        <v>-300</v>
      </c>
      <c r="G2579" s="511">
        <v>12846.56</v>
      </c>
      <c r="H2579" s="511">
        <v>0</v>
      </c>
      <c r="I2579" s="511">
        <v>0</v>
      </c>
      <c r="J2579" s="527">
        <v>-13146.56</v>
      </c>
    </row>
    <row r="2580" spans="2:10" x14ac:dyDescent="0.25">
      <c r="B2580" s="516" t="s">
        <v>321</v>
      </c>
      <c r="C2580" s="458" t="s">
        <v>5741</v>
      </c>
      <c r="D2580" s="458" t="s">
        <v>2213</v>
      </c>
      <c r="E2580" s="456">
        <v>0</v>
      </c>
      <c r="F2580" s="456">
        <v>-46000</v>
      </c>
      <c r="G2580" s="456">
        <v>10589.04</v>
      </c>
      <c r="H2580" s="456">
        <v>0</v>
      </c>
      <c r="I2580" s="456">
        <v>0</v>
      </c>
      <c r="J2580" s="459">
        <v>-56589.04</v>
      </c>
    </row>
    <row r="2581" spans="2:10" x14ac:dyDescent="0.25">
      <c r="B2581" s="516" t="s">
        <v>321</v>
      </c>
      <c r="C2581" s="458" t="s">
        <v>4871</v>
      </c>
      <c r="D2581" s="458" t="s">
        <v>2143</v>
      </c>
      <c r="E2581" s="456">
        <v>0</v>
      </c>
      <c r="F2581" s="456">
        <v>-16010</v>
      </c>
      <c r="G2581" s="456">
        <v>7221.35</v>
      </c>
      <c r="H2581" s="456">
        <v>0</v>
      </c>
      <c r="I2581" s="456">
        <v>0</v>
      </c>
      <c r="J2581" s="459">
        <v>-23231.35</v>
      </c>
    </row>
    <row r="2582" spans="2:10" x14ac:dyDescent="0.25">
      <c r="B2582" s="526" t="s">
        <v>321</v>
      </c>
      <c r="C2582" s="512" t="s">
        <v>4087</v>
      </c>
      <c r="D2582" s="512" t="s">
        <v>4065</v>
      </c>
      <c r="E2582" s="511">
        <v>0</v>
      </c>
      <c r="F2582" s="511">
        <v>3480</v>
      </c>
      <c r="G2582" s="511">
        <v>31.3</v>
      </c>
      <c r="H2582" s="511">
        <v>0</v>
      </c>
      <c r="I2582" s="511">
        <v>0</v>
      </c>
      <c r="J2582" s="527">
        <v>3448.7</v>
      </c>
    </row>
    <row r="2583" spans="2:10" x14ac:dyDescent="0.25">
      <c r="B2583" s="516" t="s">
        <v>321</v>
      </c>
      <c r="C2583" s="458" t="s">
        <v>4088</v>
      </c>
      <c r="D2583" s="458" t="s">
        <v>2216</v>
      </c>
      <c r="E2583" s="456">
        <v>0</v>
      </c>
      <c r="F2583" s="456">
        <v>-2070</v>
      </c>
      <c r="G2583" s="456">
        <v>11534.67</v>
      </c>
      <c r="H2583" s="456">
        <v>0</v>
      </c>
      <c r="I2583" s="456">
        <v>0</v>
      </c>
      <c r="J2583" s="459">
        <v>-13604.67</v>
      </c>
    </row>
    <row r="2584" spans="2:10" x14ac:dyDescent="0.25">
      <c r="B2584" s="516" t="s">
        <v>321</v>
      </c>
      <c r="C2584" s="458" t="s">
        <v>5742</v>
      </c>
      <c r="D2584" s="458" t="s">
        <v>2218</v>
      </c>
      <c r="E2584" s="456">
        <v>0</v>
      </c>
      <c r="F2584" s="456">
        <v>0</v>
      </c>
      <c r="G2584" s="456">
        <v>438.79</v>
      </c>
      <c r="H2584" s="456">
        <v>0</v>
      </c>
      <c r="I2584" s="456">
        <v>0</v>
      </c>
      <c r="J2584" s="459">
        <v>-438.79</v>
      </c>
    </row>
    <row r="2585" spans="2:10" x14ac:dyDescent="0.25">
      <c r="B2585" s="516" t="s">
        <v>321</v>
      </c>
      <c r="C2585" s="458" t="s">
        <v>3703</v>
      </c>
      <c r="D2585" s="458" t="s">
        <v>2220</v>
      </c>
      <c r="E2585" s="456">
        <v>0</v>
      </c>
      <c r="F2585" s="456">
        <v>235380</v>
      </c>
      <c r="G2585" s="456">
        <v>0</v>
      </c>
      <c r="H2585" s="456">
        <v>66315.38</v>
      </c>
      <c r="I2585" s="456">
        <v>0</v>
      </c>
      <c r="J2585" s="459">
        <v>301695.38</v>
      </c>
    </row>
    <row r="2586" spans="2:10" x14ac:dyDescent="0.25">
      <c r="B2586" s="516" t="s">
        <v>321</v>
      </c>
      <c r="C2586" s="458" t="s">
        <v>4279</v>
      </c>
      <c r="D2586" s="458" t="s">
        <v>4240</v>
      </c>
      <c r="E2586" s="456">
        <v>0</v>
      </c>
      <c r="F2586" s="456">
        <v>8500</v>
      </c>
      <c r="G2586" s="456">
        <v>8500</v>
      </c>
      <c r="H2586" s="456">
        <v>0</v>
      </c>
      <c r="I2586" s="456">
        <v>0</v>
      </c>
      <c r="J2586" s="459">
        <v>0</v>
      </c>
    </row>
    <row r="2587" spans="2:10" ht="18" x14ac:dyDescent="0.25">
      <c r="B2587" s="516" t="s">
        <v>321</v>
      </c>
      <c r="C2587" s="458" t="s">
        <v>4519</v>
      </c>
      <c r="D2587" s="458" t="s">
        <v>2341</v>
      </c>
      <c r="E2587" s="456">
        <v>0</v>
      </c>
      <c r="F2587" s="456">
        <v>27300</v>
      </c>
      <c r="G2587" s="456">
        <v>0</v>
      </c>
      <c r="H2587" s="456">
        <v>0</v>
      </c>
      <c r="I2587" s="456">
        <v>0</v>
      </c>
      <c r="J2587" s="459">
        <v>27300</v>
      </c>
    </row>
    <row r="2588" spans="2:10" ht="26.25" customHeight="1" x14ac:dyDescent="0.25">
      <c r="B2588" s="526" t="s">
        <v>321</v>
      </c>
      <c r="C2588" s="512" t="s">
        <v>5743</v>
      </c>
      <c r="D2588" s="512" t="s">
        <v>2222</v>
      </c>
      <c r="E2588" s="511">
        <v>0</v>
      </c>
      <c r="F2588" s="511">
        <v>-29189.61</v>
      </c>
      <c r="G2588" s="511">
        <v>0</v>
      </c>
      <c r="H2588" s="511">
        <v>0</v>
      </c>
      <c r="I2588" s="511">
        <v>0</v>
      </c>
      <c r="J2588" s="527">
        <v>-29189.61</v>
      </c>
    </row>
    <row r="2589" spans="2:10" x14ac:dyDescent="0.25">
      <c r="B2589" s="516" t="s">
        <v>321</v>
      </c>
      <c r="C2589" s="458" t="s">
        <v>5033</v>
      </c>
      <c r="D2589" s="458" t="s">
        <v>5021</v>
      </c>
      <c r="E2589" s="456">
        <v>0</v>
      </c>
      <c r="F2589" s="456">
        <v>53760</v>
      </c>
      <c r="G2589" s="456">
        <v>10522.7</v>
      </c>
      <c r="H2589" s="456">
        <v>0</v>
      </c>
      <c r="I2589" s="456">
        <v>0</v>
      </c>
      <c r="J2589" s="459">
        <v>43237.3</v>
      </c>
    </row>
    <row r="2590" spans="2:10" x14ac:dyDescent="0.25">
      <c r="B2590" s="516" t="s">
        <v>321</v>
      </c>
      <c r="C2590" s="458" t="s">
        <v>5166</v>
      </c>
      <c r="D2590" s="458" t="s">
        <v>2345</v>
      </c>
      <c r="E2590" s="456">
        <v>0</v>
      </c>
      <c r="F2590" s="456">
        <v>6000</v>
      </c>
      <c r="G2590" s="456">
        <v>0</v>
      </c>
      <c r="H2590" s="456">
        <v>0</v>
      </c>
      <c r="I2590" s="456">
        <v>0</v>
      </c>
      <c r="J2590" s="459">
        <v>6000</v>
      </c>
    </row>
    <row r="2591" spans="2:10" x14ac:dyDescent="0.25">
      <c r="B2591" s="516" t="s">
        <v>321</v>
      </c>
      <c r="C2591" s="458" t="s">
        <v>3704</v>
      </c>
      <c r="D2591" s="458" t="s">
        <v>2224</v>
      </c>
      <c r="E2591" s="456">
        <v>0</v>
      </c>
      <c r="F2591" s="456">
        <v>23920.91</v>
      </c>
      <c r="G2591" s="456">
        <v>0</v>
      </c>
      <c r="H2591" s="456">
        <v>10000</v>
      </c>
      <c r="I2591" s="456">
        <v>0</v>
      </c>
      <c r="J2591" s="459">
        <v>33920.910000000003</v>
      </c>
    </row>
    <row r="2592" spans="2:10" ht="12.75" customHeight="1" x14ac:dyDescent="0.25">
      <c r="B2592" s="526" t="s">
        <v>321</v>
      </c>
      <c r="C2592" s="512" t="s">
        <v>3705</v>
      </c>
      <c r="D2592" s="512" t="s">
        <v>2226</v>
      </c>
      <c r="E2592" s="511">
        <v>0</v>
      </c>
      <c r="F2592" s="511">
        <v>2483.13</v>
      </c>
      <c r="G2592" s="511">
        <v>0</v>
      </c>
      <c r="H2592" s="511">
        <v>0</v>
      </c>
      <c r="I2592" s="511">
        <v>0</v>
      </c>
      <c r="J2592" s="527">
        <v>2483.13</v>
      </c>
    </row>
    <row r="2593" spans="2:10" ht="18" x14ac:dyDescent="0.25">
      <c r="B2593" s="516" t="s">
        <v>321</v>
      </c>
      <c r="C2593" s="458" t="s">
        <v>3706</v>
      </c>
      <c r="D2593" s="458" t="s">
        <v>3680</v>
      </c>
      <c r="E2593" s="456">
        <v>0</v>
      </c>
      <c r="F2593" s="456">
        <v>20890.72</v>
      </c>
      <c r="G2593" s="456">
        <v>0</v>
      </c>
      <c r="H2593" s="456">
        <v>1668.69</v>
      </c>
      <c r="I2593" s="456">
        <v>0</v>
      </c>
      <c r="J2593" s="459">
        <v>22559.41</v>
      </c>
    </row>
    <row r="2594" spans="2:10" x14ac:dyDescent="0.25">
      <c r="B2594" s="516" t="s">
        <v>321</v>
      </c>
      <c r="C2594" s="458" t="s">
        <v>4089</v>
      </c>
      <c r="D2594" s="458" t="s">
        <v>2228</v>
      </c>
      <c r="E2594" s="456">
        <v>0</v>
      </c>
      <c r="F2594" s="456">
        <v>-568656.68000000005</v>
      </c>
      <c r="G2594" s="456">
        <v>2896.55</v>
      </c>
      <c r="H2594" s="456">
        <v>0</v>
      </c>
      <c r="I2594" s="456">
        <v>0</v>
      </c>
      <c r="J2594" s="459">
        <v>-571553.23</v>
      </c>
    </row>
    <row r="2595" spans="2:10" ht="9" customHeight="1" x14ac:dyDescent="0.25">
      <c r="B2595" s="516" t="s">
        <v>321</v>
      </c>
      <c r="C2595" s="458" t="s">
        <v>5745</v>
      </c>
      <c r="D2595" s="458" t="s">
        <v>2230</v>
      </c>
      <c r="E2595" s="456">
        <v>0</v>
      </c>
      <c r="F2595" s="456">
        <v>-3438.05</v>
      </c>
      <c r="G2595" s="456">
        <v>0</v>
      </c>
      <c r="H2595" s="456">
        <v>0</v>
      </c>
      <c r="I2595" s="456">
        <v>0</v>
      </c>
      <c r="J2595" s="459">
        <v>-3438.05</v>
      </c>
    </row>
    <row r="2596" spans="2:10" x14ac:dyDescent="0.25">
      <c r="B2596" s="516" t="s">
        <v>321</v>
      </c>
      <c r="C2596" s="458" t="s">
        <v>3293</v>
      </c>
      <c r="D2596" s="458" t="s">
        <v>2145</v>
      </c>
      <c r="E2596" s="456">
        <v>0</v>
      </c>
      <c r="F2596" s="456">
        <v>-8100</v>
      </c>
      <c r="G2596" s="456">
        <v>0</v>
      </c>
      <c r="H2596" s="456">
        <v>654.63</v>
      </c>
      <c r="I2596" s="456">
        <v>0</v>
      </c>
      <c r="J2596" s="459">
        <v>-7445.37</v>
      </c>
    </row>
    <row r="2597" spans="2:10" x14ac:dyDescent="0.25">
      <c r="B2597" s="516" t="s">
        <v>321</v>
      </c>
      <c r="C2597" s="458" t="s">
        <v>3294</v>
      </c>
      <c r="D2597" s="458" t="s">
        <v>2233</v>
      </c>
      <c r="E2597" s="456">
        <v>0</v>
      </c>
      <c r="F2597" s="456">
        <v>38054.43</v>
      </c>
      <c r="G2597" s="456">
        <v>0</v>
      </c>
      <c r="H2597" s="456">
        <v>0</v>
      </c>
      <c r="I2597" s="456">
        <v>0</v>
      </c>
      <c r="J2597" s="459">
        <v>38054.43</v>
      </c>
    </row>
    <row r="2598" spans="2:10" x14ac:dyDescent="0.25">
      <c r="B2598" s="526" t="s">
        <v>321</v>
      </c>
      <c r="C2598" s="512" t="s">
        <v>4872</v>
      </c>
      <c r="D2598" s="512" t="s">
        <v>2235</v>
      </c>
      <c r="E2598" s="511">
        <v>0</v>
      </c>
      <c r="F2598" s="511">
        <v>96225</v>
      </c>
      <c r="G2598" s="511">
        <v>0</v>
      </c>
      <c r="H2598" s="511">
        <v>39794.25</v>
      </c>
      <c r="I2598" s="511">
        <v>0</v>
      </c>
      <c r="J2598" s="527">
        <v>136019.25</v>
      </c>
    </row>
    <row r="2599" spans="2:10" x14ac:dyDescent="0.25">
      <c r="B2599" s="516" t="s">
        <v>321</v>
      </c>
      <c r="C2599" s="458" t="s">
        <v>4873</v>
      </c>
      <c r="D2599" s="458" t="s">
        <v>2237</v>
      </c>
      <c r="E2599" s="456">
        <v>0</v>
      </c>
      <c r="F2599" s="456">
        <v>-65618.559999999998</v>
      </c>
      <c r="G2599" s="456">
        <v>0</v>
      </c>
      <c r="H2599" s="456">
        <v>0</v>
      </c>
      <c r="I2599" s="456">
        <v>0</v>
      </c>
      <c r="J2599" s="459">
        <v>-65618.559999999998</v>
      </c>
    </row>
    <row r="2600" spans="2:10" x14ac:dyDescent="0.25">
      <c r="B2600" s="516" t="s">
        <v>321</v>
      </c>
      <c r="C2600" s="458" t="s">
        <v>5746</v>
      </c>
      <c r="D2600" s="458" t="s">
        <v>2147</v>
      </c>
      <c r="E2600" s="456">
        <v>0</v>
      </c>
      <c r="F2600" s="456">
        <v>-34810.32</v>
      </c>
      <c r="G2600" s="456">
        <v>10597.76</v>
      </c>
      <c r="H2600" s="456">
        <v>0</v>
      </c>
      <c r="I2600" s="456">
        <v>0</v>
      </c>
      <c r="J2600" s="459">
        <v>-45408.08</v>
      </c>
    </row>
    <row r="2601" spans="2:10" x14ac:dyDescent="0.25">
      <c r="B2601" s="516" t="s">
        <v>321</v>
      </c>
      <c r="C2601" s="458" t="s">
        <v>4520</v>
      </c>
      <c r="D2601" s="458" t="s">
        <v>2351</v>
      </c>
      <c r="E2601" s="456">
        <v>0</v>
      </c>
      <c r="F2601" s="456">
        <v>17485</v>
      </c>
      <c r="G2601" s="456">
        <v>0</v>
      </c>
      <c r="H2601" s="456">
        <v>0</v>
      </c>
      <c r="I2601" s="456">
        <v>0</v>
      </c>
      <c r="J2601" s="459">
        <v>17485</v>
      </c>
    </row>
    <row r="2602" spans="2:10" x14ac:dyDescent="0.25">
      <c r="B2602" s="516" t="s">
        <v>321</v>
      </c>
      <c r="C2602" s="458" t="s">
        <v>3707</v>
      </c>
      <c r="D2602" s="458" t="s">
        <v>2149</v>
      </c>
      <c r="E2602" s="456">
        <v>0</v>
      </c>
      <c r="F2602" s="456">
        <v>72040</v>
      </c>
      <c r="G2602" s="456">
        <v>0</v>
      </c>
      <c r="H2602" s="456">
        <v>33599.82</v>
      </c>
      <c r="I2602" s="456">
        <v>0</v>
      </c>
      <c r="J2602" s="459">
        <v>105639.82</v>
      </c>
    </row>
    <row r="2603" spans="2:10" ht="18" x14ac:dyDescent="0.25">
      <c r="B2603" s="516" t="s">
        <v>321</v>
      </c>
      <c r="C2603" s="458" t="s">
        <v>3708</v>
      </c>
      <c r="D2603" s="458" t="s">
        <v>2241</v>
      </c>
      <c r="E2603" s="456">
        <v>0</v>
      </c>
      <c r="F2603" s="456">
        <v>11197</v>
      </c>
      <c r="G2603" s="456">
        <v>0</v>
      </c>
      <c r="H2603" s="456">
        <v>1663.13</v>
      </c>
      <c r="I2603" s="456">
        <v>0</v>
      </c>
      <c r="J2603" s="459">
        <v>12860.13</v>
      </c>
    </row>
    <row r="2604" spans="2:10" ht="18" x14ac:dyDescent="0.25">
      <c r="B2604" s="526" t="s">
        <v>321</v>
      </c>
      <c r="C2604" s="512" t="s">
        <v>4280</v>
      </c>
      <c r="D2604" s="512" t="s">
        <v>2243</v>
      </c>
      <c r="E2604" s="511">
        <v>0</v>
      </c>
      <c r="F2604" s="511">
        <v>15312</v>
      </c>
      <c r="G2604" s="511">
        <v>587.67999999999995</v>
      </c>
      <c r="H2604" s="511">
        <v>0</v>
      </c>
      <c r="I2604" s="511">
        <v>0</v>
      </c>
      <c r="J2604" s="527">
        <v>14724.32</v>
      </c>
    </row>
    <row r="2605" spans="2:10" x14ac:dyDescent="0.25">
      <c r="B2605" s="516" t="s">
        <v>321</v>
      </c>
      <c r="C2605" s="458" t="s">
        <v>4281</v>
      </c>
      <c r="D2605" s="458" t="s">
        <v>2151</v>
      </c>
      <c r="E2605" s="456">
        <v>0</v>
      </c>
      <c r="F2605" s="456">
        <v>17680</v>
      </c>
      <c r="G2605" s="456">
        <v>0</v>
      </c>
      <c r="H2605" s="456">
        <v>2803.07</v>
      </c>
      <c r="I2605" s="456">
        <v>0</v>
      </c>
      <c r="J2605" s="459">
        <v>20483.07</v>
      </c>
    </row>
    <row r="2606" spans="2:10" x14ac:dyDescent="0.25">
      <c r="B2606" s="516" t="s">
        <v>321</v>
      </c>
      <c r="C2606" s="458" t="s">
        <v>4521</v>
      </c>
      <c r="D2606" s="458" t="s">
        <v>2246</v>
      </c>
      <c r="E2606" s="456">
        <v>0</v>
      </c>
      <c r="F2606" s="456">
        <v>1465</v>
      </c>
      <c r="G2606" s="456">
        <v>0</v>
      </c>
      <c r="H2606" s="456">
        <v>3291.02</v>
      </c>
      <c r="I2606" s="456">
        <v>0</v>
      </c>
      <c r="J2606" s="459">
        <v>4756.0200000000004</v>
      </c>
    </row>
    <row r="2607" spans="2:10" x14ac:dyDescent="0.25">
      <c r="B2607" s="526" t="s">
        <v>321</v>
      </c>
      <c r="C2607" s="512" t="s">
        <v>5747</v>
      </c>
      <c r="D2607" s="512" t="s">
        <v>2248</v>
      </c>
      <c r="E2607" s="511">
        <v>0</v>
      </c>
      <c r="F2607" s="511">
        <v>-810.39</v>
      </c>
      <c r="G2607" s="511">
        <v>1948.94</v>
      </c>
      <c r="H2607" s="511">
        <v>0</v>
      </c>
      <c r="I2607" s="511">
        <v>0</v>
      </c>
      <c r="J2607" s="527">
        <v>-2759.33</v>
      </c>
    </row>
    <row r="2608" spans="2:10" ht="18" x14ac:dyDescent="0.25">
      <c r="B2608" s="516" t="s">
        <v>321</v>
      </c>
      <c r="C2608" s="458" t="s">
        <v>3709</v>
      </c>
      <c r="D2608" s="458" t="s">
        <v>2250</v>
      </c>
      <c r="E2608" s="456">
        <v>0</v>
      </c>
      <c r="F2608" s="456">
        <v>-326606</v>
      </c>
      <c r="G2608" s="456">
        <v>34210.910000000003</v>
      </c>
      <c r="H2608" s="456">
        <v>0</v>
      </c>
      <c r="I2608" s="456">
        <v>0</v>
      </c>
      <c r="J2608" s="459">
        <v>-360816.91</v>
      </c>
    </row>
    <row r="2609" spans="2:10" ht="18" x14ac:dyDescent="0.25">
      <c r="B2609" s="516" t="s">
        <v>321</v>
      </c>
      <c r="C2609" s="458" t="s">
        <v>3710</v>
      </c>
      <c r="D2609" s="458" t="s">
        <v>2252</v>
      </c>
      <c r="E2609" s="456">
        <v>0</v>
      </c>
      <c r="F2609" s="456">
        <v>93081</v>
      </c>
      <c r="G2609" s="456">
        <v>5561.52</v>
      </c>
      <c r="H2609" s="456">
        <v>0</v>
      </c>
      <c r="I2609" s="456">
        <v>0</v>
      </c>
      <c r="J2609" s="459">
        <v>87519.48</v>
      </c>
    </row>
    <row r="2610" spans="2:10" ht="18" x14ac:dyDescent="0.25">
      <c r="B2610" s="516" t="s">
        <v>321</v>
      </c>
      <c r="C2610" s="458" t="s">
        <v>3711</v>
      </c>
      <c r="D2610" s="458" t="s">
        <v>3682</v>
      </c>
      <c r="E2610" s="456">
        <v>0</v>
      </c>
      <c r="F2610" s="456">
        <v>200440</v>
      </c>
      <c r="G2610" s="456">
        <v>0</v>
      </c>
      <c r="H2610" s="456">
        <v>31200</v>
      </c>
      <c r="I2610" s="456">
        <v>0</v>
      </c>
      <c r="J2610" s="459">
        <v>231640</v>
      </c>
    </row>
    <row r="2611" spans="2:10" ht="18" x14ac:dyDescent="0.25">
      <c r="B2611" s="516" t="s">
        <v>321</v>
      </c>
      <c r="C2611" s="458" t="s">
        <v>5167</v>
      </c>
      <c r="D2611" s="458" t="s">
        <v>5152</v>
      </c>
      <c r="E2611" s="456">
        <v>0</v>
      </c>
      <c r="F2611" s="456">
        <v>7000</v>
      </c>
      <c r="G2611" s="456">
        <v>0</v>
      </c>
      <c r="H2611" s="456">
        <v>3000</v>
      </c>
      <c r="I2611" s="456">
        <v>0</v>
      </c>
      <c r="J2611" s="459">
        <v>10000</v>
      </c>
    </row>
    <row r="2612" spans="2:10" x14ac:dyDescent="0.25">
      <c r="B2612" s="516" t="s">
        <v>321</v>
      </c>
      <c r="C2612" s="458" t="s">
        <v>4522</v>
      </c>
      <c r="D2612" s="458" t="s">
        <v>2155</v>
      </c>
      <c r="E2612" s="456">
        <v>0</v>
      </c>
      <c r="F2612" s="456">
        <v>91189.66</v>
      </c>
      <c r="G2612" s="456">
        <v>0</v>
      </c>
      <c r="H2612" s="456">
        <v>49914.1</v>
      </c>
      <c r="I2612" s="456">
        <v>0</v>
      </c>
      <c r="J2612" s="459">
        <v>141103.76</v>
      </c>
    </row>
    <row r="2613" spans="2:10" x14ac:dyDescent="0.25">
      <c r="B2613" s="516" t="s">
        <v>321</v>
      </c>
      <c r="C2613" s="458" t="s">
        <v>4282</v>
      </c>
      <c r="D2613" s="458" t="s">
        <v>2157</v>
      </c>
      <c r="E2613" s="456">
        <v>0</v>
      </c>
      <c r="F2613" s="456">
        <v>23000</v>
      </c>
      <c r="G2613" s="456">
        <v>0</v>
      </c>
      <c r="H2613" s="456">
        <v>17984</v>
      </c>
      <c r="I2613" s="456">
        <v>0</v>
      </c>
      <c r="J2613" s="459">
        <v>40984</v>
      </c>
    </row>
    <row r="2614" spans="2:10" x14ac:dyDescent="0.25">
      <c r="B2614" s="526" t="s">
        <v>321</v>
      </c>
      <c r="C2614" s="512" t="s">
        <v>4283</v>
      </c>
      <c r="D2614" s="512" t="s">
        <v>2256</v>
      </c>
      <c r="E2614" s="511">
        <v>0</v>
      </c>
      <c r="F2614" s="511">
        <v>-160683.66</v>
      </c>
      <c r="G2614" s="511">
        <v>0</v>
      </c>
      <c r="H2614" s="511">
        <v>29498.79</v>
      </c>
      <c r="I2614" s="511">
        <v>0</v>
      </c>
      <c r="J2614" s="527">
        <v>-131184.87</v>
      </c>
    </row>
    <row r="2615" spans="2:10" x14ac:dyDescent="0.25">
      <c r="B2615" s="516" t="s">
        <v>321</v>
      </c>
      <c r="C2615" s="458" t="s">
        <v>4874</v>
      </c>
      <c r="D2615" s="458" t="s">
        <v>4840</v>
      </c>
      <c r="E2615" s="456">
        <v>0</v>
      </c>
      <c r="F2615" s="456">
        <v>16990.8</v>
      </c>
      <c r="G2615" s="456">
        <v>0</v>
      </c>
      <c r="H2615" s="456">
        <v>0</v>
      </c>
      <c r="I2615" s="456">
        <v>0</v>
      </c>
      <c r="J2615" s="459">
        <v>16990.8</v>
      </c>
    </row>
    <row r="2616" spans="2:10" x14ac:dyDescent="0.25">
      <c r="B2616" s="516" t="s">
        <v>321</v>
      </c>
      <c r="C2616" s="458" t="s">
        <v>3712</v>
      </c>
      <c r="D2616" s="458" t="s">
        <v>2258</v>
      </c>
      <c r="E2616" s="456">
        <v>0</v>
      </c>
      <c r="F2616" s="456">
        <v>43605.99</v>
      </c>
      <c r="G2616" s="456">
        <v>0</v>
      </c>
      <c r="H2616" s="456">
        <v>32108</v>
      </c>
      <c r="I2616" s="456">
        <v>0</v>
      </c>
      <c r="J2616" s="459">
        <v>75713.990000000005</v>
      </c>
    </row>
    <row r="2617" spans="2:10" x14ac:dyDescent="0.25">
      <c r="B2617" s="516" t="s">
        <v>321</v>
      </c>
      <c r="C2617" s="458" t="s">
        <v>4523</v>
      </c>
      <c r="D2617" s="458" t="s">
        <v>4494</v>
      </c>
      <c r="E2617" s="456">
        <v>0</v>
      </c>
      <c r="F2617" s="456">
        <v>5264</v>
      </c>
      <c r="G2617" s="456">
        <v>0</v>
      </c>
      <c r="H2617" s="456">
        <v>0</v>
      </c>
      <c r="I2617" s="456">
        <v>0</v>
      </c>
      <c r="J2617" s="459">
        <v>5264</v>
      </c>
    </row>
    <row r="2618" spans="2:10" x14ac:dyDescent="0.25">
      <c r="B2618" s="516" t="s">
        <v>321</v>
      </c>
      <c r="C2618" s="458" t="s">
        <v>3713</v>
      </c>
      <c r="D2618" s="458" t="s">
        <v>2260</v>
      </c>
      <c r="E2618" s="456">
        <v>0</v>
      </c>
      <c r="F2618" s="456">
        <v>-5667.69</v>
      </c>
      <c r="G2618" s="456">
        <v>0</v>
      </c>
      <c r="H2618" s="456">
        <v>0</v>
      </c>
      <c r="I2618" s="456">
        <v>0</v>
      </c>
      <c r="J2618" s="459">
        <v>-5667.69</v>
      </c>
    </row>
    <row r="2619" spans="2:10" x14ac:dyDescent="0.25">
      <c r="B2619" s="516" t="s">
        <v>321</v>
      </c>
      <c r="C2619" s="458" t="s">
        <v>3714</v>
      </c>
      <c r="D2619" s="458" t="s">
        <v>3684</v>
      </c>
      <c r="E2619" s="456">
        <v>0</v>
      </c>
      <c r="F2619" s="456">
        <v>53614</v>
      </c>
      <c r="G2619" s="456">
        <v>0</v>
      </c>
      <c r="H2619" s="456">
        <v>8000</v>
      </c>
      <c r="I2619" s="456">
        <v>0</v>
      </c>
      <c r="J2619" s="459">
        <v>61614</v>
      </c>
    </row>
    <row r="2620" spans="2:10" x14ac:dyDescent="0.25">
      <c r="B2620" s="516" t="s">
        <v>321</v>
      </c>
      <c r="C2620" s="458" t="s">
        <v>3715</v>
      </c>
      <c r="D2620" s="458" t="s">
        <v>2262</v>
      </c>
      <c r="E2620" s="456">
        <v>0</v>
      </c>
      <c r="F2620" s="456">
        <v>3805.01</v>
      </c>
      <c r="G2620" s="456">
        <v>0</v>
      </c>
      <c r="H2620" s="456">
        <v>34729.199999999997</v>
      </c>
      <c r="I2620" s="456">
        <v>0</v>
      </c>
      <c r="J2620" s="459">
        <v>38534.21</v>
      </c>
    </row>
    <row r="2621" spans="2:10" x14ac:dyDescent="0.25">
      <c r="B2621" s="516" t="s">
        <v>321</v>
      </c>
      <c r="C2621" s="458" t="s">
        <v>4090</v>
      </c>
      <c r="D2621" s="458" t="s">
        <v>2264</v>
      </c>
      <c r="E2621" s="456">
        <v>0</v>
      </c>
      <c r="F2621" s="456">
        <v>-12087.2</v>
      </c>
      <c r="G2621" s="456">
        <v>0</v>
      </c>
      <c r="H2621" s="456">
        <v>443604.17</v>
      </c>
      <c r="I2621" s="456">
        <v>0</v>
      </c>
      <c r="J2621" s="459">
        <v>431516.97</v>
      </c>
    </row>
    <row r="2622" spans="2:10" x14ac:dyDescent="0.25">
      <c r="B2622" s="526" t="s">
        <v>321</v>
      </c>
      <c r="C2622" s="512" t="s">
        <v>5748</v>
      </c>
      <c r="D2622" s="512" t="s">
        <v>2266</v>
      </c>
      <c r="E2622" s="511">
        <v>0</v>
      </c>
      <c r="F2622" s="511">
        <v>0</v>
      </c>
      <c r="G2622" s="511">
        <v>1173527.3999999999</v>
      </c>
      <c r="H2622" s="511">
        <v>0</v>
      </c>
      <c r="I2622" s="511">
        <v>0</v>
      </c>
      <c r="J2622" s="527">
        <v>-1173527.3999999999</v>
      </c>
    </row>
    <row r="2623" spans="2:10" x14ac:dyDescent="0.25">
      <c r="B2623" s="516" t="s">
        <v>321</v>
      </c>
      <c r="C2623" s="458" t="s">
        <v>4524</v>
      </c>
      <c r="D2623" s="458" t="s">
        <v>2365</v>
      </c>
      <c r="E2623" s="456">
        <v>0</v>
      </c>
      <c r="F2623" s="456">
        <v>91065.65</v>
      </c>
      <c r="G2623" s="456">
        <v>67750</v>
      </c>
      <c r="H2623" s="456">
        <v>0</v>
      </c>
      <c r="I2623" s="456">
        <v>0</v>
      </c>
      <c r="J2623" s="459">
        <v>23315.65</v>
      </c>
    </row>
    <row r="2624" spans="2:10" x14ac:dyDescent="0.25">
      <c r="B2624" s="526" t="s">
        <v>321</v>
      </c>
      <c r="C2624" s="512" t="s">
        <v>3716</v>
      </c>
      <c r="D2624" s="512" t="s">
        <v>3686</v>
      </c>
      <c r="E2624" s="511">
        <v>0</v>
      </c>
      <c r="F2624" s="511">
        <v>133318.97</v>
      </c>
      <c r="G2624" s="511">
        <v>0</v>
      </c>
      <c r="H2624" s="511">
        <v>83613.649999999994</v>
      </c>
      <c r="I2624" s="511">
        <v>0</v>
      </c>
      <c r="J2624" s="527">
        <v>216932.62</v>
      </c>
    </row>
    <row r="2625" spans="2:10" ht="15.75" customHeight="1" x14ac:dyDescent="0.25">
      <c r="B2625" s="516" t="s">
        <v>321</v>
      </c>
      <c r="C2625" s="458" t="s">
        <v>2676</v>
      </c>
      <c r="D2625" s="458" t="s">
        <v>2546</v>
      </c>
      <c r="E2625" s="456">
        <v>0</v>
      </c>
      <c r="F2625" s="456">
        <v>19156</v>
      </c>
      <c r="G2625" s="456">
        <v>10200</v>
      </c>
      <c r="H2625" s="456">
        <v>0</v>
      </c>
      <c r="I2625" s="456">
        <v>0</v>
      </c>
      <c r="J2625" s="459">
        <v>8956</v>
      </c>
    </row>
    <row r="2626" spans="2:10" x14ac:dyDescent="0.25">
      <c r="B2626" s="526" t="s">
        <v>321</v>
      </c>
      <c r="C2626" s="512" t="s">
        <v>5749</v>
      </c>
      <c r="D2626" s="512" t="s">
        <v>2367</v>
      </c>
      <c r="E2626" s="511">
        <v>0</v>
      </c>
      <c r="F2626" s="511">
        <v>0</v>
      </c>
      <c r="G2626" s="511">
        <v>0</v>
      </c>
      <c r="H2626" s="511">
        <v>261983</v>
      </c>
      <c r="I2626" s="511">
        <v>0</v>
      </c>
      <c r="J2626" s="527">
        <v>261983</v>
      </c>
    </row>
    <row r="2627" spans="2:10" ht="18" x14ac:dyDescent="0.25">
      <c r="B2627" s="526" t="s">
        <v>321</v>
      </c>
      <c r="C2627" s="512" t="s">
        <v>4875</v>
      </c>
      <c r="D2627" s="512" t="s">
        <v>4841</v>
      </c>
      <c r="E2627" s="511">
        <v>0</v>
      </c>
      <c r="F2627" s="511">
        <v>61800</v>
      </c>
      <c r="G2627" s="511">
        <v>0</v>
      </c>
      <c r="H2627" s="511">
        <v>17750</v>
      </c>
      <c r="I2627" s="511">
        <v>0</v>
      </c>
      <c r="J2627" s="527">
        <v>79550</v>
      </c>
    </row>
    <row r="2628" spans="2:10" x14ac:dyDescent="0.25">
      <c r="B2628" s="526" t="s">
        <v>321</v>
      </c>
      <c r="C2628" s="512" t="s">
        <v>4697</v>
      </c>
      <c r="D2628" s="512" t="s">
        <v>4681</v>
      </c>
      <c r="E2628" s="511">
        <v>0</v>
      </c>
      <c r="F2628" s="511">
        <v>14388</v>
      </c>
      <c r="G2628" s="511">
        <v>14077.17</v>
      </c>
      <c r="H2628" s="511">
        <v>0</v>
      </c>
      <c r="I2628" s="511">
        <v>0</v>
      </c>
      <c r="J2628" s="527">
        <v>310.83</v>
      </c>
    </row>
    <row r="2629" spans="2:10" x14ac:dyDescent="0.25">
      <c r="B2629" s="526" t="s">
        <v>321</v>
      </c>
      <c r="C2629" s="512" t="s">
        <v>5750</v>
      </c>
      <c r="D2629" s="512" t="s">
        <v>5631</v>
      </c>
      <c r="E2629" s="511">
        <v>0</v>
      </c>
      <c r="F2629" s="511">
        <v>17075</v>
      </c>
      <c r="G2629" s="511">
        <v>0</v>
      </c>
      <c r="H2629" s="511">
        <v>8621</v>
      </c>
      <c r="I2629" s="511">
        <v>0</v>
      </c>
      <c r="J2629" s="527">
        <v>25696</v>
      </c>
    </row>
    <row r="2630" spans="2:10" x14ac:dyDescent="0.25">
      <c r="B2630" s="526" t="s">
        <v>321</v>
      </c>
      <c r="C2630" s="512" t="s">
        <v>4525</v>
      </c>
      <c r="D2630" s="512" t="s">
        <v>2065</v>
      </c>
      <c r="E2630" s="511">
        <v>0</v>
      </c>
      <c r="F2630" s="511">
        <v>383983.1</v>
      </c>
      <c r="G2630" s="511">
        <v>550452.18999999994</v>
      </c>
      <c r="H2630" s="511">
        <v>0</v>
      </c>
      <c r="I2630" s="511">
        <v>0</v>
      </c>
      <c r="J2630" s="527">
        <v>-166469.09</v>
      </c>
    </row>
    <row r="2631" spans="2:10" x14ac:dyDescent="0.25">
      <c r="B2631" s="526" t="s">
        <v>321</v>
      </c>
      <c r="C2631" s="512" t="s">
        <v>3717</v>
      </c>
      <c r="D2631" s="512" t="s">
        <v>2067</v>
      </c>
      <c r="E2631" s="511">
        <v>0</v>
      </c>
      <c r="F2631" s="511">
        <v>499001.02</v>
      </c>
      <c r="G2631" s="511">
        <v>0</v>
      </c>
      <c r="H2631" s="511">
        <v>17581</v>
      </c>
      <c r="I2631" s="511">
        <v>0</v>
      </c>
      <c r="J2631" s="527">
        <v>516582.02</v>
      </c>
    </row>
    <row r="2632" spans="2:10" x14ac:dyDescent="0.25">
      <c r="B2632" s="526" t="s">
        <v>321</v>
      </c>
      <c r="C2632" s="512" t="s">
        <v>4284</v>
      </c>
      <c r="D2632" s="512" t="s">
        <v>2069</v>
      </c>
      <c r="E2632" s="511">
        <v>0</v>
      </c>
      <c r="F2632" s="511">
        <v>9000</v>
      </c>
      <c r="G2632" s="511">
        <v>483.9</v>
      </c>
      <c r="H2632" s="511">
        <v>0</v>
      </c>
      <c r="I2632" s="511">
        <v>0</v>
      </c>
      <c r="J2632" s="527">
        <v>8516.1</v>
      </c>
    </row>
    <row r="2633" spans="2:10" x14ac:dyDescent="0.25">
      <c r="B2633" s="526" t="s">
        <v>321</v>
      </c>
      <c r="C2633" s="512" t="s">
        <v>4698</v>
      </c>
      <c r="D2633" s="512" t="s">
        <v>2071</v>
      </c>
      <c r="E2633" s="511">
        <v>0</v>
      </c>
      <c r="F2633" s="511">
        <v>-8000</v>
      </c>
      <c r="G2633" s="511">
        <v>0</v>
      </c>
      <c r="H2633" s="511">
        <v>85719.89</v>
      </c>
      <c r="I2633" s="511">
        <v>0</v>
      </c>
      <c r="J2633" s="527">
        <v>77719.89</v>
      </c>
    </row>
    <row r="2634" spans="2:10" x14ac:dyDescent="0.25">
      <c r="B2634" s="526" t="s">
        <v>321</v>
      </c>
      <c r="C2634" s="512" t="s">
        <v>4876</v>
      </c>
      <c r="D2634" s="512" t="s">
        <v>2073</v>
      </c>
      <c r="E2634" s="511">
        <v>0</v>
      </c>
      <c r="F2634" s="511">
        <v>-3000</v>
      </c>
      <c r="G2634" s="511">
        <v>0</v>
      </c>
      <c r="H2634" s="511">
        <v>1797.82</v>
      </c>
      <c r="I2634" s="511">
        <v>0</v>
      </c>
      <c r="J2634" s="527">
        <v>-1202.18</v>
      </c>
    </row>
    <row r="2635" spans="2:10" x14ac:dyDescent="0.25">
      <c r="B2635" s="526" t="s">
        <v>321</v>
      </c>
      <c r="C2635" s="512" t="s">
        <v>3295</v>
      </c>
      <c r="D2635" s="512" t="s">
        <v>2075</v>
      </c>
      <c r="E2635" s="511">
        <v>0</v>
      </c>
      <c r="F2635" s="511">
        <v>247196.56</v>
      </c>
      <c r="G2635" s="511">
        <v>0</v>
      </c>
      <c r="H2635" s="511">
        <v>250334.02</v>
      </c>
      <c r="I2635" s="511">
        <v>0</v>
      </c>
      <c r="J2635" s="527">
        <v>497530.58</v>
      </c>
    </row>
    <row r="2636" spans="2:10" x14ac:dyDescent="0.25">
      <c r="B2636" s="526" t="s">
        <v>321</v>
      </c>
      <c r="C2636" s="512" t="s">
        <v>4285</v>
      </c>
      <c r="D2636" s="512" t="s">
        <v>2077</v>
      </c>
      <c r="E2636" s="511">
        <v>0</v>
      </c>
      <c r="F2636" s="511">
        <v>1472.66</v>
      </c>
      <c r="G2636" s="511">
        <v>832.85</v>
      </c>
      <c r="H2636" s="511">
        <v>0</v>
      </c>
      <c r="I2636" s="511">
        <v>0</v>
      </c>
      <c r="J2636" s="527">
        <v>639.80999999999995</v>
      </c>
    </row>
    <row r="2637" spans="2:10" x14ac:dyDescent="0.25">
      <c r="B2637" s="526" t="s">
        <v>321</v>
      </c>
      <c r="C2637" s="512" t="s">
        <v>5751</v>
      </c>
      <c r="D2637" s="512" t="s">
        <v>2079</v>
      </c>
      <c r="E2637" s="511">
        <v>0</v>
      </c>
      <c r="F2637" s="511">
        <v>0</v>
      </c>
      <c r="G2637" s="511">
        <v>0</v>
      </c>
      <c r="H2637" s="511">
        <v>57881.48</v>
      </c>
      <c r="I2637" s="511">
        <v>0</v>
      </c>
      <c r="J2637" s="527">
        <v>57881.48</v>
      </c>
    </row>
    <row r="2638" spans="2:10" x14ac:dyDescent="0.25">
      <c r="B2638" s="526" t="s">
        <v>321</v>
      </c>
      <c r="C2638" s="512" t="s">
        <v>4877</v>
      </c>
      <c r="D2638" s="512" t="s">
        <v>2081</v>
      </c>
      <c r="E2638" s="511">
        <v>0</v>
      </c>
      <c r="F2638" s="511">
        <v>-57000</v>
      </c>
      <c r="G2638" s="511">
        <v>17212.37</v>
      </c>
      <c r="H2638" s="511">
        <v>0</v>
      </c>
      <c r="I2638" s="511">
        <v>0</v>
      </c>
      <c r="J2638" s="527">
        <v>-74212.37</v>
      </c>
    </row>
    <row r="2639" spans="2:10" x14ac:dyDescent="0.25">
      <c r="B2639" s="526" t="s">
        <v>321</v>
      </c>
      <c r="C2639" s="512" t="s">
        <v>4526</v>
      </c>
      <c r="D2639" s="512" t="s">
        <v>2083</v>
      </c>
      <c r="E2639" s="511">
        <v>0</v>
      </c>
      <c r="F2639" s="511">
        <v>-367012.88</v>
      </c>
      <c r="G2639" s="511">
        <v>719405.71</v>
      </c>
      <c r="H2639" s="511">
        <v>0</v>
      </c>
      <c r="I2639" s="511">
        <v>0</v>
      </c>
      <c r="J2639" s="527">
        <v>-1086418.5900000001</v>
      </c>
    </row>
    <row r="2640" spans="2:10" x14ac:dyDescent="0.25">
      <c r="B2640" s="516" t="s">
        <v>321</v>
      </c>
      <c r="C2640" s="458" t="s">
        <v>5752</v>
      </c>
      <c r="D2640" s="458" t="s">
        <v>2085</v>
      </c>
      <c r="E2640" s="456">
        <v>0</v>
      </c>
      <c r="F2640" s="456">
        <v>0</v>
      </c>
      <c r="G2640" s="456">
        <v>0</v>
      </c>
      <c r="H2640" s="456">
        <v>39094.92</v>
      </c>
      <c r="I2640" s="456">
        <v>0</v>
      </c>
      <c r="J2640" s="459">
        <v>39094.92</v>
      </c>
    </row>
    <row r="2641" spans="2:10" x14ac:dyDescent="0.25">
      <c r="B2641" s="516" t="s">
        <v>321</v>
      </c>
      <c r="C2641" s="458" t="s">
        <v>4091</v>
      </c>
      <c r="D2641" s="458" t="s">
        <v>2087</v>
      </c>
      <c r="E2641" s="456">
        <v>0</v>
      </c>
      <c r="F2641" s="456">
        <v>-42519.53</v>
      </c>
      <c r="G2641" s="456">
        <v>0</v>
      </c>
      <c r="H2641" s="456">
        <v>0</v>
      </c>
      <c r="I2641" s="456">
        <v>0</v>
      </c>
      <c r="J2641" s="459">
        <v>-42519.53</v>
      </c>
    </row>
    <row r="2642" spans="2:10" x14ac:dyDescent="0.25">
      <c r="B2642" s="516" t="s">
        <v>321</v>
      </c>
      <c r="C2642" s="458" t="s">
        <v>5753</v>
      </c>
      <c r="D2642" s="458" t="s">
        <v>2089</v>
      </c>
      <c r="E2642" s="456">
        <v>0</v>
      </c>
      <c r="F2642" s="456">
        <v>0</v>
      </c>
      <c r="G2642" s="456">
        <v>10729.24</v>
      </c>
      <c r="H2642" s="456">
        <v>0</v>
      </c>
      <c r="I2642" s="456">
        <v>0</v>
      </c>
      <c r="J2642" s="459">
        <v>-10729.24</v>
      </c>
    </row>
    <row r="2643" spans="2:10" x14ac:dyDescent="0.25">
      <c r="B2643" s="526" t="s">
        <v>321</v>
      </c>
      <c r="C2643" s="512" t="s">
        <v>3296</v>
      </c>
      <c r="D2643" s="512" t="s">
        <v>2091</v>
      </c>
      <c r="E2643" s="511">
        <v>0</v>
      </c>
      <c r="F2643" s="511">
        <v>1542349.76</v>
      </c>
      <c r="G2643" s="511">
        <v>300</v>
      </c>
      <c r="H2643" s="511">
        <v>0</v>
      </c>
      <c r="I2643" s="511">
        <v>0</v>
      </c>
      <c r="J2643" s="527">
        <v>1542049.76</v>
      </c>
    </row>
    <row r="2644" spans="2:10" x14ac:dyDescent="0.25">
      <c r="B2644" s="526" t="s">
        <v>321</v>
      </c>
      <c r="C2644" s="512" t="s">
        <v>4092</v>
      </c>
      <c r="D2644" s="512" t="s">
        <v>4060</v>
      </c>
      <c r="E2644" s="511">
        <v>0</v>
      </c>
      <c r="F2644" s="511">
        <v>23520.63</v>
      </c>
      <c r="G2644" s="511">
        <v>0</v>
      </c>
      <c r="H2644" s="511">
        <v>0</v>
      </c>
      <c r="I2644" s="511">
        <v>0</v>
      </c>
      <c r="J2644" s="527">
        <v>23520.63</v>
      </c>
    </row>
    <row r="2645" spans="2:10" x14ac:dyDescent="0.25">
      <c r="B2645" s="526" t="s">
        <v>321</v>
      </c>
      <c r="C2645" s="512" t="s">
        <v>5755</v>
      </c>
      <c r="D2645" s="512" t="s">
        <v>2095</v>
      </c>
      <c r="E2645" s="511">
        <v>0</v>
      </c>
      <c r="F2645" s="511">
        <v>18000</v>
      </c>
      <c r="G2645" s="511">
        <v>0</v>
      </c>
      <c r="H2645" s="511">
        <v>119331.43</v>
      </c>
      <c r="I2645" s="511">
        <v>0</v>
      </c>
      <c r="J2645" s="527">
        <v>137331.43</v>
      </c>
    </row>
    <row r="2646" spans="2:10" x14ac:dyDescent="0.25">
      <c r="B2646" s="526" t="s">
        <v>321</v>
      </c>
      <c r="C2646" s="512" t="s">
        <v>4093</v>
      </c>
      <c r="D2646" s="512" t="s">
        <v>2097</v>
      </c>
      <c r="E2646" s="511">
        <v>0</v>
      </c>
      <c r="F2646" s="511">
        <v>7739.01</v>
      </c>
      <c r="G2646" s="511">
        <v>0</v>
      </c>
      <c r="H2646" s="511">
        <v>1243</v>
      </c>
      <c r="I2646" s="511">
        <v>0</v>
      </c>
      <c r="J2646" s="527">
        <v>8982.01</v>
      </c>
    </row>
    <row r="2647" spans="2:10" x14ac:dyDescent="0.25">
      <c r="B2647" s="526" t="s">
        <v>321</v>
      </c>
      <c r="C2647" s="512" t="s">
        <v>4286</v>
      </c>
      <c r="D2647" s="512" t="s">
        <v>2099</v>
      </c>
      <c r="E2647" s="511">
        <v>0</v>
      </c>
      <c r="F2647" s="511">
        <v>27574.99</v>
      </c>
      <c r="G2647" s="511">
        <v>0</v>
      </c>
      <c r="H2647" s="511">
        <v>0</v>
      </c>
      <c r="I2647" s="511">
        <v>0</v>
      </c>
      <c r="J2647" s="527">
        <v>27574.99</v>
      </c>
    </row>
    <row r="2648" spans="2:10" x14ac:dyDescent="0.25">
      <c r="B2648" s="526" t="s">
        <v>321</v>
      </c>
      <c r="C2648" s="512" t="s">
        <v>5756</v>
      </c>
      <c r="D2648" s="512" t="s">
        <v>2283</v>
      </c>
      <c r="E2648" s="511">
        <v>0</v>
      </c>
      <c r="F2648" s="511">
        <v>-7791</v>
      </c>
      <c r="G2648" s="511">
        <v>0</v>
      </c>
      <c r="H2648" s="511">
        <v>0</v>
      </c>
      <c r="I2648" s="511">
        <v>0</v>
      </c>
      <c r="J2648" s="527">
        <v>-7791</v>
      </c>
    </row>
    <row r="2649" spans="2:10" x14ac:dyDescent="0.25">
      <c r="B2649" s="526" t="s">
        <v>321</v>
      </c>
      <c r="C2649" s="512" t="s">
        <v>4699</v>
      </c>
      <c r="D2649" s="512" t="s">
        <v>2179</v>
      </c>
      <c r="E2649" s="511">
        <v>0</v>
      </c>
      <c r="F2649" s="511">
        <v>7152</v>
      </c>
      <c r="G2649" s="511">
        <v>0</v>
      </c>
      <c r="H2649" s="511">
        <v>0</v>
      </c>
      <c r="I2649" s="511">
        <v>0</v>
      </c>
      <c r="J2649" s="527">
        <v>7152</v>
      </c>
    </row>
    <row r="2650" spans="2:10" x14ac:dyDescent="0.25">
      <c r="B2650" s="526" t="s">
        <v>321</v>
      </c>
      <c r="C2650" s="512" t="s">
        <v>4287</v>
      </c>
      <c r="D2650" s="512" t="s">
        <v>2101</v>
      </c>
      <c r="E2650" s="511">
        <v>0</v>
      </c>
      <c r="F2650" s="511">
        <v>-23289.3</v>
      </c>
      <c r="G2650" s="511">
        <v>0</v>
      </c>
      <c r="H2650" s="511">
        <v>120</v>
      </c>
      <c r="I2650" s="511">
        <v>0</v>
      </c>
      <c r="J2650" s="527">
        <v>-23169.3</v>
      </c>
    </row>
    <row r="2651" spans="2:10" x14ac:dyDescent="0.25">
      <c r="B2651" s="526" t="s">
        <v>321</v>
      </c>
      <c r="C2651" s="512" t="s">
        <v>4878</v>
      </c>
      <c r="D2651" s="512" t="s">
        <v>2103</v>
      </c>
      <c r="E2651" s="511">
        <v>0</v>
      </c>
      <c r="F2651" s="511">
        <v>16057.71</v>
      </c>
      <c r="G2651" s="511">
        <v>0</v>
      </c>
      <c r="H2651" s="511">
        <v>0</v>
      </c>
      <c r="I2651" s="511">
        <v>0</v>
      </c>
      <c r="J2651" s="527">
        <v>16057.71</v>
      </c>
    </row>
    <row r="2652" spans="2:10" x14ac:dyDescent="0.25">
      <c r="B2652" s="526" t="s">
        <v>321</v>
      </c>
      <c r="C2652" s="512" t="s">
        <v>4288</v>
      </c>
      <c r="D2652" s="512" t="s">
        <v>2105</v>
      </c>
      <c r="E2652" s="511">
        <v>0</v>
      </c>
      <c r="F2652" s="511">
        <v>11000</v>
      </c>
      <c r="G2652" s="511">
        <v>0</v>
      </c>
      <c r="H2652" s="511">
        <v>300</v>
      </c>
      <c r="I2652" s="511">
        <v>0</v>
      </c>
      <c r="J2652" s="527">
        <v>11300</v>
      </c>
    </row>
    <row r="2653" spans="2:10" x14ac:dyDescent="0.25">
      <c r="B2653" s="526" t="s">
        <v>321</v>
      </c>
      <c r="C2653" s="512" t="s">
        <v>4289</v>
      </c>
      <c r="D2653" s="512" t="s">
        <v>2186</v>
      </c>
      <c r="E2653" s="511">
        <v>0</v>
      </c>
      <c r="F2653" s="511">
        <v>469</v>
      </c>
      <c r="G2653" s="511">
        <v>0</v>
      </c>
      <c r="H2653" s="511">
        <v>0</v>
      </c>
      <c r="I2653" s="511">
        <v>0</v>
      </c>
      <c r="J2653" s="527">
        <v>469</v>
      </c>
    </row>
    <row r="2654" spans="2:10" x14ac:dyDescent="0.25">
      <c r="B2654" s="526" t="s">
        <v>321</v>
      </c>
      <c r="C2654" s="512" t="s">
        <v>3718</v>
      </c>
      <c r="D2654" s="512" t="s">
        <v>2288</v>
      </c>
      <c r="E2654" s="511">
        <v>0</v>
      </c>
      <c r="F2654" s="511">
        <v>-910490.92</v>
      </c>
      <c r="G2654" s="511">
        <v>0</v>
      </c>
      <c r="H2654" s="511">
        <v>0</v>
      </c>
      <c r="I2654" s="511">
        <v>0</v>
      </c>
      <c r="J2654" s="527">
        <v>-910490.92</v>
      </c>
    </row>
    <row r="2655" spans="2:10" x14ac:dyDescent="0.25">
      <c r="B2655" s="526" t="s">
        <v>321</v>
      </c>
      <c r="C2655" s="512" t="s">
        <v>3719</v>
      </c>
      <c r="D2655" s="512" t="s">
        <v>2107</v>
      </c>
      <c r="E2655" s="511">
        <v>0</v>
      </c>
      <c r="F2655" s="511">
        <v>-1189878.3500000001</v>
      </c>
      <c r="G2655" s="511">
        <v>0</v>
      </c>
      <c r="H2655" s="511">
        <v>24413.5</v>
      </c>
      <c r="I2655" s="511">
        <v>0</v>
      </c>
      <c r="J2655" s="527">
        <v>-1165464.8500000001</v>
      </c>
    </row>
    <row r="2656" spans="2:10" x14ac:dyDescent="0.25">
      <c r="B2656" s="526" t="s">
        <v>321</v>
      </c>
      <c r="C2656" s="512" t="s">
        <v>4290</v>
      </c>
      <c r="D2656" s="512" t="s">
        <v>2109</v>
      </c>
      <c r="E2656" s="511">
        <v>0</v>
      </c>
      <c r="F2656" s="511">
        <v>-5408.61</v>
      </c>
      <c r="G2656" s="511">
        <v>0</v>
      </c>
      <c r="H2656" s="511">
        <v>0</v>
      </c>
      <c r="I2656" s="511">
        <v>0</v>
      </c>
      <c r="J2656" s="527">
        <v>-5408.61</v>
      </c>
    </row>
    <row r="2657" spans="2:10" x14ac:dyDescent="0.25">
      <c r="B2657" s="526" t="s">
        <v>321</v>
      </c>
      <c r="C2657" s="512" t="s">
        <v>4291</v>
      </c>
      <c r="D2657" s="512" t="s">
        <v>2111</v>
      </c>
      <c r="E2657" s="511">
        <v>0</v>
      </c>
      <c r="F2657" s="511">
        <v>-750.39</v>
      </c>
      <c r="G2657" s="511">
        <v>0</v>
      </c>
      <c r="H2657" s="511">
        <v>0</v>
      </c>
      <c r="I2657" s="511">
        <v>0</v>
      </c>
      <c r="J2657" s="527">
        <v>-750.39</v>
      </c>
    </row>
    <row r="2658" spans="2:10" x14ac:dyDescent="0.25">
      <c r="B2658" s="526" t="s">
        <v>321</v>
      </c>
      <c r="C2658" s="512" t="s">
        <v>3297</v>
      </c>
      <c r="D2658" s="512" t="s">
        <v>2191</v>
      </c>
      <c r="E2658" s="511">
        <v>0</v>
      </c>
      <c r="F2658" s="511">
        <v>-128572.28</v>
      </c>
      <c r="G2658" s="511">
        <v>0</v>
      </c>
      <c r="H2658" s="511">
        <v>0</v>
      </c>
      <c r="I2658" s="511">
        <v>0</v>
      </c>
      <c r="J2658" s="527">
        <v>-128572.28</v>
      </c>
    </row>
    <row r="2659" spans="2:10" x14ac:dyDescent="0.25">
      <c r="B2659" s="526" t="s">
        <v>321</v>
      </c>
      <c r="C2659" s="512" t="s">
        <v>4094</v>
      </c>
      <c r="D2659" s="512" t="s">
        <v>2294</v>
      </c>
      <c r="E2659" s="511">
        <v>0</v>
      </c>
      <c r="F2659" s="511">
        <v>-1044995.14</v>
      </c>
      <c r="G2659" s="511">
        <v>0</v>
      </c>
      <c r="H2659" s="511">
        <v>0</v>
      </c>
      <c r="I2659" s="511">
        <v>0</v>
      </c>
      <c r="J2659" s="527">
        <v>-1044995.14</v>
      </c>
    </row>
    <row r="2660" spans="2:10" ht="9.75" customHeight="1" x14ac:dyDescent="0.25">
      <c r="B2660" s="526" t="s">
        <v>321</v>
      </c>
      <c r="C2660" s="512" t="s">
        <v>3720</v>
      </c>
      <c r="D2660" s="512" t="s">
        <v>2137</v>
      </c>
      <c r="E2660" s="511">
        <v>0</v>
      </c>
      <c r="F2660" s="511">
        <v>-440168.78</v>
      </c>
      <c r="G2660" s="511">
        <v>0</v>
      </c>
      <c r="H2660" s="511">
        <v>0</v>
      </c>
      <c r="I2660" s="511">
        <v>0</v>
      </c>
      <c r="J2660" s="527">
        <v>-440168.78</v>
      </c>
    </row>
    <row r="2661" spans="2:10" x14ac:dyDescent="0.25">
      <c r="B2661" s="526" t="s">
        <v>321</v>
      </c>
      <c r="C2661" s="512" t="s">
        <v>5034</v>
      </c>
      <c r="D2661" s="512" t="s">
        <v>5023</v>
      </c>
      <c r="E2661" s="511">
        <v>0</v>
      </c>
      <c r="F2661" s="511">
        <v>14965.02</v>
      </c>
      <c r="G2661" s="511">
        <v>9000</v>
      </c>
      <c r="H2661" s="511">
        <v>0</v>
      </c>
      <c r="I2661" s="511">
        <v>0</v>
      </c>
      <c r="J2661" s="527">
        <v>5965.02</v>
      </c>
    </row>
    <row r="2662" spans="2:10" x14ac:dyDescent="0.25">
      <c r="B2662" s="526" t="s">
        <v>321</v>
      </c>
      <c r="C2662" s="512" t="s">
        <v>4527</v>
      </c>
      <c r="D2662" s="512" t="s">
        <v>2297</v>
      </c>
      <c r="E2662" s="511">
        <v>0</v>
      </c>
      <c r="F2662" s="511">
        <v>-130230</v>
      </c>
      <c r="G2662" s="511">
        <v>55200</v>
      </c>
      <c r="H2662" s="511">
        <v>0</v>
      </c>
      <c r="I2662" s="511">
        <v>0</v>
      </c>
      <c r="J2662" s="527">
        <v>-185430</v>
      </c>
    </row>
    <row r="2663" spans="2:10" x14ac:dyDescent="0.25">
      <c r="B2663" s="526" t="s">
        <v>321</v>
      </c>
      <c r="C2663" s="512" t="s">
        <v>4879</v>
      </c>
      <c r="D2663" s="512" t="s">
        <v>2113</v>
      </c>
      <c r="E2663" s="511">
        <v>0</v>
      </c>
      <c r="F2663" s="511">
        <v>465</v>
      </c>
      <c r="G2663" s="511">
        <v>0</v>
      </c>
      <c r="H2663" s="511">
        <v>0</v>
      </c>
      <c r="I2663" s="511">
        <v>0</v>
      </c>
      <c r="J2663" s="527">
        <v>465</v>
      </c>
    </row>
    <row r="2664" spans="2:10" x14ac:dyDescent="0.25">
      <c r="B2664" s="526" t="s">
        <v>321</v>
      </c>
      <c r="C2664" s="512" t="s">
        <v>4880</v>
      </c>
      <c r="D2664" s="512" t="s">
        <v>2299</v>
      </c>
      <c r="E2664" s="511">
        <v>0</v>
      </c>
      <c r="F2664" s="511">
        <v>19849.099999999999</v>
      </c>
      <c r="G2664" s="511">
        <v>0</v>
      </c>
      <c r="H2664" s="511">
        <v>0</v>
      </c>
      <c r="I2664" s="511">
        <v>0</v>
      </c>
      <c r="J2664" s="527">
        <v>19849.099999999999</v>
      </c>
    </row>
    <row r="2665" spans="2:10" x14ac:dyDescent="0.25">
      <c r="B2665" s="526" t="s">
        <v>321</v>
      </c>
      <c r="C2665" s="512" t="s">
        <v>4881</v>
      </c>
      <c r="D2665" s="512" t="s">
        <v>2301</v>
      </c>
      <c r="E2665" s="511">
        <v>0</v>
      </c>
      <c r="F2665" s="511">
        <v>5500</v>
      </c>
      <c r="G2665" s="511">
        <v>0</v>
      </c>
      <c r="H2665" s="511">
        <v>0</v>
      </c>
      <c r="I2665" s="511">
        <v>0</v>
      </c>
      <c r="J2665" s="527">
        <v>5500</v>
      </c>
    </row>
    <row r="2666" spans="2:10" x14ac:dyDescent="0.25">
      <c r="B2666" s="526" t="s">
        <v>321</v>
      </c>
      <c r="C2666" s="512" t="s">
        <v>4882</v>
      </c>
      <c r="D2666" s="512" t="s">
        <v>2303</v>
      </c>
      <c r="E2666" s="511">
        <v>0</v>
      </c>
      <c r="F2666" s="511">
        <v>-465381.5</v>
      </c>
      <c r="G2666" s="511">
        <v>0</v>
      </c>
      <c r="H2666" s="511">
        <v>58902</v>
      </c>
      <c r="I2666" s="511">
        <v>0</v>
      </c>
      <c r="J2666" s="527">
        <v>-406479.5</v>
      </c>
    </row>
    <row r="2667" spans="2:10" x14ac:dyDescent="0.25">
      <c r="B2667" s="526" t="s">
        <v>321</v>
      </c>
      <c r="C2667" s="512" t="s">
        <v>4700</v>
      </c>
      <c r="D2667" s="512" t="s">
        <v>2115</v>
      </c>
      <c r="E2667" s="511">
        <v>0</v>
      </c>
      <c r="F2667" s="511">
        <v>-164196.13</v>
      </c>
      <c r="G2667" s="511">
        <v>0</v>
      </c>
      <c r="H2667" s="511">
        <v>56300</v>
      </c>
      <c r="I2667" s="511">
        <v>0</v>
      </c>
      <c r="J2667" s="527">
        <v>-107896.13</v>
      </c>
    </row>
    <row r="2668" spans="2:10" x14ac:dyDescent="0.25">
      <c r="B2668" s="526" t="s">
        <v>321</v>
      </c>
      <c r="C2668" s="512" t="s">
        <v>4528</v>
      </c>
      <c r="D2668" s="512" t="s">
        <v>2117</v>
      </c>
      <c r="E2668" s="511">
        <v>0</v>
      </c>
      <c r="F2668" s="511">
        <v>121500</v>
      </c>
      <c r="G2668" s="511">
        <v>0</v>
      </c>
      <c r="H2668" s="511">
        <v>22000</v>
      </c>
      <c r="I2668" s="511">
        <v>0</v>
      </c>
      <c r="J2668" s="527">
        <v>143500</v>
      </c>
    </row>
    <row r="2669" spans="2:10" x14ac:dyDescent="0.25">
      <c r="B2669" s="526" t="s">
        <v>321</v>
      </c>
      <c r="C2669" s="512" t="s">
        <v>4529</v>
      </c>
      <c r="D2669" s="512" t="s">
        <v>2197</v>
      </c>
      <c r="E2669" s="511">
        <v>0</v>
      </c>
      <c r="F2669" s="511">
        <v>130300</v>
      </c>
      <c r="G2669" s="511">
        <v>0</v>
      </c>
      <c r="H2669" s="511">
        <v>0</v>
      </c>
      <c r="I2669" s="511">
        <v>0</v>
      </c>
      <c r="J2669" s="527">
        <v>130300</v>
      </c>
    </row>
    <row r="2670" spans="2:10" x14ac:dyDescent="0.25">
      <c r="B2670" s="526" t="s">
        <v>321</v>
      </c>
      <c r="C2670" s="512" t="s">
        <v>4292</v>
      </c>
      <c r="D2670" s="512" t="s">
        <v>2119</v>
      </c>
      <c r="E2670" s="511">
        <v>0</v>
      </c>
      <c r="F2670" s="511">
        <v>-59000</v>
      </c>
      <c r="G2670" s="511">
        <v>0</v>
      </c>
      <c r="H2670" s="511">
        <v>0</v>
      </c>
      <c r="I2670" s="511">
        <v>0</v>
      </c>
      <c r="J2670" s="527">
        <v>-59000</v>
      </c>
    </row>
    <row r="2671" spans="2:10" x14ac:dyDescent="0.25">
      <c r="B2671" s="526" t="s">
        <v>321</v>
      </c>
      <c r="C2671" s="512" t="s">
        <v>4530</v>
      </c>
      <c r="D2671" s="512" t="s">
        <v>2121</v>
      </c>
      <c r="E2671" s="511">
        <v>0</v>
      </c>
      <c r="F2671" s="511">
        <v>57676</v>
      </c>
      <c r="G2671" s="511">
        <v>0</v>
      </c>
      <c r="H2671" s="511">
        <v>2300</v>
      </c>
      <c r="I2671" s="511">
        <v>0</v>
      </c>
      <c r="J2671" s="527">
        <v>59976</v>
      </c>
    </row>
    <row r="2672" spans="2:10" x14ac:dyDescent="0.25">
      <c r="B2672" s="516" t="s">
        <v>321</v>
      </c>
      <c r="C2672" s="458" t="s">
        <v>4531</v>
      </c>
      <c r="D2672" s="458" t="s">
        <v>2123</v>
      </c>
      <c r="E2672" s="456">
        <v>0</v>
      </c>
      <c r="F2672" s="456">
        <v>7740</v>
      </c>
      <c r="G2672" s="456">
        <v>0</v>
      </c>
      <c r="H2672" s="456">
        <v>0</v>
      </c>
      <c r="I2672" s="456">
        <v>0</v>
      </c>
      <c r="J2672" s="459">
        <v>7740</v>
      </c>
    </row>
    <row r="2673" spans="2:10" ht="18" x14ac:dyDescent="0.25">
      <c r="B2673" s="526" t="s">
        <v>321</v>
      </c>
      <c r="C2673" s="512" t="s">
        <v>4293</v>
      </c>
      <c r="D2673" s="512" t="s">
        <v>2125</v>
      </c>
      <c r="E2673" s="511">
        <v>0</v>
      </c>
      <c r="F2673" s="511">
        <v>6307</v>
      </c>
      <c r="G2673" s="511">
        <v>0</v>
      </c>
      <c r="H2673" s="511">
        <v>0</v>
      </c>
      <c r="I2673" s="511">
        <v>0</v>
      </c>
      <c r="J2673" s="527">
        <v>6307</v>
      </c>
    </row>
    <row r="2674" spans="2:10" ht="18" x14ac:dyDescent="0.25">
      <c r="B2674" s="516" t="s">
        <v>321</v>
      </c>
      <c r="C2674" s="458" t="s">
        <v>3721</v>
      </c>
      <c r="D2674" s="458" t="s">
        <v>2127</v>
      </c>
      <c r="E2674" s="456">
        <v>0</v>
      </c>
      <c r="F2674" s="456">
        <v>105135</v>
      </c>
      <c r="G2674" s="456">
        <v>0</v>
      </c>
      <c r="H2674" s="456">
        <v>0</v>
      </c>
      <c r="I2674" s="456">
        <v>0</v>
      </c>
      <c r="J2674" s="459">
        <v>105135</v>
      </c>
    </row>
    <row r="2675" spans="2:10" x14ac:dyDescent="0.25">
      <c r="B2675" s="516" t="s">
        <v>321</v>
      </c>
      <c r="C2675" s="458" t="s">
        <v>4294</v>
      </c>
      <c r="D2675" s="458" t="s">
        <v>2129</v>
      </c>
      <c r="E2675" s="456">
        <v>0</v>
      </c>
      <c r="F2675" s="456">
        <v>-167153</v>
      </c>
      <c r="G2675" s="456">
        <v>0</v>
      </c>
      <c r="H2675" s="456">
        <v>125</v>
      </c>
      <c r="I2675" s="456">
        <v>0</v>
      </c>
      <c r="J2675" s="459">
        <v>-167028</v>
      </c>
    </row>
    <row r="2676" spans="2:10" x14ac:dyDescent="0.25">
      <c r="B2676" s="526" t="s">
        <v>321</v>
      </c>
      <c r="C2676" s="512" t="s">
        <v>3722</v>
      </c>
      <c r="D2676" s="512" t="s">
        <v>2131</v>
      </c>
      <c r="E2676" s="511">
        <v>0</v>
      </c>
      <c r="F2676" s="511">
        <v>46265.59</v>
      </c>
      <c r="G2676" s="511">
        <v>0</v>
      </c>
      <c r="H2676" s="511">
        <v>53750</v>
      </c>
      <c r="I2676" s="511">
        <v>0</v>
      </c>
      <c r="J2676" s="527">
        <v>100015.59</v>
      </c>
    </row>
    <row r="2677" spans="2:10" x14ac:dyDescent="0.25">
      <c r="B2677" s="516" t="s">
        <v>321</v>
      </c>
      <c r="C2677" s="458" t="s">
        <v>4883</v>
      </c>
      <c r="D2677" s="458" t="s">
        <v>2133</v>
      </c>
      <c r="E2677" s="456">
        <v>0</v>
      </c>
      <c r="F2677" s="456">
        <v>-3000</v>
      </c>
      <c r="G2677" s="456">
        <v>1200</v>
      </c>
      <c r="H2677" s="456">
        <v>0</v>
      </c>
      <c r="I2677" s="456">
        <v>0</v>
      </c>
      <c r="J2677" s="459">
        <v>-4200</v>
      </c>
    </row>
    <row r="2678" spans="2:10" x14ac:dyDescent="0.25">
      <c r="B2678" s="516" t="s">
        <v>321</v>
      </c>
      <c r="C2678" s="458" t="s">
        <v>4532</v>
      </c>
      <c r="D2678" s="458" t="s">
        <v>2135</v>
      </c>
      <c r="E2678" s="456">
        <v>0</v>
      </c>
      <c r="F2678" s="456">
        <v>98908</v>
      </c>
      <c r="G2678" s="456">
        <v>0</v>
      </c>
      <c r="H2678" s="456">
        <v>0</v>
      </c>
      <c r="I2678" s="456">
        <v>0</v>
      </c>
      <c r="J2678" s="459">
        <v>98908</v>
      </c>
    </row>
    <row r="2679" spans="2:10" x14ac:dyDescent="0.25">
      <c r="B2679" s="516" t="s">
        <v>321</v>
      </c>
      <c r="C2679" s="458" t="s">
        <v>2677</v>
      </c>
      <c r="D2679" s="458" t="s">
        <v>2316</v>
      </c>
      <c r="E2679" s="456">
        <v>0</v>
      </c>
      <c r="F2679" s="456">
        <v>-375677.95</v>
      </c>
      <c r="G2679" s="456">
        <v>0</v>
      </c>
      <c r="H2679" s="456">
        <v>500</v>
      </c>
      <c r="I2679" s="456">
        <v>0</v>
      </c>
      <c r="J2679" s="459">
        <v>-375177.95</v>
      </c>
    </row>
    <row r="2680" spans="2:10" x14ac:dyDescent="0.25">
      <c r="B2680" s="516" t="s">
        <v>321</v>
      </c>
      <c r="C2680" s="458" t="s">
        <v>4095</v>
      </c>
      <c r="D2680" s="458" t="s">
        <v>2137</v>
      </c>
      <c r="E2680" s="456">
        <v>0</v>
      </c>
      <c r="F2680" s="456">
        <v>-306850</v>
      </c>
      <c r="G2680" s="456">
        <v>0</v>
      </c>
      <c r="H2680" s="456">
        <v>146300</v>
      </c>
      <c r="I2680" s="456">
        <v>0</v>
      </c>
      <c r="J2680" s="459">
        <v>-160550</v>
      </c>
    </row>
    <row r="2681" spans="2:10" x14ac:dyDescent="0.25">
      <c r="B2681" s="516" t="s">
        <v>321</v>
      </c>
      <c r="C2681" s="458" t="s">
        <v>3298</v>
      </c>
      <c r="D2681" s="458" t="s">
        <v>2322</v>
      </c>
      <c r="E2681" s="456">
        <v>0</v>
      </c>
      <c r="F2681" s="456">
        <v>-517569.27</v>
      </c>
      <c r="G2681" s="456">
        <v>0</v>
      </c>
      <c r="H2681" s="456">
        <v>111665</v>
      </c>
      <c r="I2681" s="456">
        <v>0</v>
      </c>
      <c r="J2681" s="459">
        <v>-405904.27</v>
      </c>
    </row>
    <row r="2682" spans="2:10" x14ac:dyDescent="0.25">
      <c r="B2682" s="526" t="s">
        <v>321</v>
      </c>
      <c r="C2682" s="512" t="s">
        <v>3723</v>
      </c>
      <c r="D2682" s="512" t="s">
        <v>2139</v>
      </c>
      <c r="E2682" s="511">
        <v>0</v>
      </c>
      <c r="F2682" s="511">
        <v>108337.95</v>
      </c>
      <c r="G2682" s="511">
        <v>0</v>
      </c>
      <c r="H2682" s="511">
        <v>21100</v>
      </c>
      <c r="I2682" s="511">
        <v>0</v>
      </c>
      <c r="J2682" s="527">
        <v>129437.95</v>
      </c>
    </row>
    <row r="2683" spans="2:10" x14ac:dyDescent="0.25">
      <c r="B2683" s="516" t="s">
        <v>321</v>
      </c>
      <c r="C2683" s="458" t="s">
        <v>6251</v>
      </c>
      <c r="D2683" s="458" t="s">
        <v>6240</v>
      </c>
      <c r="E2683" s="456">
        <v>0</v>
      </c>
      <c r="F2683" s="456">
        <v>0</v>
      </c>
      <c r="G2683" s="456">
        <v>0</v>
      </c>
      <c r="H2683" s="456">
        <v>302282.01</v>
      </c>
      <c r="I2683" s="456">
        <v>0</v>
      </c>
      <c r="J2683" s="459">
        <v>302282.01</v>
      </c>
    </row>
    <row r="2684" spans="2:10" x14ac:dyDescent="0.25">
      <c r="B2684" s="516" t="s">
        <v>321</v>
      </c>
      <c r="C2684" s="458" t="s">
        <v>3299</v>
      </c>
      <c r="D2684" s="458" t="s">
        <v>2325</v>
      </c>
      <c r="E2684" s="456">
        <v>0</v>
      </c>
      <c r="F2684" s="456">
        <v>-428797</v>
      </c>
      <c r="G2684" s="456">
        <v>0</v>
      </c>
      <c r="H2684" s="456">
        <v>230</v>
      </c>
      <c r="I2684" s="456">
        <v>0</v>
      </c>
      <c r="J2684" s="459">
        <v>-428567</v>
      </c>
    </row>
    <row r="2685" spans="2:10" x14ac:dyDescent="0.25">
      <c r="B2685" s="516" t="s">
        <v>321</v>
      </c>
      <c r="C2685" s="458" t="s">
        <v>4295</v>
      </c>
      <c r="D2685" s="458" t="s">
        <v>2327</v>
      </c>
      <c r="E2685" s="456">
        <v>0</v>
      </c>
      <c r="F2685" s="456">
        <v>2730</v>
      </c>
      <c r="G2685" s="456">
        <v>0</v>
      </c>
      <c r="H2685" s="456">
        <v>0</v>
      </c>
      <c r="I2685" s="456">
        <v>0</v>
      </c>
      <c r="J2685" s="459">
        <v>2730</v>
      </c>
    </row>
    <row r="2686" spans="2:10" x14ac:dyDescent="0.25">
      <c r="B2686" s="516" t="s">
        <v>321</v>
      </c>
      <c r="C2686" s="458" t="s">
        <v>3724</v>
      </c>
      <c r="D2686" s="458" t="s">
        <v>2329</v>
      </c>
      <c r="E2686" s="456">
        <v>0</v>
      </c>
      <c r="F2686" s="456">
        <v>42802.96</v>
      </c>
      <c r="G2686" s="456">
        <v>0</v>
      </c>
      <c r="H2686" s="456">
        <v>3000</v>
      </c>
      <c r="I2686" s="456">
        <v>0</v>
      </c>
      <c r="J2686" s="459">
        <v>45802.96</v>
      </c>
    </row>
    <row r="2687" spans="2:10" x14ac:dyDescent="0.25">
      <c r="B2687" s="526" t="s">
        <v>321</v>
      </c>
      <c r="C2687" s="512" t="s">
        <v>3300</v>
      </c>
      <c r="D2687" s="512" t="s">
        <v>2331</v>
      </c>
      <c r="E2687" s="511">
        <v>0</v>
      </c>
      <c r="F2687" s="511">
        <v>-2732021.38</v>
      </c>
      <c r="G2687" s="511">
        <v>0</v>
      </c>
      <c r="H2687" s="511">
        <v>0</v>
      </c>
      <c r="I2687" s="511">
        <v>0</v>
      </c>
      <c r="J2687" s="527">
        <v>-2732021.38</v>
      </c>
    </row>
    <row r="2688" spans="2:10" x14ac:dyDescent="0.25">
      <c r="B2688" s="516" t="s">
        <v>321</v>
      </c>
      <c r="C2688" s="458" t="s">
        <v>5761</v>
      </c>
      <c r="D2688" s="458" t="s">
        <v>2210</v>
      </c>
      <c r="E2688" s="456">
        <v>0</v>
      </c>
      <c r="F2688" s="456">
        <v>0</v>
      </c>
      <c r="G2688" s="456">
        <v>478804.69</v>
      </c>
      <c r="H2688" s="456">
        <v>0</v>
      </c>
      <c r="I2688" s="456">
        <v>0</v>
      </c>
      <c r="J2688" s="459">
        <v>-478804.69</v>
      </c>
    </row>
    <row r="2689" spans="2:10" x14ac:dyDescent="0.25">
      <c r="B2689" s="516" t="s">
        <v>321</v>
      </c>
      <c r="C2689" s="458" t="s">
        <v>5762</v>
      </c>
      <c r="D2689" s="458" t="s">
        <v>2141</v>
      </c>
      <c r="E2689" s="456">
        <v>0</v>
      </c>
      <c r="F2689" s="456">
        <v>-1.69</v>
      </c>
      <c r="G2689" s="456">
        <v>0</v>
      </c>
      <c r="H2689" s="456">
        <v>0</v>
      </c>
      <c r="I2689" s="456">
        <v>0</v>
      </c>
      <c r="J2689" s="459">
        <v>-1.69</v>
      </c>
    </row>
    <row r="2690" spans="2:10" x14ac:dyDescent="0.25">
      <c r="B2690" s="516" t="s">
        <v>321</v>
      </c>
      <c r="C2690" s="458" t="s">
        <v>5763</v>
      </c>
      <c r="D2690" s="458" t="s">
        <v>2143</v>
      </c>
      <c r="E2690" s="456">
        <v>0</v>
      </c>
      <c r="F2690" s="456">
        <v>0</v>
      </c>
      <c r="G2690" s="456">
        <v>6286.08</v>
      </c>
      <c r="H2690" s="456">
        <v>0</v>
      </c>
      <c r="I2690" s="456">
        <v>0</v>
      </c>
      <c r="J2690" s="459">
        <v>-6286.08</v>
      </c>
    </row>
    <row r="2691" spans="2:10" x14ac:dyDescent="0.25">
      <c r="B2691" s="526" t="s">
        <v>321</v>
      </c>
      <c r="C2691" s="512" t="s">
        <v>5765</v>
      </c>
      <c r="D2691" s="512" t="s">
        <v>2220</v>
      </c>
      <c r="E2691" s="511">
        <v>0</v>
      </c>
      <c r="F2691" s="511">
        <v>-22860</v>
      </c>
      <c r="G2691" s="511">
        <v>0</v>
      </c>
      <c r="H2691" s="511">
        <v>0</v>
      </c>
      <c r="I2691" s="511">
        <v>0</v>
      </c>
      <c r="J2691" s="527">
        <v>-22860</v>
      </c>
    </row>
    <row r="2692" spans="2:10" x14ac:dyDescent="0.25">
      <c r="B2692" s="516" t="s">
        <v>321</v>
      </c>
      <c r="C2692" s="458" t="s">
        <v>4296</v>
      </c>
      <c r="D2692" s="458" t="s">
        <v>2339</v>
      </c>
      <c r="E2692" s="456">
        <v>0</v>
      </c>
      <c r="F2692" s="456">
        <v>-842000</v>
      </c>
      <c r="G2692" s="456">
        <v>0</v>
      </c>
      <c r="H2692" s="456">
        <v>288000</v>
      </c>
      <c r="I2692" s="456">
        <v>0</v>
      </c>
      <c r="J2692" s="459">
        <v>-554000</v>
      </c>
    </row>
    <row r="2693" spans="2:10" ht="18" x14ac:dyDescent="0.25">
      <c r="B2693" s="526" t="s">
        <v>321</v>
      </c>
      <c r="C2693" s="512" t="s">
        <v>5766</v>
      </c>
      <c r="D2693" s="512" t="s">
        <v>2341</v>
      </c>
      <c r="E2693" s="511">
        <v>0</v>
      </c>
      <c r="F2693" s="511">
        <v>-2400</v>
      </c>
      <c r="G2693" s="511">
        <v>934</v>
      </c>
      <c r="H2693" s="511">
        <v>0</v>
      </c>
      <c r="I2693" s="511">
        <v>0</v>
      </c>
      <c r="J2693" s="527">
        <v>-3334</v>
      </c>
    </row>
    <row r="2694" spans="2:10" x14ac:dyDescent="0.25">
      <c r="B2694" s="526" t="s">
        <v>321</v>
      </c>
      <c r="C2694" s="512" t="s">
        <v>4297</v>
      </c>
      <c r="D2694" s="512" t="s">
        <v>2343</v>
      </c>
      <c r="E2694" s="511">
        <v>0</v>
      </c>
      <c r="F2694" s="511">
        <v>98003</v>
      </c>
      <c r="G2694" s="511">
        <v>0</v>
      </c>
      <c r="H2694" s="511">
        <v>0</v>
      </c>
      <c r="I2694" s="511">
        <v>0</v>
      </c>
      <c r="J2694" s="527">
        <v>98003</v>
      </c>
    </row>
    <row r="2695" spans="2:10" x14ac:dyDescent="0.25">
      <c r="B2695" s="516" t="s">
        <v>321</v>
      </c>
      <c r="C2695" s="458" t="s">
        <v>5767</v>
      </c>
      <c r="D2695" s="458" t="s">
        <v>2345</v>
      </c>
      <c r="E2695" s="456">
        <v>0</v>
      </c>
      <c r="F2695" s="456">
        <v>-3334</v>
      </c>
      <c r="G2695" s="456">
        <v>0</v>
      </c>
      <c r="H2695" s="456">
        <v>0</v>
      </c>
      <c r="I2695" s="456">
        <v>0</v>
      </c>
      <c r="J2695" s="459">
        <v>-3334</v>
      </c>
    </row>
    <row r="2696" spans="2:10" x14ac:dyDescent="0.25">
      <c r="B2696" s="516" t="s">
        <v>321</v>
      </c>
      <c r="C2696" s="458" t="s">
        <v>3725</v>
      </c>
      <c r="D2696" s="458" t="s">
        <v>2226</v>
      </c>
      <c r="E2696" s="456">
        <v>0</v>
      </c>
      <c r="F2696" s="456">
        <v>8280</v>
      </c>
      <c r="G2696" s="456">
        <v>0</v>
      </c>
      <c r="H2696" s="456">
        <v>0</v>
      </c>
      <c r="I2696" s="456">
        <v>0</v>
      </c>
      <c r="J2696" s="459">
        <v>8280</v>
      </c>
    </row>
    <row r="2697" spans="2:10" ht="18" x14ac:dyDescent="0.25">
      <c r="B2697" s="516" t="s">
        <v>321</v>
      </c>
      <c r="C2697" s="458" t="s">
        <v>4701</v>
      </c>
      <c r="D2697" s="458" t="s">
        <v>3680</v>
      </c>
      <c r="E2697" s="456">
        <v>0</v>
      </c>
      <c r="F2697" s="456">
        <v>35830</v>
      </c>
      <c r="G2697" s="456">
        <v>0</v>
      </c>
      <c r="H2697" s="456">
        <v>0</v>
      </c>
      <c r="I2697" s="456">
        <v>0</v>
      </c>
      <c r="J2697" s="459">
        <v>35830</v>
      </c>
    </row>
    <row r="2698" spans="2:10" x14ac:dyDescent="0.25">
      <c r="B2698" s="516" t="s">
        <v>321</v>
      </c>
      <c r="C2698" s="458" t="s">
        <v>4298</v>
      </c>
      <c r="D2698" s="458" t="s">
        <v>2228</v>
      </c>
      <c r="E2698" s="456">
        <v>0</v>
      </c>
      <c r="F2698" s="456">
        <v>23000</v>
      </c>
      <c r="G2698" s="456">
        <v>0</v>
      </c>
      <c r="H2698" s="456">
        <v>0</v>
      </c>
      <c r="I2698" s="456">
        <v>0</v>
      </c>
      <c r="J2698" s="459">
        <v>23000</v>
      </c>
    </row>
    <row r="2699" spans="2:10" x14ac:dyDescent="0.25">
      <c r="B2699" s="516" t="s">
        <v>321</v>
      </c>
      <c r="C2699" s="458" t="s">
        <v>4299</v>
      </c>
      <c r="D2699" s="458" t="s">
        <v>2145</v>
      </c>
      <c r="E2699" s="456">
        <v>0</v>
      </c>
      <c r="F2699" s="456">
        <v>-48800</v>
      </c>
      <c r="G2699" s="456">
        <v>2731</v>
      </c>
      <c r="H2699" s="456">
        <v>0</v>
      </c>
      <c r="I2699" s="456">
        <v>0</v>
      </c>
      <c r="J2699" s="459">
        <v>-51531</v>
      </c>
    </row>
    <row r="2700" spans="2:10" x14ac:dyDescent="0.25">
      <c r="B2700" s="516" t="s">
        <v>321</v>
      </c>
      <c r="C2700" s="458" t="s">
        <v>3301</v>
      </c>
      <c r="D2700" s="458" t="s">
        <v>2233</v>
      </c>
      <c r="E2700" s="456">
        <v>0</v>
      </c>
      <c r="F2700" s="456">
        <v>-132666</v>
      </c>
      <c r="G2700" s="456">
        <v>22312</v>
      </c>
      <c r="H2700" s="456">
        <v>0</v>
      </c>
      <c r="I2700" s="456">
        <v>0</v>
      </c>
      <c r="J2700" s="459">
        <v>-154978</v>
      </c>
    </row>
    <row r="2701" spans="2:10" x14ac:dyDescent="0.25">
      <c r="B2701" s="526" t="s">
        <v>321</v>
      </c>
      <c r="C2701" s="512" t="s">
        <v>5768</v>
      </c>
      <c r="D2701" s="512" t="s">
        <v>2235</v>
      </c>
      <c r="E2701" s="511">
        <v>0</v>
      </c>
      <c r="F2701" s="511">
        <v>0</v>
      </c>
      <c r="G2701" s="511">
        <v>5209</v>
      </c>
      <c r="H2701" s="511">
        <v>0</v>
      </c>
      <c r="I2701" s="511">
        <v>0</v>
      </c>
      <c r="J2701" s="527">
        <v>-5209</v>
      </c>
    </row>
    <row r="2702" spans="2:10" x14ac:dyDescent="0.25">
      <c r="B2702" s="516" t="s">
        <v>321</v>
      </c>
      <c r="C2702" s="458" t="s">
        <v>3302</v>
      </c>
      <c r="D2702" s="458" t="s">
        <v>2147</v>
      </c>
      <c r="E2702" s="456">
        <v>0</v>
      </c>
      <c r="F2702" s="456">
        <v>-118264</v>
      </c>
      <c r="G2702" s="456">
        <v>46207.81</v>
      </c>
      <c r="H2702" s="456">
        <v>0</v>
      </c>
      <c r="I2702" s="456">
        <v>0</v>
      </c>
      <c r="J2702" s="459">
        <v>-164471.81</v>
      </c>
    </row>
    <row r="2703" spans="2:10" x14ac:dyDescent="0.25">
      <c r="B2703" s="516" t="s">
        <v>321</v>
      </c>
      <c r="C2703" s="458" t="s">
        <v>2678</v>
      </c>
      <c r="D2703" s="458" t="s">
        <v>2351</v>
      </c>
      <c r="E2703" s="456">
        <v>0</v>
      </c>
      <c r="F2703" s="456">
        <v>490900</v>
      </c>
      <c r="G2703" s="456">
        <v>0</v>
      </c>
      <c r="H2703" s="456">
        <v>41200</v>
      </c>
      <c r="I2703" s="456">
        <v>0</v>
      </c>
      <c r="J2703" s="459">
        <v>532100</v>
      </c>
    </row>
    <row r="2704" spans="2:10" x14ac:dyDescent="0.25">
      <c r="B2704" s="526" t="s">
        <v>321</v>
      </c>
      <c r="C2704" s="512" t="s">
        <v>3726</v>
      </c>
      <c r="D2704" s="512" t="s">
        <v>2149</v>
      </c>
      <c r="E2704" s="511">
        <v>0</v>
      </c>
      <c r="F2704" s="511">
        <v>-134650</v>
      </c>
      <c r="G2704" s="511">
        <v>13140.44</v>
      </c>
      <c r="H2704" s="511">
        <v>0</v>
      </c>
      <c r="I2704" s="511">
        <v>0</v>
      </c>
      <c r="J2704" s="527">
        <v>-147790.44</v>
      </c>
    </row>
    <row r="2705" spans="2:10" ht="18" x14ac:dyDescent="0.25">
      <c r="B2705" s="526" t="s">
        <v>321</v>
      </c>
      <c r="C2705" s="512" t="s">
        <v>5769</v>
      </c>
      <c r="D2705" s="512" t="s">
        <v>2241</v>
      </c>
      <c r="E2705" s="511">
        <v>0</v>
      </c>
      <c r="F2705" s="511">
        <v>-434</v>
      </c>
      <c r="G2705" s="511">
        <v>0</v>
      </c>
      <c r="H2705" s="511">
        <v>0</v>
      </c>
      <c r="I2705" s="511">
        <v>0</v>
      </c>
      <c r="J2705" s="527">
        <v>-434</v>
      </c>
    </row>
    <row r="2706" spans="2:10" x14ac:dyDescent="0.25">
      <c r="B2706" s="516" t="s">
        <v>321</v>
      </c>
      <c r="C2706" s="458" t="s">
        <v>4096</v>
      </c>
      <c r="D2706" s="458" t="s">
        <v>2151</v>
      </c>
      <c r="E2706" s="456">
        <v>0</v>
      </c>
      <c r="F2706" s="456">
        <v>-80528</v>
      </c>
      <c r="G2706" s="456">
        <v>0</v>
      </c>
      <c r="H2706" s="456">
        <v>36182.29</v>
      </c>
      <c r="I2706" s="456">
        <v>0</v>
      </c>
      <c r="J2706" s="459">
        <v>-44345.71</v>
      </c>
    </row>
    <row r="2707" spans="2:10" ht="18" x14ac:dyDescent="0.25">
      <c r="B2707" s="516" t="s">
        <v>321</v>
      </c>
      <c r="C2707" s="458" t="s">
        <v>4097</v>
      </c>
      <c r="D2707" s="458" t="s">
        <v>2153</v>
      </c>
      <c r="E2707" s="456">
        <v>0</v>
      </c>
      <c r="F2707" s="456">
        <v>-16014</v>
      </c>
      <c r="G2707" s="456">
        <v>47963.87</v>
      </c>
      <c r="H2707" s="456">
        <v>0</v>
      </c>
      <c r="I2707" s="456">
        <v>0</v>
      </c>
      <c r="J2707" s="459">
        <v>-63977.87</v>
      </c>
    </row>
    <row r="2708" spans="2:10" x14ac:dyDescent="0.25">
      <c r="B2708" s="516" t="s">
        <v>321</v>
      </c>
      <c r="C2708" s="458" t="s">
        <v>2679</v>
      </c>
      <c r="D2708" s="458" t="s">
        <v>2357</v>
      </c>
      <c r="E2708" s="456">
        <v>0</v>
      </c>
      <c r="F2708" s="456">
        <v>-2487049.0099999998</v>
      </c>
      <c r="G2708" s="456">
        <v>0</v>
      </c>
      <c r="H2708" s="456">
        <v>70390.179999999993</v>
      </c>
      <c r="I2708" s="456">
        <v>0</v>
      </c>
      <c r="J2708" s="459">
        <v>-2416658.83</v>
      </c>
    </row>
    <row r="2709" spans="2:10" ht="18" x14ac:dyDescent="0.25">
      <c r="B2709" s="516" t="s">
        <v>321</v>
      </c>
      <c r="C2709" s="458" t="s">
        <v>4098</v>
      </c>
      <c r="D2709" s="458" t="s">
        <v>2359</v>
      </c>
      <c r="E2709" s="456">
        <v>0</v>
      </c>
      <c r="F2709" s="456">
        <v>-430606</v>
      </c>
      <c r="G2709" s="456">
        <v>0</v>
      </c>
      <c r="H2709" s="456">
        <v>1400</v>
      </c>
      <c r="I2709" s="456">
        <v>0</v>
      </c>
      <c r="J2709" s="459">
        <v>-429206</v>
      </c>
    </row>
    <row r="2710" spans="2:10" x14ac:dyDescent="0.25">
      <c r="B2710" s="516" t="s">
        <v>321</v>
      </c>
      <c r="C2710" s="458" t="s">
        <v>4300</v>
      </c>
      <c r="D2710" s="458" t="s">
        <v>2155</v>
      </c>
      <c r="E2710" s="456">
        <v>0</v>
      </c>
      <c r="F2710" s="456">
        <v>36259</v>
      </c>
      <c r="G2710" s="456">
        <v>0</v>
      </c>
      <c r="H2710" s="456">
        <v>13850.36</v>
      </c>
      <c r="I2710" s="456">
        <v>0</v>
      </c>
      <c r="J2710" s="459">
        <v>50109.36</v>
      </c>
    </row>
    <row r="2711" spans="2:10" x14ac:dyDescent="0.25">
      <c r="B2711" s="516" t="s">
        <v>321</v>
      </c>
      <c r="C2711" s="458" t="s">
        <v>4533</v>
      </c>
      <c r="D2711" s="458" t="s">
        <v>2157</v>
      </c>
      <c r="E2711" s="456">
        <v>0</v>
      </c>
      <c r="F2711" s="456">
        <v>5256</v>
      </c>
      <c r="G2711" s="456">
        <v>0</v>
      </c>
      <c r="H2711" s="456">
        <v>0</v>
      </c>
      <c r="I2711" s="456">
        <v>0</v>
      </c>
      <c r="J2711" s="459">
        <v>5256</v>
      </c>
    </row>
    <row r="2712" spans="2:10" x14ac:dyDescent="0.25">
      <c r="B2712" s="516" t="s">
        <v>321</v>
      </c>
      <c r="C2712" s="458" t="s">
        <v>4301</v>
      </c>
      <c r="D2712" s="458" t="s">
        <v>2260</v>
      </c>
      <c r="E2712" s="456">
        <v>0</v>
      </c>
      <c r="F2712" s="456">
        <v>-984</v>
      </c>
      <c r="G2712" s="456">
        <v>0</v>
      </c>
      <c r="H2712" s="456">
        <v>0</v>
      </c>
      <c r="I2712" s="456">
        <v>0</v>
      </c>
      <c r="J2712" s="459">
        <v>-984</v>
      </c>
    </row>
    <row r="2713" spans="2:10" ht="8.25" customHeight="1" x14ac:dyDescent="0.25">
      <c r="B2713" s="516" t="s">
        <v>321</v>
      </c>
      <c r="C2713" s="458" t="s">
        <v>4302</v>
      </c>
      <c r="D2713" s="458" t="s">
        <v>3684</v>
      </c>
      <c r="E2713" s="456">
        <v>0</v>
      </c>
      <c r="F2713" s="456">
        <v>42559.199999999997</v>
      </c>
      <c r="G2713" s="456">
        <v>0</v>
      </c>
      <c r="H2713" s="456">
        <v>0</v>
      </c>
      <c r="I2713" s="456">
        <v>0</v>
      </c>
      <c r="J2713" s="459">
        <v>42559.199999999997</v>
      </c>
    </row>
    <row r="2714" spans="2:10" x14ac:dyDescent="0.25">
      <c r="B2714" s="516" t="s">
        <v>321</v>
      </c>
      <c r="C2714" s="458" t="s">
        <v>3303</v>
      </c>
      <c r="D2714" s="458" t="s">
        <v>2262</v>
      </c>
      <c r="E2714" s="456">
        <v>0</v>
      </c>
      <c r="F2714" s="456">
        <v>688</v>
      </c>
      <c r="G2714" s="456">
        <v>0</v>
      </c>
      <c r="H2714" s="456">
        <v>0</v>
      </c>
      <c r="I2714" s="456">
        <v>0</v>
      </c>
      <c r="J2714" s="459">
        <v>688</v>
      </c>
    </row>
    <row r="2715" spans="2:10" ht="18" x14ac:dyDescent="0.25">
      <c r="B2715" s="516" t="s">
        <v>321</v>
      </c>
      <c r="C2715" s="458" t="s">
        <v>4099</v>
      </c>
      <c r="D2715" s="458" t="s">
        <v>4068</v>
      </c>
      <c r="E2715" s="456">
        <v>0</v>
      </c>
      <c r="F2715" s="456">
        <v>12087.2</v>
      </c>
      <c r="G2715" s="456">
        <v>0</v>
      </c>
      <c r="H2715" s="456">
        <v>0</v>
      </c>
      <c r="I2715" s="456">
        <v>0</v>
      </c>
      <c r="J2715" s="459">
        <v>12087.2</v>
      </c>
    </row>
    <row r="2716" spans="2:10" x14ac:dyDescent="0.25">
      <c r="B2716" s="516" t="s">
        <v>321</v>
      </c>
      <c r="C2716" s="458" t="s">
        <v>2680</v>
      </c>
      <c r="D2716" s="458" t="s">
        <v>2365</v>
      </c>
      <c r="E2716" s="456">
        <v>0</v>
      </c>
      <c r="F2716" s="456">
        <v>-89894.17</v>
      </c>
      <c r="G2716" s="456">
        <v>41105.83</v>
      </c>
      <c r="H2716" s="456">
        <v>0</v>
      </c>
      <c r="I2716" s="456">
        <v>0</v>
      </c>
      <c r="J2716" s="459">
        <v>-131000</v>
      </c>
    </row>
    <row r="2717" spans="2:10" ht="65.25" customHeight="1" x14ac:dyDescent="0.25">
      <c r="B2717" s="516" t="s">
        <v>321</v>
      </c>
      <c r="C2717" s="458" t="s">
        <v>4884</v>
      </c>
      <c r="D2717" s="458" t="s">
        <v>3686</v>
      </c>
      <c r="E2717" s="456">
        <v>0</v>
      </c>
      <c r="F2717" s="456">
        <v>10000</v>
      </c>
      <c r="G2717" s="456">
        <v>0</v>
      </c>
      <c r="H2717" s="456">
        <v>8000</v>
      </c>
      <c r="I2717" s="456">
        <v>0</v>
      </c>
      <c r="J2717" s="459">
        <v>18000</v>
      </c>
    </row>
    <row r="2718" spans="2:10" x14ac:dyDescent="0.25">
      <c r="B2718" s="526" t="s">
        <v>321</v>
      </c>
      <c r="C2718" s="512" t="s">
        <v>4885</v>
      </c>
      <c r="D2718" s="512" t="s">
        <v>2546</v>
      </c>
      <c r="E2718" s="511">
        <v>0</v>
      </c>
      <c r="F2718" s="511">
        <v>9811</v>
      </c>
      <c r="G2718" s="511">
        <v>9811</v>
      </c>
      <c r="H2718" s="511">
        <v>0</v>
      </c>
      <c r="I2718" s="511">
        <v>0</v>
      </c>
      <c r="J2718" s="527">
        <v>0</v>
      </c>
    </row>
    <row r="2719" spans="2:10" x14ac:dyDescent="0.25">
      <c r="B2719" s="516" t="s">
        <v>321</v>
      </c>
      <c r="C2719" s="458" t="s">
        <v>4534</v>
      </c>
      <c r="D2719" s="458" t="s">
        <v>2367</v>
      </c>
      <c r="E2719" s="456">
        <v>0</v>
      </c>
      <c r="F2719" s="456">
        <v>-86286</v>
      </c>
      <c r="G2719" s="456">
        <v>0</v>
      </c>
      <c r="H2719" s="456">
        <v>294176.34999999998</v>
      </c>
      <c r="I2719" s="456">
        <v>0</v>
      </c>
      <c r="J2719" s="459">
        <v>207890.35</v>
      </c>
    </row>
    <row r="2720" spans="2:10" x14ac:dyDescent="0.25">
      <c r="B2720" s="516" t="s">
        <v>321</v>
      </c>
      <c r="C2720" s="458" t="s">
        <v>4100</v>
      </c>
      <c r="D2720" s="458" t="s">
        <v>4070</v>
      </c>
      <c r="E2720" s="456">
        <v>0</v>
      </c>
      <c r="F2720" s="456">
        <v>8957.59</v>
      </c>
      <c r="G2720" s="456">
        <v>0</v>
      </c>
      <c r="H2720" s="456">
        <v>0</v>
      </c>
      <c r="I2720" s="456">
        <v>0</v>
      </c>
      <c r="J2720" s="459">
        <v>8957.59</v>
      </c>
    </row>
    <row r="2721" spans="2:10" x14ac:dyDescent="0.25">
      <c r="B2721" s="516" t="s">
        <v>321</v>
      </c>
      <c r="C2721" s="458" t="s">
        <v>3304</v>
      </c>
      <c r="D2721" s="458" t="s">
        <v>3276</v>
      </c>
      <c r="E2721" s="456">
        <v>0</v>
      </c>
      <c r="F2721" s="456">
        <v>1492062.49</v>
      </c>
      <c r="G2721" s="456">
        <v>13700</v>
      </c>
      <c r="H2721" s="456">
        <v>0</v>
      </c>
      <c r="I2721" s="456">
        <v>0</v>
      </c>
      <c r="J2721" s="459">
        <v>1478362.49</v>
      </c>
    </row>
    <row r="2722" spans="2:10" ht="18" x14ac:dyDescent="0.25">
      <c r="B2722" s="516" t="s">
        <v>321</v>
      </c>
      <c r="C2722" s="458" t="s">
        <v>4303</v>
      </c>
      <c r="D2722" s="458" t="s">
        <v>2369</v>
      </c>
      <c r="E2722" s="456">
        <v>0</v>
      </c>
      <c r="F2722" s="456">
        <v>-8931485</v>
      </c>
      <c r="G2722" s="456">
        <v>1068515</v>
      </c>
      <c r="H2722" s="456">
        <v>0</v>
      </c>
      <c r="I2722" s="456">
        <v>0</v>
      </c>
      <c r="J2722" s="459">
        <v>-10000000</v>
      </c>
    </row>
    <row r="2723" spans="2:10" x14ac:dyDescent="0.25">
      <c r="B2723" s="516" t="s">
        <v>321</v>
      </c>
      <c r="C2723" s="458" t="s">
        <v>4535</v>
      </c>
      <c r="D2723" s="458" t="s">
        <v>2065</v>
      </c>
      <c r="E2723" s="456">
        <v>0</v>
      </c>
      <c r="F2723" s="456">
        <v>-74121.58</v>
      </c>
      <c r="G2723" s="456">
        <v>0</v>
      </c>
      <c r="H2723" s="456">
        <v>31272.38</v>
      </c>
      <c r="I2723" s="456">
        <v>0</v>
      </c>
      <c r="J2723" s="459">
        <v>-42849.2</v>
      </c>
    </row>
    <row r="2724" spans="2:10" x14ac:dyDescent="0.25">
      <c r="B2724" s="516" t="s">
        <v>321</v>
      </c>
      <c r="C2724" s="458" t="s">
        <v>3727</v>
      </c>
      <c r="D2724" s="458" t="s">
        <v>2067</v>
      </c>
      <c r="E2724" s="456">
        <v>0</v>
      </c>
      <c r="F2724" s="456">
        <v>54422.92</v>
      </c>
      <c r="G2724" s="456">
        <v>2887.56</v>
      </c>
      <c r="H2724" s="456">
        <v>0</v>
      </c>
      <c r="I2724" s="456">
        <v>0</v>
      </c>
      <c r="J2724" s="459">
        <v>51535.360000000001</v>
      </c>
    </row>
    <row r="2725" spans="2:10" x14ac:dyDescent="0.25">
      <c r="B2725" s="526" t="s">
        <v>321</v>
      </c>
      <c r="C2725" s="512" t="s">
        <v>4702</v>
      </c>
      <c r="D2725" s="512" t="s">
        <v>2069</v>
      </c>
      <c r="E2725" s="511">
        <v>0</v>
      </c>
      <c r="F2725" s="511">
        <v>1200</v>
      </c>
      <c r="G2725" s="511">
        <v>1200</v>
      </c>
      <c r="H2725" s="511">
        <v>0</v>
      </c>
      <c r="I2725" s="511">
        <v>0</v>
      </c>
      <c r="J2725" s="527">
        <v>0</v>
      </c>
    </row>
    <row r="2726" spans="2:10" x14ac:dyDescent="0.25">
      <c r="B2726" s="516" t="s">
        <v>321</v>
      </c>
      <c r="C2726" s="458" t="s">
        <v>4536</v>
      </c>
      <c r="D2726" s="458" t="s">
        <v>2071</v>
      </c>
      <c r="E2726" s="456">
        <v>0</v>
      </c>
      <c r="F2726" s="456">
        <v>-17100</v>
      </c>
      <c r="G2726" s="456">
        <v>20593.439999999999</v>
      </c>
      <c r="H2726" s="456">
        <v>0</v>
      </c>
      <c r="I2726" s="456">
        <v>0</v>
      </c>
      <c r="J2726" s="459">
        <v>-37693.440000000002</v>
      </c>
    </row>
    <row r="2727" spans="2:10" x14ac:dyDescent="0.25">
      <c r="B2727" s="516" t="s">
        <v>321</v>
      </c>
      <c r="C2727" s="458" t="s">
        <v>5773</v>
      </c>
      <c r="D2727" s="458" t="s">
        <v>2073</v>
      </c>
      <c r="E2727" s="456">
        <v>0</v>
      </c>
      <c r="F2727" s="456">
        <v>0</v>
      </c>
      <c r="G2727" s="456">
        <v>414.46</v>
      </c>
      <c r="H2727" s="456">
        <v>0</v>
      </c>
      <c r="I2727" s="456">
        <v>0</v>
      </c>
      <c r="J2727" s="459">
        <v>-414.46</v>
      </c>
    </row>
    <row r="2728" spans="2:10" x14ac:dyDescent="0.25">
      <c r="B2728" s="526" t="s">
        <v>321</v>
      </c>
      <c r="C2728" s="512" t="s">
        <v>4537</v>
      </c>
      <c r="D2728" s="512" t="s">
        <v>2075</v>
      </c>
      <c r="E2728" s="511">
        <v>0</v>
      </c>
      <c r="F2728" s="511">
        <v>-15017.91</v>
      </c>
      <c r="G2728" s="511">
        <v>54768.23</v>
      </c>
      <c r="H2728" s="511">
        <v>0</v>
      </c>
      <c r="I2728" s="511">
        <v>0</v>
      </c>
      <c r="J2728" s="527">
        <v>-69786.14</v>
      </c>
    </row>
    <row r="2729" spans="2:10" x14ac:dyDescent="0.25">
      <c r="B2729" s="516" t="s">
        <v>321</v>
      </c>
      <c r="C2729" s="458" t="s">
        <v>4886</v>
      </c>
      <c r="D2729" s="458" t="s">
        <v>2079</v>
      </c>
      <c r="E2729" s="456">
        <v>0</v>
      </c>
      <c r="F2729" s="456">
        <v>45000</v>
      </c>
      <c r="G2729" s="456">
        <v>0</v>
      </c>
      <c r="H2729" s="456">
        <v>38554.85</v>
      </c>
      <c r="I2729" s="456">
        <v>0</v>
      </c>
      <c r="J2729" s="459">
        <v>83554.850000000006</v>
      </c>
    </row>
    <row r="2730" spans="2:10" x14ac:dyDescent="0.25">
      <c r="B2730" s="516" t="s">
        <v>321</v>
      </c>
      <c r="C2730" s="458" t="s">
        <v>5774</v>
      </c>
      <c r="D2730" s="458" t="s">
        <v>2081</v>
      </c>
      <c r="E2730" s="456">
        <v>0</v>
      </c>
      <c r="F2730" s="456">
        <v>0</v>
      </c>
      <c r="G2730" s="456">
        <v>1237.27</v>
      </c>
      <c r="H2730" s="456">
        <v>0</v>
      </c>
      <c r="I2730" s="456">
        <v>0</v>
      </c>
      <c r="J2730" s="459">
        <v>-1237.27</v>
      </c>
    </row>
    <row r="2731" spans="2:10" x14ac:dyDescent="0.25">
      <c r="B2731" s="516" t="s">
        <v>321</v>
      </c>
      <c r="C2731" s="458" t="s">
        <v>4703</v>
      </c>
      <c r="D2731" s="458" t="s">
        <v>2083</v>
      </c>
      <c r="E2731" s="456">
        <v>0</v>
      </c>
      <c r="F2731" s="456">
        <v>3650</v>
      </c>
      <c r="G2731" s="456">
        <v>0</v>
      </c>
      <c r="H2731" s="456">
        <v>30614.66</v>
      </c>
      <c r="I2731" s="456">
        <v>0</v>
      </c>
      <c r="J2731" s="459">
        <v>34264.660000000003</v>
      </c>
    </row>
    <row r="2732" spans="2:10" x14ac:dyDescent="0.25">
      <c r="B2732" s="526" t="s">
        <v>321</v>
      </c>
      <c r="C2732" s="512" t="s">
        <v>5775</v>
      </c>
      <c r="D2732" s="512" t="s">
        <v>2085</v>
      </c>
      <c r="E2732" s="511">
        <v>0</v>
      </c>
      <c r="F2732" s="511">
        <v>0</v>
      </c>
      <c r="G2732" s="511">
        <v>0</v>
      </c>
      <c r="H2732" s="511">
        <v>12461.41</v>
      </c>
      <c r="I2732" s="511">
        <v>0</v>
      </c>
      <c r="J2732" s="527">
        <v>12461.41</v>
      </c>
    </row>
    <row r="2733" spans="2:10" x14ac:dyDescent="0.25">
      <c r="B2733" s="526" t="s">
        <v>321</v>
      </c>
      <c r="C2733" s="512" t="s">
        <v>4101</v>
      </c>
      <c r="D2733" s="512" t="s">
        <v>2087</v>
      </c>
      <c r="E2733" s="511">
        <v>0</v>
      </c>
      <c r="F2733" s="511">
        <v>-6713.5</v>
      </c>
      <c r="G2733" s="511">
        <v>0</v>
      </c>
      <c r="H2733" s="511">
        <v>0</v>
      </c>
      <c r="I2733" s="511">
        <v>0</v>
      </c>
      <c r="J2733" s="527">
        <v>-6713.5</v>
      </c>
    </row>
    <row r="2734" spans="2:10" x14ac:dyDescent="0.25">
      <c r="B2734" s="516" t="s">
        <v>321</v>
      </c>
      <c r="C2734" s="458" t="s">
        <v>5776</v>
      </c>
      <c r="D2734" s="458" t="s">
        <v>2089</v>
      </c>
      <c r="E2734" s="456">
        <v>0</v>
      </c>
      <c r="F2734" s="456">
        <v>0</v>
      </c>
      <c r="G2734" s="456">
        <v>1685.45</v>
      </c>
      <c r="H2734" s="456">
        <v>0</v>
      </c>
      <c r="I2734" s="456">
        <v>0</v>
      </c>
      <c r="J2734" s="459">
        <v>-1685.45</v>
      </c>
    </row>
    <row r="2735" spans="2:10" x14ac:dyDescent="0.25">
      <c r="B2735" s="516" t="s">
        <v>321</v>
      </c>
      <c r="C2735" s="458" t="s">
        <v>4102</v>
      </c>
      <c r="D2735" s="458" t="s">
        <v>4060</v>
      </c>
      <c r="E2735" s="456">
        <v>0</v>
      </c>
      <c r="F2735" s="456">
        <v>5927.5</v>
      </c>
      <c r="G2735" s="456">
        <v>0</v>
      </c>
      <c r="H2735" s="456">
        <v>0</v>
      </c>
      <c r="I2735" s="456">
        <v>0</v>
      </c>
      <c r="J2735" s="459">
        <v>5927.5</v>
      </c>
    </row>
    <row r="2736" spans="2:10" x14ac:dyDescent="0.25">
      <c r="B2736" s="516" t="s">
        <v>321</v>
      </c>
      <c r="C2736" s="458" t="s">
        <v>5777</v>
      </c>
      <c r="D2736" s="458" t="s">
        <v>2095</v>
      </c>
      <c r="E2736" s="456">
        <v>0</v>
      </c>
      <c r="F2736" s="456">
        <v>1000</v>
      </c>
      <c r="G2736" s="456">
        <v>0</v>
      </c>
      <c r="H2736" s="456">
        <v>8900.5499999999993</v>
      </c>
      <c r="I2736" s="456">
        <v>0</v>
      </c>
      <c r="J2736" s="459">
        <v>9900.5499999999993</v>
      </c>
    </row>
    <row r="2737" spans="2:10" x14ac:dyDescent="0.25">
      <c r="B2737" s="516" t="s">
        <v>321</v>
      </c>
      <c r="C2737" s="458" t="s">
        <v>5778</v>
      </c>
      <c r="D2737" s="458" t="s">
        <v>2101</v>
      </c>
      <c r="E2737" s="456">
        <v>0</v>
      </c>
      <c r="F2737" s="456">
        <v>-2374.27</v>
      </c>
      <c r="G2737" s="456">
        <v>0</v>
      </c>
      <c r="H2737" s="456">
        <v>0</v>
      </c>
      <c r="I2737" s="456">
        <v>0</v>
      </c>
      <c r="J2737" s="459">
        <v>-2374.27</v>
      </c>
    </row>
    <row r="2738" spans="2:10" x14ac:dyDescent="0.25">
      <c r="B2738" s="516" t="s">
        <v>321</v>
      </c>
      <c r="C2738" s="458" t="s">
        <v>5779</v>
      </c>
      <c r="D2738" s="458" t="s">
        <v>2103</v>
      </c>
      <c r="E2738" s="456">
        <v>0</v>
      </c>
      <c r="F2738" s="456">
        <v>-120</v>
      </c>
      <c r="G2738" s="456">
        <v>0</v>
      </c>
      <c r="H2738" s="456">
        <v>0</v>
      </c>
      <c r="I2738" s="456">
        <v>0</v>
      </c>
      <c r="J2738" s="459">
        <v>-120</v>
      </c>
    </row>
    <row r="2739" spans="2:10" x14ac:dyDescent="0.25">
      <c r="B2739" s="516" t="s">
        <v>321</v>
      </c>
      <c r="C2739" s="458" t="s">
        <v>3305</v>
      </c>
      <c r="D2739" s="458" t="s">
        <v>2107</v>
      </c>
      <c r="E2739" s="456">
        <v>0</v>
      </c>
      <c r="F2739" s="456">
        <v>136723.20000000001</v>
      </c>
      <c r="G2739" s="456">
        <v>0</v>
      </c>
      <c r="H2739" s="456">
        <v>0</v>
      </c>
      <c r="I2739" s="456">
        <v>0</v>
      </c>
      <c r="J2739" s="459">
        <v>136723.20000000001</v>
      </c>
    </row>
    <row r="2740" spans="2:10" x14ac:dyDescent="0.25">
      <c r="B2740" s="516" t="s">
        <v>321</v>
      </c>
      <c r="C2740" s="458" t="s">
        <v>5781</v>
      </c>
      <c r="D2740" s="458" t="s">
        <v>2109</v>
      </c>
      <c r="E2740" s="456">
        <v>0</v>
      </c>
      <c r="F2740" s="456">
        <v>-126.06</v>
      </c>
      <c r="G2740" s="456">
        <v>0</v>
      </c>
      <c r="H2740" s="456">
        <v>0</v>
      </c>
      <c r="I2740" s="456">
        <v>0</v>
      </c>
      <c r="J2740" s="459">
        <v>-126.06</v>
      </c>
    </row>
    <row r="2741" spans="2:10" x14ac:dyDescent="0.25">
      <c r="B2741" s="516" t="s">
        <v>321</v>
      </c>
      <c r="C2741" s="458" t="s">
        <v>4538</v>
      </c>
      <c r="D2741" s="458" t="s">
        <v>2191</v>
      </c>
      <c r="E2741" s="456">
        <v>0</v>
      </c>
      <c r="F2741" s="456">
        <v>-73.209999999999994</v>
      </c>
      <c r="G2741" s="456">
        <v>0</v>
      </c>
      <c r="H2741" s="456">
        <v>0</v>
      </c>
      <c r="I2741" s="456">
        <v>0</v>
      </c>
      <c r="J2741" s="459">
        <v>-73.209999999999994</v>
      </c>
    </row>
    <row r="2742" spans="2:10" x14ac:dyDescent="0.25">
      <c r="B2742" s="516" t="s">
        <v>321</v>
      </c>
      <c r="C2742" s="458" t="s">
        <v>5782</v>
      </c>
      <c r="D2742" s="458" t="s">
        <v>2294</v>
      </c>
      <c r="E2742" s="456">
        <v>0</v>
      </c>
      <c r="F2742" s="456">
        <v>-209.3</v>
      </c>
      <c r="G2742" s="456">
        <v>0</v>
      </c>
      <c r="H2742" s="456">
        <v>0</v>
      </c>
      <c r="I2742" s="456">
        <v>0</v>
      </c>
      <c r="J2742" s="459">
        <v>-209.3</v>
      </c>
    </row>
    <row r="2743" spans="2:10" x14ac:dyDescent="0.25">
      <c r="B2743" s="516" t="s">
        <v>321</v>
      </c>
      <c r="C2743" s="458" t="s">
        <v>3306</v>
      </c>
      <c r="D2743" s="458" t="s">
        <v>2390</v>
      </c>
      <c r="E2743" s="456">
        <v>0</v>
      </c>
      <c r="F2743" s="456">
        <v>15343.53</v>
      </c>
      <c r="G2743" s="456">
        <v>0</v>
      </c>
      <c r="H2743" s="456">
        <v>56604</v>
      </c>
      <c r="I2743" s="456">
        <v>0</v>
      </c>
      <c r="J2743" s="459">
        <v>71947.53</v>
      </c>
    </row>
    <row r="2744" spans="2:10" x14ac:dyDescent="0.25">
      <c r="B2744" s="516" t="s">
        <v>321</v>
      </c>
      <c r="C2744" s="458" t="s">
        <v>4304</v>
      </c>
      <c r="D2744" s="458" t="s">
        <v>2115</v>
      </c>
      <c r="E2744" s="456">
        <v>0</v>
      </c>
      <c r="F2744" s="456">
        <v>-120257.71</v>
      </c>
      <c r="G2744" s="456">
        <v>0</v>
      </c>
      <c r="H2744" s="456">
        <v>0</v>
      </c>
      <c r="I2744" s="456">
        <v>0</v>
      </c>
      <c r="J2744" s="459">
        <v>-120257.71</v>
      </c>
    </row>
    <row r="2745" spans="2:10" x14ac:dyDescent="0.25">
      <c r="B2745" s="516" t="s">
        <v>321</v>
      </c>
      <c r="C2745" s="458" t="s">
        <v>4305</v>
      </c>
      <c r="D2745" s="458" t="s">
        <v>2117</v>
      </c>
      <c r="E2745" s="456">
        <v>0</v>
      </c>
      <c r="F2745" s="456">
        <v>210836.78</v>
      </c>
      <c r="G2745" s="456">
        <v>0</v>
      </c>
      <c r="H2745" s="456">
        <v>0</v>
      </c>
      <c r="I2745" s="456">
        <v>0</v>
      </c>
      <c r="J2745" s="459">
        <v>210836.78</v>
      </c>
    </row>
    <row r="2746" spans="2:10" x14ac:dyDescent="0.25">
      <c r="B2746" s="516" t="s">
        <v>321</v>
      </c>
      <c r="C2746" s="458" t="s">
        <v>6252</v>
      </c>
      <c r="D2746" s="458" t="s">
        <v>2197</v>
      </c>
      <c r="E2746" s="456">
        <v>0</v>
      </c>
      <c r="F2746" s="456">
        <v>0</v>
      </c>
      <c r="G2746" s="456">
        <v>0</v>
      </c>
      <c r="H2746" s="456">
        <v>2000</v>
      </c>
      <c r="I2746" s="456">
        <v>0</v>
      </c>
      <c r="J2746" s="459">
        <v>2000</v>
      </c>
    </row>
    <row r="2747" spans="2:10" x14ac:dyDescent="0.25">
      <c r="B2747" s="516" t="s">
        <v>321</v>
      </c>
      <c r="C2747" s="458" t="s">
        <v>4539</v>
      </c>
      <c r="D2747" s="458" t="s">
        <v>2119</v>
      </c>
      <c r="E2747" s="456">
        <v>0</v>
      </c>
      <c r="F2747" s="456">
        <v>6738.38</v>
      </c>
      <c r="G2747" s="456">
        <v>0</v>
      </c>
      <c r="H2747" s="456">
        <v>0</v>
      </c>
      <c r="I2747" s="456">
        <v>0</v>
      </c>
      <c r="J2747" s="459">
        <v>6738.38</v>
      </c>
    </row>
    <row r="2748" spans="2:10" x14ac:dyDescent="0.25">
      <c r="B2748" s="516" t="s">
        <v>321</v>
      </c>
      <c r="C2748" s="458" t="s">
        <v>5783</v>
      </c>
      <c r="D2748" s="458" t="s">
        <v>2121</v>
      </c>
      <c r="E2748" s="456">
        <v>0</v>
      </c>
      <c r="F2748" s="456">
        <v>1670.47</v>
      </c>
      <c r="G2748" s="456">
        <v>0</v>
      </c>
      <c r="H2748" s="456">
        <v>0</v>
      </c>
      <c r="I2748" s="456">
        <v>0</v>
      </c>
      <c r="J2748" s="459">
        <v>1670.47</v>
      </c>
    </row>
    <row r="2749" spans="2:10" x14ac:dyDescent="0.25">
      <c r="B2749" s="516" t="s">
        <v>321</v>
      </c>
      <c r="C2749" s="458" t="s">
        <v>5784</v>
      </c>
      <c r="D2749" s="458" t="s">
        <v>2123</v>
      </c>
      <c r="E2749" s="456">
        <v>0</v>
      </c>
      <c r="F2749" s="456">
        <v>-3257.81</v>
      </c>
      <c r="G2749" s="456">
        <v>0</v>
      </c>
      <c r="H2749" s="456">
        <v>0</v>
      </c>
      <c r="I2749" s="456">
        <v>0</v>
      </c>
      <c r="J2749" s="459">
        <v>-3257.81</v>
      </c>
    </row>
    <row r="2750" spans="2:10" ht="18" x14ac:dyDescent="0.25">
      <c r="B2750" s="516" t="s">
        <v>321</v>
      </c>
      <c r="C2750" s="458" t="s">
        <v>5785</v>
      </c>
      <c r="D2750" s="458" t="s">
        <v>2127</v>
      </c>
      <c r="E2750" s="456">
        <v>0</v>
      </c>
      <c r="F2750" s="456">
        <v>-2245.33</v>
      </c>
      <c r="G2750" s="456">
        <v>0</v>
      </c>
      <c r="H2750" s="456">
        <v>0</v>
      </c>
      <c r="I2750" s="456">
        <v>0</v>
      </c>
      <c r="J2750" s="459">
        <v>-2245.33</v>
      </c>
    </row>
    <row r="2751" spans="2:10" x14ac:dyDescent="0.25">
      <c r="B2751" s="516" t="s">
        <v>321</v>
      </c>
      <c r="C2751" s="458" t="s">
        <v>4540</v>
      </c>
      <c r="D2751" s="458" t="s">
        <v>2129</v>
      </c>
      <c r="E2751" s="456">
        <v>0</v>
      </c>
      <c r="F2751" s="456">
        <v>-1531.57</v>
      </c>
      <c r="G2751" s="456">
        <v>0</v>
      </c>
      <c r="H2751" s="456">
        <v>0</v>
      </c>
      <c r="I2751" s="456">
        <v>0</v>
      </c>
      <c r="J2751" s="459">
        <v>-1531.57</v>
      </c>
    </row>
    <row r="2752" spans="2:10" x14ac:dyDescent="0.25">
      <c r="B2752" s="516" t="s">
        <v>321</v>
      </c>
      <c r="C2752" s="458" t="s">
        <v>3307</v>
      </c>
      <c r="D2752" s="458" t="s">
        <v>2131</v>
      </c>
      <c r="E2752" s="456">
        <v>0</v>
      </c>
      <c r="F2752" s="456">
        <v>37097.11</v>
      </c>
      <c r="G2752" s="456">
        <v>0</v>
      </c>
      <c r="H2752" s="456">
        <v>0</v>
      </c>
      <c r="I2752" s="456">
        <v>0</v>
      </c>
      <c r="J2752" s="459">
        <v>37097.11</v>
      </c>
    </row>
    <row r="2753" spans="2:10" x14ac:dyDescent="0.25">
      <c r="B2753" s="526" t="s">
        <v>321</v>
      </c>
      <c r="C2753" s="512" t="s">
        <v>5786</v>
      </c>
      <c r="D2753" s="512" t="s">
        <v>2137</v>
      </c>
      <c r="E2753" s="511">
        <v>0</v>
      </c>
      <c r="F2753" s="511">
        <v>-151.16999999999999</v>
      </c>
      <c r="G2753" s="511">
        <v>0</v>
      </c>
      <c r="H2753" s="511">
        <v>0</v>
      </c>
      <c r="I2753" s="511">
        <v>0</v>
      </c>
      <c r="J2753" s="527">
        <v>-151.16999999999999</v>
      </c>
    </row>
    <row r="2754" spans="2:10" x14ac:dyDescent="0.25">
      <c r="B2754" s="526" t="s">
        <v>321</v>
      </c>
      <c r="C2754" s="512" t="s">
        <v>3308</v>
      </c>
      <c r="D2754" s="512" t="s">
        <v>2139</v>
      </c>
      <c r="E2754" s="511">
        <v>0</v>
      </c>
      <c r="F2754" s="511">
        <v>-101760.5</v>
      </c>
      <c r="G2754" s="511">
        <v>0</v>
      </c>
      <c r="H2754" s="511">
        <v>0</v>
      </c>
      <c r="I2754" s="511">
        <v>0</v>
      </c>
      <c r="J2754" s="527">
        <v>-101760.5</v>
      </c>
    </row>
    <row r="2755" spans="2:10" x14ac:dyDescent="0.25">
      <c r="B2755" s="516" t="s">
        <v>321</v>
      </c>
      <c r="C2755" s="458" t="s">
        <v>3728</v>
      </c>
      <c r="D2755" s="458" t="s">
        <v>2325</v>
      </c>
      <c r="E2755" s="456">
        <v>0</v>
      </c>
      <c r="F2755" s="456">
        <v>192746.58</v>
      </c>
      <c r="G2755" s="456">
        <v>0</v>
      </c>
      <c r="H2755" s="456">
        <v>10230</v>
      </c>
      <c r="I2755" s="456">
        <v>0</v>
      </c>
      <c r="J2755" s="459">
        <v>202976.58</v>
      </c>
    </row>
    <row r="2756" spans="2:10" x14ac:dyDescent="0.25">
      <c r="B2756" s="516" t="s">
        <v>321</v>
      </c>
      <c r="C2756" s="458" t="s">
        <v>4541</v>
      </c>
      <c r="D2756" s="458" t="s">
        <v>2327</v>
      </c>
      <c r="E2756" s="456">
        <v>0</v>
      </c>
      <c r="F2756" s="456">
        <v>669.55</v>
      </c>
      <c r="G2756" s="456">
        <v>0</v>
      </c>
      <c r="H2756" s="456">
        <v>0</v>
      </c>
      <c r="I2756" s="456">
        <v>0</v>
      </c>
      <c r="J2756" s="459">
        <v>669.55</v>
      </c>
    </row>
    <row r="2757" spans="2:10" x14ac:dyDescent="0.25">
      <c r="B2757" s="516" t="s">
        <v>321</v>
      </c>
      <c r="C2757" s="458" t="s">
        <v>4306</v>
      </c>
      <c r="D2757" s="458" t="s">
        <v>2208</v>
      </c>
      <c r="E2757" s="456">
        <v>0</v>
      </c>
      <c r="F2757" s="456">
        <v>377.85</v>
      </c>
      <c r="G2757" s="456">
        <v>0</v>
      </c>
      <c r="H2757" s="456">
        <v>0</v>
      </c>
      <c r="I2757" s="456">
        <v>0</v>
      </c>
      <c r="J2757" s="459">
        <v>377.85</v>
      </c>
    </row>
    <row r="2758" spans="2:10" x14ac:dyDescent="0.25">
      <c r="B2758" s="516" t="s">
        <v>321</v>
      </c>
      <c r="C2758" s="458" t="s">
        <v>4887</v>
      </c>
      <c r="D2758" s="458" t="s">
        <v>2210</v>
      </c>
      <c r="E2758" s="456">
        <v>0</v>
      </c>
      <c r="F2758" s="456">
        <v>-94804</v>
      </c>
      <c r="G2758" s="456">
        <v>379205.96</v>
      </c>
      <c r="H2758" s="456">
        <v>0</v>
      </c>
      <c r="I2758" s="456">
        <v>0</v>
      </c>
      <c r="J2758" s="459">
        <v>-474009.96</v>
      </c>
    </row>
    <row r="2759" spans="2:10" x14ac:dyDescent="0.25">
      <c r="B2759" s="516" t="s">
        <v>321</v>
      </c>
      <c r="C2759" s="458" t="s">
        <v>3309</v>
      </c>
      <c r="D2759" s="458" t="s">
        <v>2141</v>
      </c>
      <c r="E2759" s="456">
        <v>0</v>
      </c>
      <c r="F2759" s="456">
        <v>783</v>
      </c>
      <c r="G2759" s="456">
        <v>0</v>
      </c>
      <c r="H2759" s="456">
        <v>0</v>
      </c>
      <c r="I2759" s="456">
        <v>0</v>
      </c>
      <c r="J2759" s="459">
        <v>783</v>
      </c>
    </row>
    <row r="2760" spans="2:10" x14ac:dyDescent="0.25">
      <c r="B2760" s="516" t="s">
        <v>321</v>
      </c>
      <c r="C2760" s="458" t="s">
        <v>4542</v>
      </c>
      <c r="D2760" s="458" t="s">
        <v>2145</v>
      </c>
      <c r="E2760" s="456">
        <v>0</v>
      </c>
      <c r="F2760" s="456">
        <v>-146800</v>
      </c>
      <c r="G2760" s="456">
        <v>14876.18</v>
      </c>
      <c r="H2760" s="456">
        <v>0</v>
      </c>
      <c r="I2760" s="456">
        <v>0</v>
      </c>
      <c r="J2760" s="459">
        <v>-161676.18</v>
      </c>
    </row>
    <row r="2761" spans="2:10" x14ac:dyDescent="0.25">
      <c r="B2761" s="516" t="s">
        <v>321</v>
      </c>
      <c r="C2761" s="458" t="s">
        <v>3310</v>
      </c>
      <c r="D2761" s="458" t="s">
        <v>2233</v>
      </c>
      <c r="E2761" s="456">
        <v>0</v>
      </c>
      <c r="F2761" s="456">
        <v>-10083</v>
      </c>
      <c r="G2761" s="456">
        <v>0</v>
      </c>
      <c r="H2761" s="456">
        <v>33000</v>
      </c>
      <c r="I2761" s="456">
        <v>0</v>
      </c>
      <c r="J2761" s="459">
        <v>22917</v>
      </c>
    </row>
    <row r="2762" spans="2:10" x14ac:dyDescent="0.25">
      <c r="B2762" s="516" t="s">
        <v>321</v>
      </c>
      <c r="C2762" s="458" t="s">
        <v>5789</v>
      </c>
      <c r="D2762" s="458" t="s">
        <v>2147</v>
      </c>
      <c r="E2762" s="456">
        <v>0</v>
      </c>
      <c r="F2762" s="456">
        <v>0</v>
      </c>
      <c r="G2762" s="456">
        <v>7673.82</v>
      </c>
      <c r="H2762" s="456">
        <v>0</v>
      </c>
      <c r="I2762" s="456">
        <v>0</v>
      </c>
      <c r="J2762" s="459">
        <v>-7673.82</v>
      </c>
    </row>
    <row r="2763" spans="2:10" x14ac:dyDescent="0.25">
      <c r="B2763" s="526" t="s">
        <v>321</v>
      </c>
      <c r="C2763" s="512" t="s">
        <v>3729</v>
      </c>
      <c r="D2763" s="512" t="s">
        <v>2351</v>
      </c>
      <c r="E2763" s="511">
        <v>0</v>
      </c>
      <c r="F2763" s="511">
        <v>3000</v>
      </c>
      <c r="G2763" s="511">
        <v>0</v>
      </c>
      <c r="H2763" s="511">
        <v>0</v>
      </c>
      <c r="I2763" s="511">
        <v>0</v>
      </c>
      <c r="J2763" s="527">
        <v>3000</v>
      </c>
    </row>
    <row r="2764" spans="2:10" x14ac:dyDescent="0.25">
      <c r="B2764" s="516" t="s">
        <v>321</v>
      </c>
      <c r="C2764" s="458" t="s">
        <v>4543</v>
      </c>
      <c r="D2764" s="458" t="s">
        <v>2151</v>
      </c>
      <c r="E2764" s="456">
        <v>0</v>
      </c>
      <c r="F2764" s="456">
        <v>-18976</v>
      </c>
      <c r="G2764" s="456">
        <v>0</v>
      </c>
      <c r="H2764" s="456">
        <v>2300</v>
      </c>
      <c r="I2764" s="456">
        <v>0</v>
      </c>
      <c r="J2764" s="459">
        <v>-16676</v>
      </c>
    </row>
    <row r="2765" spans="2:10" x14ac:dyDescent="0.25">
      <c r="B2765" s="516" t="s">
        <v>321</v>
      </c>
      <c r="C2765" s="458" t="s">
        <v>4544</v>
      </c>
      <c r="D2765" s="458" t="s">
        <v>2246</v>
      </c>
      <c r="E2765" s="456">
        <v>0</v>
      </c>
      <c r="F2765" s="456">
        <v>-256</v>
      </c>
      <c r="G2765" s="456">
        <v>2100.59</v>
      </c>
      <c r="H2765" s="456">
        <v>0</v>
      </c>
      <c r="I2765" s="456">
        <v>0</v>
      </c>
      <c r="J2765" s="459">
        <v>-2356.59</v>
      </c>
    </row>
    <row r="2766" spans="2:10" ht="18" x14ac:dyDescent="0.25">
      <c r="B2766" s="516" t="s">
        <v>321</v>
      </c>
      <c r="C2766" s="458" t="s">
        <v>4307</v>
      </c>
      <c r="D2766" s="458" t="s">
        <v>2153</v>
      </c>
      <c r="E2766" s="456">
        <v>0</v>
      </c>
      <c r="F2766" s="456">
        <v>20200</v>
      </c>
      <c r="G2766" s="456">
        <v>7635.37</v>
      </c>
      <c r="H2766" s="456">
        <v>0</v>
      </c>
      <c r="I2766" s="456">
        <v>0</v>
      </c>
      <c r="J2766" s="459">
        <v>12564.63</v>
      </c>
    </row>
    <row r="2767" spans="2:10" x14ac:dyDescent="0.25">
      <c r="B2767" s="516" t="s">
        <v>321</v>
      </c>
      <c r="C2767" s="458" t="s">
        <v>4308</v>
      </c>
      <c r="D2767" s="458" t="s">
        <v>2357</v>
      </c>
      <c r="E2767" s="456">
        <v>0</v>
      </c>
      <c r="F2767" s="456">
        <v>-489308.28</v>
      </c>
      <c r="G2767" s="456">
        <v>6491.13</v>
      </c>
      <c r="H2767" s="456">
        <v>0</v>
      </c>
      <c r="I2767" s="456">
        <v>0</v>
      </c>
      <c r="J2767" s="459">
        <v>-495799.41</v>
      </c>
    </row>
    <row r="2768" spans="2:10" ht="18" x14ac:dyDescent="0.25">
      <c r="B2768" s="516" t="s">
        <v>321</v>
      </c>
      <c r="C2768" s="458" t="s">
        <v>4309</v>
      </c>
      <c r="D2768" s="458" t="s">
        <v>2359</v>
      </c>
      <c r="E2768" s="456">
        <v>0</v>
      </c>
      <c r="F2768" s="456">
        <v>92500</v>
      </c>
      <c r="G2768" s="456">
        <v>0</v>
      </c>
      <c r="H2768" s="456">
        <v>19600</v>
      </c>
      <c r="I2768" s="456">
        <v>0</v>
      </c>
      <c r="J2768" s="459">
        <v>112100</v>
      </c>
    </row>
    <row r="2769" spans="2:10" x14ac:dyDescent="0.25">
      <c r="B2769" s="516" t="s">
        <v>321</v>
      </c>
      <c r="C2769" s="458" t="s">
        <v>3311</v>
      </c>
      <c r="D2769" s="458" t="s">
        <v>2155</v>
      </c>
      <c r="E2769" s="456">
        <v>0</v>
      </c>
      <c r="F2769" s="456">
        <v>3926.04</v>
      </c>
      <c r="G2769" s="456">
        <v>0</v>
      </c>
      <c r="H2769" s="456">
        <v>11000</v>
      </c>
      <c r="I2769" s="456">
        <v>0</v>
      </c>
      <c r="J2769" s="459">
        <v>14926.04</v>
      </c>
    </row>
    <row r="2770" spans="2:10" x14ac:dyDescent="0.25">
      <c r="B2770" s="526" t="s">
        <v>321</v>
      </c>
      <c r="C2770" s="512" t="s">
        <v>3312</v>
      </c>
      <c r="D2770" s="512" t="s">
        <v>2157</v>
      </c>
      <c r="E2770" s="511">
        <v>0</v>
      </c>
      <c r="F2770" s="511">
        <v>4210.24</v>
      </c>
      <c r="G2770" s="511">
        <v>0</v>
      </c>
      <c r="H2770" s="511">
        <v>0</v>
      </c>
      <c r="I2770" s="511">
        <v>0</v>
      </c>
      <c r="J2770" s="527">
        <v>4210.24</v>
      </c>
    </row>
    <row r="2771" spans="2:10" x14ac:dyDescent="0.25">
      <c r="B2771" s="516" t="s">
        <v>321</v>
      </c>
      <c r="C2771" s="458" t="s">
        <v>3313</v>
      </c>
      <c r="D2771" s="458" t="s">
        <v>2097</v>
      </c>
      <c r="E2771" s="456">
        <v>0</v>
      </c>
      <c r="F2771" s="456">
        <v>0</v>
      </c>
      <c r="G2771" s="456">
        <v>0</v>
      </c>
      <c r="H2771" s="456">
        <v>0</v>
      </c>
      <c r="I2771" s="456">
        <v>0</v>
      </c>
      <c r="J2771" s="459">
        <v>0</v>
      </c>
    </row>
    <row r="2772" spans="2:10" x14ac:dyDescent="0.25">
      <c r="B2772" s="516" t="s">
        <v>321</v>
      </c>
      <c r="C2772" s="458" t="s">
        <v>3314</v>
      </c>
      <c r="D2772" s="458" t="s">
        <v>2191</v>
      </c>
      <c r="E2772" s="456">
        <v>0</v>
      </c>
      <c r="F2772" s="456">
        <v>0</v>
      </c>
      <c r="G2772" s="456">
        <v>0</v>
      </c>
      <c r="H2772" s="456">
        <v>0</v>
      </c>
      <c r="I2772" s="456">
        <v>0</v>
      </c>
      <c r="J2772" s="459">
        <v>0</v>
      </c>
    </row>
    <row r="2773" spans="2:10" x14ac:dyDescent="0.25">
      <c r="B2773" s="516" t="s">
        <v>321</v>
      </c>
      <c r="C2773" s="458" t="s">
        <v>3730</v>
      </c>
      <c r="D2773" s="458" t="s">
        <v>3690</v>
      </c>
      <c r="E2773" s="456">
        <v>0</v>
      </c>
      <c r="F2773" s="456">
        <v>31941.64</v>
      </c>
      <c r="G2773" s="456">
        <v>0</v>
      </c>
      <c r="H2773" s="456">
        <v>0</v>
      </c>
      <c r="I2773" s="456">
        <v>0</v>
      </c>
      <c r="J2773" s="459">
        <v>31941.64</v>
      </c>
    </row>
    <row r="2774" spans="2:10" x14ac:dyDescent="0.25">
      <c r="B2774" s="516" t="s">
        <v>321</v>
      </c>
      <c r="C2774" s="458" t="s">
        <v>4545</v>
      </c>
      <c r="D2774" s="458" t="s">
        <v>2297</v>
      </c>
      <c r="E2774" s="456">
        <v>0</v>
      </c>
      <c r="F2774" s="456">
        <v>0</v>
      </c>
      <c r="G2774" s="456">
        <v>0</v>
      </c>
      <c r="H2774" s="456">
        <v>0</v>
      </c>
      <c r="I2774" s="456">
        <v>0</v>
      </c>
      <c r="J2774" s="459">
        <v>0</v>
      </c>
    </row>
    <row r="2775" spans="2:10" x14ac:dyDescent="0.25">
      <c r="B2775" s="516" t="s">
        <v>321</v>
      </c>
      <c r="C2775" s="458" t="s">
        <v>4546</v>
      </c>
      <c r="D2775" s="458" t="s">
        <v>4503</v>
      </c>
      <c r="E2775" s="456">
        <v>0</v>
      </c>
      <c r="F2775" s="456">
        <v>87570</v>
      </c>
      <c r="G2775" s="456">
        <v>128.72</v>
      </c>
      <c r="H2775" s="456">
        <v>0</v>
      </c>
      <c r="I2775" s="456">
        <v>0</v>
      </c>
      <c r="J2775" s="459">
        <v>87441.279999999999</v>
      </c>
    </row>
    <row r="2776" spans="2:10" x14ac:dyDescent="0.25">
      <c r="B2776" s="516" t="s">
        <v>321</v>
      </c>
      <c r="C2776" s="458" t="s">
        <v>4547</v>
      </c>
      <c r="D2776" s="458" t="s">
        <v>3690</v>
      </c>
      <c r="E2776" s="456">
        <v>0</v>
      </c>
      <c r="F2776" s="456">
        <v>3574.33</v>
      </c>
      <c r="G2776" s="456">
        <v>0</v>
      </c>
      <c r="H2776" s="456">
        <v>0</v>
      </c>
      <c r="I2776" s="456">
        <v>0</v>
      </c>
      <c r="J2776" s="459">
        <v>3574.33</v>
      </c>
    </row>
    <row r="2777" spans="2:10" x14ac:dyDescent="0.25">
      <c r="B2777" s="526" t="s">
        <v>321</v>
      </c>
      <c r="C2777" s="512" t="s">
        <v>4548</v>
      </c>
      <c r="D2777" s="512" t="s">
        <v>2546</v>
      </c>
      <c r="E2777" s="511">
        <v>0</v>
      </c>
      <c r="F2777" s="511">
        <v>17500</v>
      </c>
      <c r="G2777" s="511">
        <v>17500</v>
      </c>
      <c r="H2777" s="511">
        <v>0</v>
      </c>
      <c r="I2777" s="511">
        <v>0</v>
      </c>
      <c r="J2777" s="527">
        <v>0</v>
      </c>
    </row>
    <row r="2778" spans="2:10" x14ac:dyDescent="0.25">
      <c r="B2778" s="516" t="s">
        <v>321</v>
      </c>
      <c r="C2778" s="458" t="s">
        <v>4310</v>
      </c>
      <c r="D2778" s="458" t="s">
        <v>4248</v>
      </c>
      <c r="E2778" s="456">
        <v>0</v>
      </c>
      <c r="F2778" s="456">
        <v>1979276</v>
      </c>
      <c r="G2778" s="456">
        <v>823.06</v>
      </c>
      <c r="H2778" s="456">
        <v>0</v>
      </c>
      <c r="I2778" s="456">
        <v>0</v>
      </c>
      <c r="J2778" s="459">
        <v>1978452.94</v>
      </c>
    </row>
    <row r="2779" spans="2:10" ht="18" x14ac:dyDescent="0.25">
      <c r="B2779" s="516" t="s">
        <v>321</v>
      </c>
      <c r="C2779" s="458" t="s">
        <v>4311</v>
      </c>
      <c r="D2779" s="458" t="s">
        <v>2369</v>
      </c>
      <c r="E2779" s="456">
        <v>0</v>
      </c>
      <c r="F2779" s="456">
        <v>8445000</v>
      </c>
      <c r="G2779" s="456">
        <v>654.66</v>
      </c>
      <c r="H2779" s="456">
        <v>0</v>
      </c>
      <c r="I2779" s="456">
        <v>0</v>
      </c>
      <c r="J2779" s="459">
        <v>8444345.3399999999</v>
      </c>
    </row>
    <row r="2780" spans="2:10" x14ac:dyDescent="0.25">
      <c r="B2780" s="516" t="s">
        <v>321</v>
      </c>
      <c r="C2780" s="458" t="s">
        <v>4312</v>
      </c>
      <c r="D2780" s="458" t="s">
        <v>4251</v>
      </c>
      <c r="E2780" s="456">
        <v>0</v>
      </c>
      <c r="F2780" s="456">
        <v>1366000</v>
      </c>
      <c r="G2780" s="456">
        <v>84.05</v>
      </c>
      <c r="H2780" s="456">
        <v>0</v>
      </c>
      <c r="I2780" s="456">
        <v>0</v>
      </c>
      <c r="J2780" s="459">
        <v>1365915.95</v>
      </c>
    </row>
    <row r="2781" spans="2:10" x14ac:dyDescent="0.25">
      <c r="B2781" s="526" t="s">
        <v>479</v>
      </c>
      <c r="C2781" s="512" t="s">
        <v>2681</v>
      </c>
      <c r="D2781" s="512" t="s">
        <v>2682</v>
      </c>
      <c r="E2781" s="511">
        <v>1529274.49</v>
      </c>
      <c r="F2781" s="511">
        <v>0</v>
      </c>
      <c r="G2781" s="511">
        <v>23454299.52</v>
      </c>
      <c r="H2781" s="511">
        <v>12712184.689999999</v>
      </c>
      <c r="I2781" s="511">
        <v>12271389.32</v>
      </c>
      <c r="J2781" s="527">
        <v>0</v>
      </c>
    </row>
    <row r="2782" spans="2:10" x14ac:dyDescent="0.25">
      <c r="B2782" s="516" t="s">
        <v>479</v>
      </c>
      <c r="C2782" s="458" t="s">
        <v>5795</v>
      </c>
      <c r="D2782" s="458" t="s">
        <v>4227</v>
      </c>
      <c r="E2782" s="456">
        <v>0</v>
      </c>
      <c r="F2782" s="456">
        <v>0</v>
      </c>
      <c r="G2782" s="456">
        <v>0</v>
      </c>
      <c r="H2782" s="456">
        <v>0</v>
      </c>
      <c r="I2782" s="456">
        <v>0</v>
      </c>
      <c r="J2782" s="459">
        <v>0</v>
      </c>
    </row>
    <row r="2783" spans="2:10" x14ac:dyDescent="0.25">
      <c r="B2783" s="516" t="s">
        <v>479</v>
      </c>
      <c r="C2783" s="458" t="s">
        <v>5796</v>
      </c>
      <c r="D2783" s="458" t="s">
        <v>2422</v>
      </c>
      <c r="E2783" s="456">
        <v>0</v>
      </c>
      <c r="F2783" s="456">
        <v>0</v>
      </c>
      <c r="G2783" s="456">
        <v>0</v>
      </c>
      <c r="H2783" s="456">
        <v>0</v>
      </c>
      <c r="I2783" s="456">
        <v>0</v>
      </c>
      <c r="J2783" s="459">
        <v>0</v>
      </c>
    </row>
    <row r="2784" spans="2:10" x14ac:dyDescent="0.25">
      <c r="B2784" s="516" t="s">
        <v>479</v>
      </c>
      <c r="C2784" s="458" t="s">
        <v>3315</v>
      </c>
      <c r="D2784" s="458" t="s">
        <v>3263</v>
      </c>
      <c r="E2784" s="456">
        <v>0</v>
      </c>
      <c r="F2784" s="456">
        <v>0</v>
      </c>
      <c r="G2784" s="456">
        <v>0</v>
      </c>
      <c r="H2784" s="456">
        <v>0</v>
      </c>
      <c r="I2784" s="456">
        <v>0</v>
      </c>
      <c r="J2784" s="459">
        <v>0</v>
      </c>
    </row>
    <row r="2785" spans="2:10" x14ac:dyDescent="0.25">
      <c r="B2785" s="516" t="s">
        <v>479</v>
      </c>
      <c r="C2785" s="458" t="s">
        <v>3316</v>
      </c>
      <c r="D2785" s="458" t="s">
        <v>3265</v>
      </c>
      <c r="E2785" s="456">
        <v>0</v>
      </c>
      <c r="F2785" s="456">
        <v>0</v>
      </c>
      <c r="G2785" s="456">
        <v>0</v>
      </c>
      <c r="H2785" s="456">
        <v>0</v>
      </c>
      <c r="I2785" s="456">
        <v>0</v>
      </c>
      <c r="J2785" s="459">
        <v>0</v>
      </c>
    </row>
    <row r="2786" spans="2:10" x14ac:dyDescent="0.25">
      <c r="B2786" s="516" t="s">
        <v>479</v>
      </c>
      <c r="C2786" s="458" t="s">
        <v>3317</v>
      </c>
      <c r="D2786" s="458" t="s">
        <v>2422</v>
      </c>
      <c r="E2786" s="456">
        <v>0</v>
      </c>
      <c r="F2786" s="456">
        <v>0</v>
      </c>
      <c r="G2786" s="456">
        <v>0</v>
      </c>
      <c r="H2786" s="456">
        <v>0</v>
      </c>
      <c r="I2786" s="456">
        <v>0</v>
      </c>
      <c r="J2786" s="459">
        <v>0</v>
      </c>
    </row>
    <row r="2787" spans="2:10" x14ac:dyDescent="0.25">
      <c r="B2787" s="516" t="s">
        <v>479</v>
      </c>
      <c r="C2787" s="458" t="s">
        <v>3731</v>
      </c>
      <c r="D2787" s="458" t="s">
        <v>3267</v>
      </c>
      <c r="E2787" s="456">
        <v>0</v>
      </c>
      <c r="F2787" s="456">
        <v>0</v>
      </c>
      <c r="G2787" s="456">
        <v>0</v>
      </c>
      <c r="H2787" s="456">
        <v>0</v>
      </c>
      <c r="I2787" s="456">
        <v>0</v>
      </c>
      <c r="J2787" s="459">
        <v>0</v>
      </c>
    </row>
    <row r="2788" spans="2:10" ht="15" customHeight="1" x14ac:dyDescent="0.25">
      <c r="B2788" s="516" t="s">
        <v>479</v>
      </c>
      <c r="C2788" s="458" t="s">
        <v>3318</v>
      </c>
      <c r="D2788" s="458" t="s">
        <v>2288</v>
      </c>
      <c r="E2788" s="456">
        <v>0</v>
      </c>
      <c r="F2788" s="456">
        <v>0</v>
      </c>
      <c r="G2788" s="456">
        <v>0</v>
      </c>
      <c r="H2788" s="456">
        <v>0</v>
      </c>
      <c r="I2788" s="456">
        <v>0</v>
      </c>
      <c r="J2788" s="459">
        <v>0</v>
      </c>
    </row>
    <row r="2789" spans="2:10" x14ac:dyDescent="0.25">
      <c r="B2789" s="516" t="s">
        <v>479</v>
      </c>
      <c r="C2789" s="458" t="s">
        <v>3319</v>
      </c>
      <c r="D2789" s="458" t="s">
        <v>3270</v>
      </c>
      <c r="E2789" s="456">
        <v>0</v>
      </c>
      <c r="F2789" s="456">
        <v>0</v>
      </c>
      <c r="G2789" s="456">
        <v>0</v>
      </c>
      <c r="H2789" s="456">
        <v>0</v>
      </c>
      <c r="I2789" s="456">
        <v>0</v>
      </c>
      <c r="J2789" s="459">
        <v>0</v>
      </c>
    </row>
    <row r="2790" spans="2:10" x14ac:dyDescent="0.25">
      <c r="B2790" s="516" t="s">
        <v>479</v>
      </c>
      <c r="C2790" s="458" t="s">
        <v>3732</v>
      </c>
      <c r="D2790" s="458" t="s">
        <v>2107</v>
      </c>
      <c r="E2790" s="456">
        <v>0</v>
      </c>
      <c r="F2790" s="456">
        <v>0</v>
      </c>
      <c r="G2790" s="456">
        <v>0</v>
      </c>
      <c r="H2790" s="456">
        <v>0</v>
      </c>
      <c r="I2790" s="456">
        <v>0</v>
      </c>
      <c r="J2790" s="459">
        <v>0</v>
      </c>
    </row>
    <row r="2791" spans="2:10" x14ac:dyDescent="0.25">
      <c r="B2791" s="526" t="s">
        <v>479</v>
      </c>
      <c r="C2791" s="512" t="s">
        <v>3320</v>
      </c>
      <c r="D2791" s="512" t="s">
        <v>2109</v>
      </c>
      <c r="E2791" s="511">
        <v>0</v>
      </c>
      <c r="F2791" s="511">
        <v>0</v>
      </c>
      <c r="G2791" s="511">
        <v>0</v>
      </c>
      <c r="H2791" s="511">
        <v>0</v>
      </c>
      <c r="I2791" s="511">
        <v>0</v>
      </c>
      <c r="J2791" s="527">
        <v>0</v>
      </c>
    </row>
    <row r="2792" spans="2:10" x14ac:dyDescent="0.25">
      <c r="B2792" s="516" t="s">
        <v>479</v>
      </c>
      <c r="C2792" s="458" t="s">
        <v>3321</v>
      </c>
      <c r="D2792" s="458" t="s">
        <v>2111</v>
      </c>
      <c r="E2792" s="456">
        <v>9405.17</v>
      </c>
      <c r="F2792" s="456">
        <v>0</v>
      </c>
      <c r="G2792" s="456">
        <v>-9405.17</v>
      </c>
      <c r="H2792" s="456">
        <v>0</v>
      </c>
      <c r="I2792" s="456">
        <v>0</v>
      </c>
      <c r="J2792" s="459">
        <v>0</v>
      </c>
    </row>
    <row r="2793" spans="2:10" x14ac:dyDescent="0.25">
      <c r="B2793" s="516" t="s">
        <v>479</v>
      </c>
      <c r="C2793" s="458" t="s">
        <v>3322</v>
      </c>
      <c r="D2793" s="458" t="s">
        <v>2191</v>
      </c>
      <c r="E2793" s="456">
        <v>0</v>
      </c>
      <c r="F2793" s="456">
        <v>0</v>
      </c>
      <c r="G2793" s="456">
        <v>0</v>
      </c>
      <c r="H2793" s="456">
        <v>0</v>
      </c>
      <c r="I2793" s="456">
        <v>0</v>
      </c>
      <c r="J2793" s="459">
        <v>0</v>
      </c>
    </row>
    <row r="2794" spans="2:10" x14ac:dyDescent="0.25">
      <c r="B2794" s="516" t="s">
        <v>479</v>
      </c>
      <c r="C2794" s="458" t="s">
        <v>4313</v>
      </c>
      <c r="D2794" s="458" t="s">
        <v>3690</v>
      </c>
      <c r="E2794" s="456">
        <v>0</v>
      </c>
      <c r="F2794" s="456">
        <v>0</v>
      </c>
      <c r="G2794" s="456">
        <v>0</v>
      </c>
      <c r="H2794" s="456">
        <v>0</v>
      </c>
      <c r="I2794" s="456">
        <v>0</v>
      </c>
      <c r="J2794" s="459">
        <v>0</v>
      </c>
    </row>
    <row r="2795" spans="2:10" x14ac:dyDescent="0.25">
      <c r="B2795" s="526" t="s">
        <v>479</v>
      </c>
      <c r="C2795" s="512" t="s">
        <v>4314</v>
      </c>
      <c r="D2795" s="512" t="s">
        <v>4227</v>
      </c>
      <c r="E2795" s="511">
        <v>0</v>
      </c>
      <c r="F2795" s="511">
        <v>0</v>
      </c>
      <c r="G2795" s="511">
        <v>0</v>
      </c>
      <c r="H2795" s="511">
        <v>0</v>
      </c>
      <c r="I2795" s="511">
        <v>0</v>
      </c>
      <c r="J2795" s="527">
        <v>0</v>
      </c>
    </row>
    <row r="2796" spans="2:10" x14ac:dyDescent="0.25">
      <c r="B2796" s="516" t="s">
        <v>479</v>
      </c>
      <c r="C2796" s="458" t="s">
        <v>4103</v>
      </c>
      <c r="D2796" s="458" t="s">
        <v>2149</v>
      </c>
      <c r="E2796" s="456">
        <v>0</v>
      </c>
      <c r="F2796" s="456">
        <v>0</v>
      </c>
      <c r="G2796" s="456">
        <v>0</v>
      </c>
      <c r="H2796" s="456">
        <v>0</v>
      </c>
      <c r="I2796" s="456">
        <v>0</v>
      </c>
      <c r="J2796" s="459">
        <v>0</v>
      </c>
    </row>
    <row r="2797" spans="2:10" x14ac:dyDescent="0.25">
      <c r="B2797" s="516" t="s">
        <v>479</v>
      </c>
      <c r="C2797" s="458" t="s">
        <v>4315</v>
      </c>
      <c r="D2797" s="458" t="s">
        <v>2107</v>
      </c>
      <c r="E2797" s="456">
        <v>0</v>
      </c>
      <c r="F2797" s="456">
        <v>0</v>
      </c>
      <c r="G2797" s="456">
        <v>0</v>
      </c>
      <c r="H2797" s="456">
        <v>0</v>
      </c>
      <c r="I2797" s="456">
        <v>0</v>
      </c>
      <c r="J2797" s="459">
        <v>0</v>
      </c>
    </row>
    <row r="2798" spans="2:10" x14ac:dyDescent="0.25">
      <c r="B2798" s="526" t="s">
        <v>479</v>
      </c>
      <c r="C2798" s="512" t="s">
        <v>4316</v>
      </c>
      <c r="D2798" s="512" t="s">
        <v>2109</v>
      </c>
      <c r="E2798" s="511">
        <v>0</v>
      </c>
      <c r="F2798" s="511">
        <v>0</v>
      </c>
      <c r="G2798" s="511">
        <v>0</v>
      </c>
      <c r="H2798" s="511">
        <v>0</v>
      </c>
      <c r="I2798" s="511">
        <v>0</v>
      </c>
      <c r="J2798" s="527">
        <v>0</v>
      </c>
    </row>
    <row r="2799" spans="2:10" x14ac:dyDescent="0.25">
      <c r="B2799" s="516" t="s">
        <v>479</v>
      </c>
      <c r="C2799" s="458" t="s">
        <v>4317</v>
      </c>
      <c r="D2799" s="458" t="s">
        <v>2191</v>
      </c>
      <c r="E2799" s="456">
        <v>0</v>
      </c>
      <c r="F2799" s="456">
        <v>0</v>
      </c>
      <c r="G2799" s="456">
        <v>0</v>
      </c>
      <c r="H2799" s="456">
        <v>0</v>
      </c>
      <c r="I2799" s="456">
        <v>0</v>
      </c>
      <c r="J2799" s="459">
        <v>0</v>
      </c>
    </row>
    <row r="2800" spans="2:10" x14ac:dyDescent="0.25">
      <c r="B2800" s="516" t="s">
        <v>479</v>
      </c>
      <c r="C2800" s="458" t="s">
        <v>4888</v>
      </c>
      <c r="D2800" s="458" t="s">
        <v>2117</v>
      </c>
      <c r="E2800" s="456">
        <v>0</v>
      </c>
      <c r="F2800" s="456">
        <v>0</v>
      </c>
      <c r="G2800" s="456">
        <v>0</v>
      </c>
      <c r="H2800" s="456">
        <v>0</v>
      </c>
      <c r="I2800" s="456">
        <v>0</v>
      </c>
      <c r="J2800" s="459">
        <v>0</v>
      </c>
    </row>
    <row r="2801" spans="2:10" x14ac:dyDescent="0.25">
      <c r="B2801" s="516" t="s">
        <v>479</v>
      </c>
      <c r="C2801" s="458" t="s">
        <v>4889</v>
      </c>
      <c r="D2801" s="458" t="s">
        <v>2133</v>
      </c>
      <c r="E2801" s="456">
        <v>0</v>
      </c>
      <c r="F2801" s="456">
        <v>0</v>
      </c>
      <c r="G2801" s="456">
        <v>0</v>
      </c>
      <c r="H2801" s="456">
        <v>0</v>
      </c>
      <c r="I2801" s="456">
        <v>0</v>
      </c>
      <c r="J2801" s="459">
        <v>0</v>
      </c>
    </row>
    <row r="2802" spans="2:10" x14ac:dyDescent="0.25">
      <c r="B2802" s="526" t="s">
        <v>479</v>
      </c>
      <c r="C2802" s="512" t="s">
        <v>4104</v>
      </c>
      <c r="D2802" s="512" t="s">
        <v>2316</v>
      </c>
      <c r="E2802" s="511">
        <v>0</v>
      </c>
      <c r="F2802" s="511">
        <v>0</v>
      </c>
      <c r="G2802" s="511">
        <v>0</v>
      </c>
      <c r="H2802" s="511">
        <v>0</v>
      </c>
      <c r="I2802" s="511">
        <v>0</v>
      </c>
      <c r="J2802" s="527">
        <v>0</v>
      </c>
    </row>
    <row r="2803" spans="2:10" x14ac:dyDescent="0.25">
      <c r="B2803" s="516" t="s">
        <v>479</v>
      </c>
      <c r="C2803" s="458" t="s">
        <v>4890</v>
      </c>
      <c r="D2803" s="458" t="s">
        <v>2137</v>
      </c>
      <c r="E2803" s="456">
        <v>0</v>
      </c>
      <c r="F2803" s="456">
        <v>0</v>
      </c>
      <c r="G2803" s="456">
        <v>0</v>
      </c>
      <c r="H2803" s="456">
        <v>0</v>
      </c>
      <c r="I2803" s="456">
        <v>0</v>
      </c>
      <c r="J2803" s="459">
        <v>0</v>
      </c>
    </row>
    <row r="2804" spans="2:10" x14ac:dyDescent="0.25">
      <c r="B2804" s="516" t="s">
        <v>479</v>
      </c>
      <c r="C2804" s="458" t="s">
        <v>4318</v>
      </c>
      <c r="D2804" s="458" t="s">
        <v>2322</v>
      </c>
      <c r="E2804" s="456">
        <v>0</v>
      </c>
      <c r="F2804" s="456">
        <v>0</v>
      </c>
      <c r="G2804" s="456">
        <v>0</v>
      </c>
      <c r="H2804" s="456">
        <v>0</v>
      </c>
      <c r="I2804" s="456">
        <v>0</v>
      </c>
      <c r="J2804" s="459">
        <v>0</v>
      </c>
    </row>
    <row r="2805" spans="2:10" x14ac:dyDescent="0.25">
      <c r="B2805" s="516" t="s">
        <v>479</v>
      </c>
      <c r="C2805" s="458" t="s">
        <v>4319</v>
      </c>
      <c r="D2805" s="458" t="s">
        <v>2329</v>
      </c>
      <c r="E2805" s="456">
        <v>0</v>
      </c>
      <c r="F2805" s="456">
        <v>0</v>
      </c>
      <c r="G2805" s="456">
        <v>0</v>
      </c>
      <c r="H2805" s="456">
        <v>0</v>
      </c>
      <c r="I2805" s="456">
        <v>0</v>
      </c>
      <c r="J2805" s="459">
        <v>0</v>
      </c>
    </row>
    <row r="2806" spans="2:10" x14ac:dyDescent="0.25">
      <c r="B2806" s="516" t="s">
        <v>479</v>
      </c>
      <c r="C2806" s="458" t="s">
        <v>5168</v>
      </c>
      <c r="D2806" s="458" t="s">
        <v>5135</v>
      </c>
      <c r="E2806" s="456">
        <v>0</v>
      </c>
      <c r="F2806" s="456">
        <v>0</v>
      </c>
      <c r="G2806" s="456">
        <v>0</v>
      </c>
      <c r="H2806" s="456">
        <v>0</v>
      </c>
      <c r="I2806" s="456">
        <v>0</v>
      </c>
      <c r="J2806" s="459">
        <v>0</v>
      </c>
    </row>
    <row r="2807" spans="2:10" x14ac:dyDescent="0.25">
      <c r="B2807" s="526" t="s">
        <v>479</v>
      </c>
      <c r="C2807" s="512" t="s">
        <v>4704</v>
      </c>
      <c r="D2807" s="512" t="s">
        <v>2318</v>
      </c>
      <c r="E2807" s="511">
        <v>0</v>
      </c>
      <c r="F2807" s="511">
        <v>0</v>
      </c>
      <c r="G2807" s="511">
        <v>0</v>
      </c>
      <c r="H2807" s="511">
        <v>0</v>
      </c>
      <c r="I2807" s="511">
        <v>0</v>
      </c>
      <c r="J2807" s="527">
        <v>0</v>
      </c>
    </row>
    <row r="2808" spans="2:10" x14ac:dyDescent="0.25">
      <c r="B2808" s="526" t="s">
        <v>479</v>
      </c>
      <c r="C2808" s="512" t="s">
        <v>5035</v>
      </c>
      <c r="D2808" s="512" t="s">
        <v>2107</v>
      </c>
      <c r="E2808" s="511">
        <v>0</v>
      </c>
      <c r="F2808" s="511">
        <v>0</v>
      </c>
      <c r="G2808" s="511">
        <v>17386.5</v>
      </c>
      <c r="H2808" s="511">
        <v>17386.5</v>
      </c>
      <c r="I2808" s="511">
        <v>0</v>
      </c>
      <c r="J2808" s="527">
        <v>0</v>
      </c>
    </row>
    <row r="2809" spans="2:10" x14ac:dyDescent="0.25">
      <c r="B2809" s="526" t="s">
        <v>479</v>
      </c>
      <c r="C2809" s="512" t="s">
        <v>5169</v>
      </c>
      <c r="D2809" s="512" t="s">
        <v>2109</v>
      </c>
      <c r="E2809" s="511">
        <v>0</v>
      </c>
      <c r="F2809" s="511">
        <v>0</v>
      </c>
      <c r="G2809" s="511">
        <v>0</v>
      </c>
      <c r="H2809" s="511">
        <v>0</v>
      </c>
      <c r="I2809" s="511">
        <v>0</v>
      </c>
      <c r="J2809" s="527">
        <v>0</v>
      </c>
    </row>
    <row r="2810" spans="2:10" x14ac:dyDescent="0.25">
      <c r="B2810" s="526" t="s">
        <v>479</v>
      </c>
      <c r="C2810" s="512" t="s">
        <v>5170</v>
      </c>
      <c r="D2810" s="512" t="s">
        <v>2294</v>
      </c>
      <c r="E2810" s="511">
        <v>0</v>
      </c>
      <c r="F2810" s="511">
        <v>0</v>
      </c>
      <c r="G2810" s="511">
        <v>0</v>
      </c>
      <c r="H2810" s="511">
        <v>0</v>
      </c>
      <c r="I2810" s="511">
        <v>0</v>
      </c>
      <c r="J2810" s="527">
        <v>0</v>
      </c>
    </row>
    <row r="2811" spans="2:10" x14ac:dyDescent="0.25">
      <c r="B2811" s="526" t="s">
        <v>479</v>
      </c>
      <c r="C2811" s="512" t="s">
        <v>5171</v>
      </c>
      <c r="D2811" s="512" t="s">
        <v>2117</v>
      </c>
      <c r="E2811" s="511">
        <v>0</v>
      </c>
      <c r="F2811" s="511">
        <v>0</v>
      </c>
      <c r="G2811" s="511">
        <v>0</v>
      </c>
      <c r="H2811" s="511">
        <v>0</v>
      </c>
      <c r="I2811" s="511">
        <v>0</v>
      </c>
      <c r="J2811" s="527">
        <v>0</v>
      </c>
    </row>
    <row r="2812" spans="2:10" x14ac:dyDescent="0.25">
      <c r="B2812" s="526" t="s">
        <v>479</v>
      </c>
      <c r="C2812" s="512" t="s">
        <v>5172</v>
      </c>
      <c r="D2812" s="512" t="s">
        <v>2316</v>
      </c>
      <c r="E2812" s="511">
        <v>0</v>
      </c>
      <c r="F2812" s="511">
        <v>0</v>
      </c>
      <c r="G2812" s="511">
        <v>0</v>
      </c>
      <c r="H2812" s="511">
        <v>0</v>
      </c>
      <c r="I2812" s="511">
        <v>0</v>
      </c>
      <c r="J2812" s="527">
        <v>0</v>
      </c>
    </row>
    <row r="2813" spans="2:10" x14ac:dyDescent="0.25">
      <c r="B2813" s="516" t="s">
        <v>479</v>
      </c>
      <c r="C2813" s="458" t="s">
        <v>4891</v>
      </c>
      <c r="D2813" s="458" t="s">
        <v>2322</v>
      </c>
      <c r="E2813" s="456">
        <v>0</v>
      </c>
      <c r="F2813" s="456">
        <v>0</v>
      </c>
      <c r="G2813" s="456">
        <v>0</v>
      </c>
      <c r="H2813" s="456">
        <v>0</v>
      </c>
      <c r="I2813" s="456">
        <v>0</v>
      </c>
      <c r="J2813" s="459">
        <v>0</v>
      </c>
    </row>
    <row r="2814" spans="2:10" x14ac:dyDescent="0.25">
      <c r="B2814" s="516" t="s">
        <v>479</v>
      </c>
      <c r="C2814" s="458" t="s">
        <v>5173</v>
      </c>
      <c r="D2814" s="458" t="s">
        <v>2351</v>
      </c>
      <c r="E2814" s="456">
        <v>0</v>
      </c>
      <c r="F2814" s="456">
        <v>0</v>
      </c>
      <c r="G2814" s="456">
        <v>0</v>
      </c>
      <c r="H2814" s="456">
        <v>0</v>
      </c>
      <c r="I2814" s="456">
        <v>0</v>
      </c>
      <c r="J2814" s="459">
        <v>0</v>
      </c>
    </row>
    <row r="2815" spans="2:10" x14ac:dyDescent="0.25">
      <c r="B2815" s="526" t="s">
        <v>479</v>
      </c>
      <c r="C2815" s="512" t="s">
        <v>5174</v>
      </c>
      <c r="D2815" s="512" t="s">
        <v>2357</v>
      </c>
      <c r="E2815" s="511">
        <v>0</v>
      </c>
      <c r="F2815" s="511">
        <v>0</v>
      </c>
      <c r="G2815" s="511">
        <v>95000</v>
      </c>
      <c r="H2815" s="511">
        <v>95000</v>
      </c>
      <c r="I2815" s="511">
        <v>0</v>
      </c>
      <c r="J2815" s="527">
        <v>0</v>
      </c>
    </row>
    <row r="2816" spans="2:10" x14ac:dyDescent="0.25">
      <c r="B2816" s="526" t="s">
        <v>479</v>
      </c>
      <c r="C2816" s="512" t="s">
        <v>5175</v>
      </c>
      <c r="D2816" s="512" t="s">
        <v>2262</v>
      </c>
      <c r="E2816" s="511">
        <v>0</v>
      </c>
      <c r="F2816" s="511">
        <v>0</v>
      </c>
      <c r="G2816" s="511">
        <v>0</v>
      </c>
      <c r="H2816" s="511">
        <v>0</v>
      </c>
      <c r="I2816" s="511">
        <v>0</v>
      </c>
      <c r="J2816" s="527">
        <v>0</v>
      </c>
    </row>
    <row r="2817" spans="2:10" x14ac:dyDescent="0.25">
      <c r="B2817" s="526" t="s">
        <v>479</v>
      </c>
      <c r="C2817" s="512" t="s">
        <v>5036</v>
      </c>
      <c r="D2817" s="512" t="s">
        <v>2097</v>
      </c>
      <c r="E2817" s="511">
        <v>0</v>
      </c>
      <c r="F2817" s="511">
        <v>0</v>
      </c>
      <c r="G2817" s="511">
        <v>0</v>
      </c>
      <c r="H2817" s="511">
        <v>0</v>
      </c>
      <c r="I2817" s="511">
        <v>0</v>
      </c>
      <c r="J2817" s="527">
        <v>0</v>
      </c>
    </row>
    <row r="2818" spans="2:10" x14ac:dyDescent="0.25">
      <c r="B2818" s="526" t="s">
        <v>479</v>
      </c>
      <c r="C2818" s="512" t="s">
        <v>5037</v>
      </c>
      <c r="D2818" s="512" t="s">
        <v>2105</v>
      </c>
      <c r="E2818" s="511">
        <v>0</v>
      </c>
      <c r="F2818" s="511">
        <v>0</v>
      </c>
      <c r="G2818" s="511">
        <v>520.51</v>
      </c>
      <c r="H2818" s="511">
        <v>520.51</v>
      </c>
      <c r="I2818" s="511">
        <v>0</v>
      </c>
      <c r="J2818" s="527">
        <v>0</v>
      </c>
    </row>
    <row r="2819" spans="2:10" x14ac:dyDescent="0.25">
      <c r="B2819" s="526" t="s">
        <v>479</v>
      </c>
      <c r="C2819" s="512" t="s">
        <v>5038</v>
      </c>
      <c r="D2819" s="512" t="s">
        <v>2186</v>
      </c>
      <c r="E2819" s="511">
        <v>0</v>
      </c>
      <c r="F2819" s="511">
        <v>0</v>
      </c>
      <c r="G2819" s="511">
        <v>69.84</v>
      </c>
      <c r="H2819" s="511">
        <v>69.84</v>
      </c>
      <c r="I2819" s="511">
        <v>0</v>
      </c>
      <c r="J2819" s="527">
        <v>0</v>
      </c>
    </row>
    <row r="2820" spans="2:10" x14ac:dyDescent="0.25">
      <c r="B2820" s="526" t="s">
        <v>479</v>
      </c>
      <c r="C2820" s="512" t="s">
        <v>5039</v>
      </c>
      <c r="D2820" s="512" t="s">
        <v>2197</v>
      </c>
      <c r="E2820" s="511">
        <v>0</v>
      </c>
      <c r="F2820" s="511">
        <v>0</v>
      </c>
      <c r="G2820" s="511">
        <v>426.72</v>
      </c>
      <c r="H2820" s="511">
        <v>426.72</v>
      </c>
      <c r="I2820" s="511">
        <v>0</v>
      </c>
      <c r="J2820" s="527">
        <v>0</v>
      </c>
    </row>
    <row r="2821" spans="2:10" x14ac:dyDescent="0.25">
      <c r="B2821" s="526" t="s">
        <v>479</v>
      </c>
      <c r="C2821" s="512" t="s">
        <v>5040</v>
      </c>
      <c r="D2821" s="512" t="s">
        <v>2228</v>
      </c>
      <c r="E2821" s="511">
        <v>0</v>
      </c>
      <c r="F2821" s="511">
        <v>0</v>
      </c>
      <c r="G2821" s="511">
        <v>0</v>
      </c>
      <c r="H2821" s="511">
        <v>0</v>
      </c>
      <c r="I2821" s="511">
        <v>0</v>
      </c>
      <c r="J2821" s="527">
        <v>0</v>
      </c>
    </row>
    <row r="2822" spans="2:10" x14ac:dyDescent="0.25">
      <c r="B2822" s="526" t="s">
        <v>479</v>
      </c>
      <c r="C2822" s="512" t="s">
        <v>4892</v>
      </c>
      <c r="D2822" s="512" t="s">
        <v>2256</v>
      </c>
      <c r="E2822" s="511">
        <v>0</v>
      </c>
      <c r="F2822" s="511">
        <v>0</v>
      </c>
      <c r="G2822" s="511">
        <v>0</v>
      </c>
      <c r="H2822" s="511">
        <v>0</v>
      </c>
      <c r="I2822" s="511">
        <v>0</v>
      </c>
      <c r="J2822" s="527">
        <v>0</v>
      </c>
    </row>
    <row r="2823" spans="2:10" x14ac:dyDescent="0.25">
      <c r="B2823" s="516" t="s">
        <v>479</v>
      </c>
      <c r="C2823" s="458" t="s">
        <v>5806</v>
      </c>
      <c r="D2823" s="458" t="s">
        <v>2357</v>
      </c>
      <c r="E2823" s="456">
        <v>0</v>
      </c>
      <c r="F2823" s="456">
        <v>0</v>
      </c>
      <c r="G2823" s="456">
        <v>581674.23999999999</v>
      </c>
      <c r="H2823" s="456">
        <v>581674.23999999999</v>
      </c>
      <c r="I2823" s="456">
        <v>0</v>
      </c>
      <c r="J2823" s="459">
        <v>0</v>
      </c>
    </row>
    <row r="2824" spans="2:10" x14ac:dyDescent="0.25">
      <c r="B2824" s="526" t="s">
        <v>479</v>
      </c>
      <c r="C2824" s="512" t="s">
        <v>6253</v>
      </c>
      <c r="D2824" s="512" t="s">
        <v>2107</v>
      </c>
      <c r="E2824" s="511">
        <v>0</v>
      </c>
      <c r="F2824" s="511">
        <v>0</v>
      </c>
      <c r="G2824" s="511">
        <v>20243</v>
      </c>
      <c r="H2824" s="511">
        <v>20243</v>
      </c>
      <c r="I2824" s="511">
        <v>0</v>
      </c>
      <c r="J2824" s="527">
        <v>0</v>
      </c>
    </row>
    <row r="2825" spans="2:10" x14ac:dyDescent="0.25">
      <c r="B2825" s="526" t="s">
        <v>479</v>
      </c>
      <c r="C2825" s="512" t="s">
        <v>5177</v>
      </c>
      <c r="D2825" s="512" t="s">
        <v>4229</v>
      </c>
      <c r="E2825" s="511">
        <v>0</v>
      </c>
      <c r="F2825" s="511">
        <v>0</v>
      </c>
      <c r="G2825" s="511">
        <v>0</v>
      </c>
      <c r="H2825" s="511">
        <v>0</v>
      </c>
      <c r="I2825" s="511">
        <v>0</v>
      </c>
      <c r="J2825" s="527">
        <v>0</v>
      </c>
    </row>
    <row r="2826" spans="2:10" x14ac:dyDescent="0.25">
      <c r="B2826" s="526" t="s">
        <v>479</v>
      </c>
      <c r="C2826" s="512" t="s">
        <v>5178</v>
      </c>
      <c r="D2826" s="512" t="s">
        <v>5146</v>
      </c>
      <c r="E2826" s="511">
        <v>0</v>
      </c>
      <c r="F2826" s="511">
        <v>0</v>
      </c>
      <c r="G2826" s="511">
        <v>0</v>
      </c>
      <c r="H2826" s="511">
        <v>0</v>
      </c>
      <c r="I2826" s="511">
        <v>0</v>
      </c>
      <c r="J2826" s="527">
        <v>0</v>
      </c>
    </row>
    <row r="2827" spans="2:10" x14ac:dyDescent="0.25">
      <c r="B2827" s="526" t="s">
        <v>479</v>
      </c>
      <c r="C2827" s="512" t="s">
        <v>5179</v>
      </c>
      <c r="D2827" s="512" t="s">
        <v>5149</v>
      </c>
      <c r="E2827" s="511">
        <v>0</v>
      </c>
      <c r="F2827" s="511">
        <v>0</v>
      </c>
      <c r="G2827" s="511">
        <v>0</v>
      </c>
      <c r="H2827" s="511">
        <v>0</v>
      </c>
      <c r="I2827" s="511">
        <v>0</v>
      </c>
      <c r="J2827" s="527">
        <v>0</v>
      </c>
    </row>
    <row r="2828" spans="2:10" x14ac:dyDescent="0.25">
      <c r="B2828" s="526" t="s">
        <v>479</v>
      </c>
      <c r="C2828" s="512" t="s">
        <v>5808</v>
      </c>
      <c r="D2828" s="512" t="s">
        <v>2107</v>
      </c>
      <c r="E2828" s="511">
        <v>0</v>
      </c>
      <c r="F2828" s="511">
        <v>0</v>
      </c>
      <c r="G2828" s="511">
        <v>1284644.4099999999</v>
      </c>
      <c r="H2828" s="511">
        <v>1284644.4099999999</v>
      </c>
      <c r="I2828" s="511">
        <v>0</v>
      </c>
      <c r="J2828" s="527">
        <v>0</v>
      </c>
    </row>
    <row r="2829" spans="2:10" x14ac:dyDescent="0.25">
      <c r="B2829" s="526" t="s">
        <v>479</v>
      </c>
      <c r="C2829" s="512" t="s">
        <v>6254</v>
      </c>
      <c r="D2829" s="512" t="s">
        <v>2135</v>
      </c>
      <c r="E2829" s="511">
        <v>0</v>
      </c>
      <c r="F2829" s="511">
        <v>0</v>
      </c>
      <c r="G2829" s="511">
        <v>27091.26</v>
      </c>
      <c r="H2829" s="511">
        <v>27091.26</v>
      </c>
      <c r="I2829" s="511">
        <v>0</v>
      </c>
      <c r="J2829" s="527">
        <v>0</v>
      </c>
    </row>
    <row r="2830" spans="2:10" x14ac:dyDescent="0.25">
      <c r="B2830" s="526" t="s">
        <v>479</v>
      </c>
      <c r="C2830" s="512" t="s">
        <v>6255</v>
      </c>
      <c r="D2830" s="512" t="s">
        <v>2316</v>
      </c>
      <c r="E2830" s="511">
        <v>0</v>
      </c>
      <c r="F2830" s="511">
        <v>0</v>
      </c>
      <c r="G2830" s="511">
        <v>124550.14</v>
      </c>
      <c r="H2830" s="511">
        <v>124550.14</v>
      </c>
      <c r="I2830" s="511">
        <v>0</v>
      </c>
      <c r="J2830" s="527">
        <v>0</v>
      </c>
    </row>
    <row r="2831" spans="2:10" x14ac:dyDescent="0.25">
      <c r="B2831" s="526" t="s">
        <v>479</v>
      </c>
      <c r="C2831" s="512" t="s">
        <v>6256</v>
      </c>
      <c r="D2831" s="512" t="s">
        <v>2322</v>
      </c>
      <c r="E2831" s="511">
        <v>0</v>
      </c>
      <c r="F2831" s="511">
        <v>0</v>
      </c>
      <c r="G2831" s="511">
        <v>66909.66</v>
      </c>
      <c r="H2831" s="511">
        <v>66909.66</v>
      </c>
      <c r="I2831" s="511">
        <v>0</v>
      </c>
      <c r="J2831" s="527">
        <v>0</v>
      </c>
    </row>
    <row r="2832" spans="2:10" x14ac:dyDescent="0.25">
      <c r="B2832" s="526" t="s">
        <v>479</v>
      </c>
      <c r="C2832" s="512" t="s">
        <v>6257</v>
      </c>
      <c r="D2832" s="512" t="s">
        <v>5149</v>
      </c>
      <c r="E2832" s="511">
        <v>0</v>
      </c>
      <c r="F2832" s="511">
        <v>0</v>
      </c>
      <c r="G2832" s="511">
        <v>851.41</v>
      </c>
      <c r="H2832" s="511">
        <v>851.41</v>
      </c>
      <c r="I2832" s="511">
        <v>0</v>
      </c>
      <c r="J2832" s="527">
        <v>0</v>
      </c>
    </row>
    <row r="2833" spans="2:10" x14ac:dyDescent="0.25">
      <c r="B2833" s="526" t="s">
        <v>479</v>
      </c>
      <c r="C2833" s="512" t="s">
        <v>6258</v>
      </c>
      <c r="D2833" s="512" t="s">
        <v>2329</v>
      </c>
      <c r="E2833" s="511">
        <v>0</v>
      </c>
      <c r="F2833" s="511">
        <v>0</v>
      </c>
      <c r="G2833" s="511">
        <v>18550.009999999998</v>
      </c>
      <c r="H2833" s="511">
        <v>18550.009999999998</v>
      </c>
      <c r="I2833" s="511">
        <v>0</v>
      </c>
      <c r="J2833" s="527">
        <v>0</v>
      </c>
    </row>
    <row r="2834" spans="2:10" x14ac:dyDescent="0.25">
      <c r="B2834" s="526" t="s">
        <v>479</v>
      </c>
      <c r="C2834" s="512" t="s">
        <v>6259</v>
      </c>
      <c r="D2834" s="512" t="s">
        <v>2233</v>
      </c>
      <c r="E2834" s="511">
        <v>0</v>
      </c>
      <c r="F2834" s="511">
        <v>0</v>
      </c>
      <c r="G2834" s="511">
        <v>19330</v>
      </c>
      <c r="H2834" s="511">
        <v>19330</v>
      </c>
      <c r="I2834" s="511">
        <v>0</v>
      </c>
      <c r="J2834" s="527">
        <v>0</v>
      </c>
    </row>
    <row r="2835" spans="2:10" x14ac:dyDescent="0.25">
      <c r="B2835" s="526" t="s">
        <v>479</v>
      </c>
      <c r="C2835" s="512" t="s">
        <v>6260</v>
      </c>
      <c r="D2835" s="512" t="s">
        <v>2351</v>
      </c>
      <c r="E2835" s="511">
        <v>0</v>
      </c>
      <c r="F2835" s="511">
        <v>0</v>
      </c>
      <c r="G2835" s="511">
        <v>24000</v>
      </c>
      <c r="H2835" s="511">
        <v>24000</v>
      </c>
      <c r="I2835" s="511">
        <v>0</v>
      </c>
      <c r="J2835" s="527">
        <v>0</v>
      </c>
    </row>
    <row r="2836" spans="2:10" x14ac:dyDescent="0.25">
      <c r="B2836" s="526" t="s">
        <v>479</v>
      </c>
      <c r="C2836" s="512" t="s">
        <v>6261</v>
      </c>
      <c r="D2836" s="512" t="s">
        <v>2357</v>
      </c>
      <c r="E2836" s="511">
        <v>0</v>
      </c>
      <c r="F2836" s="511">
        <v>0</v>
      </c>
      <c r="G2836" s="511">
        <v>176186</v>
      </c>
      <c r="H2836" s="511">
        <v>176186</v>
      </c>
      <c r="I2836" s="511">
        <v>0</v>
      </c>
      <c r="J2836" s="527">
        <v>0</v>
      </c>
    </row>
    <row r="2837" spans="2:10" x14ac:dyDescent="0.25">
      <c r="B2837" s="526" t="s">
        <v>479</v>
      </c>
      <c r="C2837" s="512" t="s">
        <v>2685</v>
      </c>
      <c r="D2837" s="512" t="s">
        <v>2065</v>
      </c>
      <c r="E2837" s="511">
        <v>0</v>
      </c>
      <c r="F2837" s="511">
        <v>0</v>
      </c>
      <c r="G2837" s="511">
        <v>708722</v>
      </c>
      <c r="H2837" s="511">
        <v>708722</v>
      </c>
      <c r="I2837" s="511">
        <v>0</v>
      </c>
      <c r="J2837" s="527">
        <v>0</v>
      </c>
    </row>
    <row r="2838" spans="2:10" x14ac:dyDescent="0.25">
      <c r="B2838" s="526" t="s">
        <v>479</v>
      </c>
      <c r="C2838" s="512" t="s">
        <v>2686</v>
      </c>
      <c r="D2838" s="512" t="s">
        <v>2067</v>
      </c>
      <c r="E2838" s="511">
        <v>0</v>
      </c>
      <c r="F2838" s="511">
        <v>0</v>
      </c>
      <c r="G2838" s="511">
        <v>46402.02</v>
      </c>
      <c r="H2838" s="511">
        <v>46402.02</v>
      </c>
      <c r="I2838" s="511">
        <v>0</v>
      </c>
      <c r="J2838" s="527">
        <v>0</v>
      </c>
    </row>
    <row r="2839" spans="2:10" x14ac:dyDescent="0.25">
      <c r="B2839" s="526" t="s">
        <v>479</v>
      </c>
      <c r="C2839" s="512" t="s">
        <v>2687</v>
      </c>
      <c r="D2839" s="512" t="s">
        <v>2069</v>
      </c>
      <c r="E2839" s="511">
        <v>0</v>
      </c>
      <c r="F2839" s="511">
        <v>0</v>
      </c>
      <c r="G2839" s="511">
        <v>2700</v>
      </c>
      <c r="H2839" s="511">
        <v>2700</v>
      </c>
      <c r="I2839" s="511">
        <v>0</v>
      </c>
      <c r="J2839" s="527">
        <v>0</v>
      </c>
    </row>
    <row r="2840" spans="2:10" x14ac:dyDescent="0.25">
      <c r="B2840" s="526" t="s">
        <v>479</v>
      </c>
      <c r="C2840" s="512" t="s">
        <v>2688</v>
      </c>
      <c r="D2840" s="512" t="s">
        <v>2071</v>
      </c>
      <c r="E2840" s="511">
        <v>0</v>
      </c>
      <c r="F2840" s="511">
        <v>0</v>
      </c>
      <c r="G2840" s="511">
        <v>43868.2</v>
      </c>
      <c r="H2840" s="511">
        <v>43868.2</v>
      </c>
      <c r="I2840" s="511">
        <v>0</v>
      </c>
      <c r="J2840" s="527">
        <v>0</v>
      </c>
    </row>
    <row r="2841" spans="2:10" x14ac:dyDescent="0.25">
      <c r="B2841" s="526" t="s">
        <v>479</v>
      </c>
      <c r="C2841" s="512" t="s">
        <v>2689</v>
      </c>
      <c r="D2841" s="512" t="s">
        <v>2073</v>
      </c>
      <c r="E2841" s="511">
        <v>0</v>
      </c>
      <c r="F2841" s="511">
        <v>0</v>
      </c>
      <c r="G2841" s="511">
        <v>60124.11</v>
      </c>
      <c r="H2841" s="511">
        <v>60124.11</v>
      </c>
      <c r="I2841" s="511">
        <v>0</v>
      </c>
      <c r="J2841" s="527">
        <v>0</v>
      </c>
    </row>
    <row r="2842" spans="2:10" x14ac:dyDescent="0.25">
      <c r="B2842" s="526" t="s">
        <v>479</v>
      </c>
      <c r="C2842" s="512" t="s">
        <v>2690</v>
      </c>
      <c r="D2842" s="512" t="s">
        <v>2075</v>
      </c>
      <c r="E2842" s="511">
        <v>0</v>
      </c>
      <c r="F2842" s="511">
        <v>0</v>
      </c>
      <c r="G2842" s="511">
        <v>77144.179999999993</v>
      </c>
      <c r="H2842" s="511">
        <v>77144.179999999993</v>
      </c>
      <c r="I2842" s="511">
        <v>0</v>
      </c>
      <c r="J2842" s="527">
        <v>0</v>
      </c>
    </row>
    <row r="2843" spans="2:10" x14ac:dyDescent="0.25">
      <c r="B2843" s="526" t="s">
        <v>479</v>
      </c>
      <c r="C2843" s="512" t="s">
        <v>2691</v>
      </c>
      <c r="D2843" s="512" t="s">
        <v>2077</v>
      </c>
      <c r="E2843" s="511">
        <v>0</v>
      </c>
      <c r="F2843" s="511">
        <v>0</v>
      </c>
      <c r="G2843" s="511">
        <v>0</v>
      </c>
      <c r="H2843" s="511">
        <v>0</v>
      </c>
      <c r="I2843" s="511">
        <v>0</v>
      </c>
      <c r="J2843" s="527">
        <v>0</v>
      </c>
    </row>
    <row r="2844" spans="2:10" x14ac:dyDescent="0.25">
      <c r="B2844" s="526" t="s">
        <v>479</v>
      </c>
      <c r="C2844" s="512" t="s">
        <v>2692</v>
      </c>
      <c r="D2844" s="512" t="s">
        <v>2079</v>
      </c>
      <c r="E2844" s="511">
        <v>0</v>
      </c>
      <c r="F2844" s="511">
        <v>0</v>
      </c>
      <c r="G2844" s="511">
        <v>120387.4</v>
      </c>
      <c r="H2844" s="511">
        <v>120387.4</v>
      </c>
      <c r="I2844" s="511">
        <v>0</v>
      </c>
      <c r="J2844" s="527">
        <v>0</v>
      </c>
    </row>
    <row r="2845" spans="2:10" x14ac:dyDescent="0.25">
      <c r="B2845" s="526" t="s">
        <v>479</v>
      </c>
      <c r="C2845" s="512" t="s">
        <v>2693</v>
      </c>
      <c r="D2845" s="512" t="s">
        <v>2081</v>
      </c>
      <c r="E2845" s="511">
        <v>0</v>
      </c>
      <c r="F2845" s="511">
        <v>0</v>
      </c>
      <c r="G2845" s="511">
        <v>68588.75</v>
      </c>
      <c r="H2845" s="511">
        <v>68588.75</v>
      </c>
      <c r="I2845" s="511">
        <v>0</v>
      </c>
      <c r="J2845" s="527">
        <v>0</v>
      </c>
    </row>
    <row r="2846" spans="2:10" x14ac:dyDescent="0.25">
      <c r="B2846" s="526" t="s">
        <v>479</v>
      </c>
      <c r="C2846" s="512" t="s">
        <v>4705</v>
      </c>
      <c r="D2846" s="512" t="s">
        <v>2083</v>
      </c>
      <c r="E2846" s="511">
        <v>0</v>
      </c>
      <c r="F2846" s="511">
        <v>0</v>
      </c>
      <c r="G2846" s="511">
        <v>0</v>
      </c>
      <c r="H2846" s="511">
        <v>0</v>
      </c>
      <c r="I2846" s="511">
        <v>0</v>
      </c>
      <c r="J2846" s="527">
        <v>0</v>
      </c>
    </row>
    <row r="2847" spans="2:10" x14ac:dyDescent="0.25">
      <c r="B2847" s="526" t="s">
        <v>479</v>
      </c>
      <c r="C2847" s="512" t="s">
        <v>3323</v>
      </c>
      <c r="D2847" s="512" t="s">
        <v>2085</v>
      </c>
      <c r="E2847" s="511">
        <v>0</v>
      </c>
      <c r="F2847" s="511">
        <v>0</v>
      </c>
      <c r="G2847" s="511">
        <v>-111795.16</v>
      </c>
      <c r="H2847" s="511">
        <v>-111795.16</v>
      </c>
      <c r="I2847" s="511">
        <v>0</v>
      </c>
      <c r="J2847" s="527">
        <v>0</v>
      </c>
    </row>
    <row r="2848" spans="2:10" x14ac:dyDescent="0.25">
      <c r="B2848" s="526" t="s">
        <v>479</v>
      </c>
      <c r="C2848" s="512" t="s">
        <v>3733</v>
      </c>
      <c r="D2848" s="512" t="s">
        <v>2087</v>
      </c>
      <c r="E2848" s="511">
        <v>0</v>
      </c>
      <c r="F2848" s="511">
        <v>0</v>
      </c>
      <c r="G2848" s="511">
        <v>0</v>
      </c>
      <c r="H2848" s="511">
        <v>0</v>
      </c>
      <c r="I2848" s="511">
        <v>0</v>
      </c>
      <c r="J2848" s="527">
        <v>0</v>
      </c>
    </row>
    <row r="2849" spans="2:10" x14ac:dyDescent="0.25">
      <c r="B2849" s="526" t="s">
        <v>479</v>
      </c>
      <c r="C2849" s="512" t="s">
        <v>2694</v>
      </c>
      <c r="D2849" s="512" t="s">
        <v>2089</v>
      </c>
      <c r="E2849" s="511">
        <v>0</v>
      </c>
      <c r="F2849" s="511">
        <v>0</v>
      </c>
      <c r="G2849" s="511">
        <v>0</v>
      </c>
      <c r="H2849" s="511">
        <v>0</v>
      </c>
      <c r="I2849" s="511">
        <v>0</v>
      </c>
      <c r="J2849" s="527">
        <v>0</v>
      </c>
    </row>
    <row r="2850" spans="2:10" x14ac:dyDescent="0.25">
      <c r="B2850" s="526" t="s">
        <v>479</v>
      </c>
      <c r="C2850" s="512" t="s">
        <v>2695</v>
      </c>
      <c r="D2850" s="512" t="s">
        <v>2091</v>
      </c>
      <c r="E2850" s="511">
        <v>0</v>
      </c>
      <c r="F2850" s="511">
        <v>0</v>
      </c>
      <c r="G2850" s="511">
        <v>0</v>
      </c>
      <c r="H2850" s="511">
        <v>0</v>
      </c>
      <c r="I2850" s="511">
        <v>0</v>
      </c>
      <c r="J2850" s="527">
        <v>0</v>
      </c>
    </row>
    <row r="2851" spans="2:10" x14ac:dyDescent="0.25">
      <c r="B2851" s="526" t="s">
        <v>479</v>
      </c>
      <c r="C2851" s="512" t="s">
        <v>4105</v>
      </c>
      <c r="D2851" s="512" t="s">
        <v>4060</v>
      </c>
      <c r="E2851" s="511">
        <v>0</v>
      </c>
      <c r="F2851" s="511">
        <v>0</v>
      </c>
      <c r="G2851" s="511">
        <v>0</v>
      </c>
      <c r="H2851" s="511">
        <v>0</v>
      </c>
      <c r="I2851" s="511">
        <v>0</v>
      </c>
      <c r="J2851" s="527">
        <v>0</v>
      </c>
    </row>
    <row r="2852" spans="2:10" x14ac:dyDescent="0.25">
      <c r="B2852" s="526" t="s">
        <v>479</v>
      </c>
      <c r="C2852" s="512" t="s">
        <v>2696</v>
      </c>
      <c r="D2852" s="512" t="s">
        <v>2095</v>
      </c>
      <c r="E2852" s="511">
        <v>18812.04</v>
      </c>
      <c r="F2852" s="511">
        <v>0</v>
      </c>
      <c r="G2852" s="511">
        <v>106441.58</v>
      </c>
      <c r="H2852" s="511">
        <v>106441.58</v>
      </c>
      <c r="I2852" s="511">
        <v>18812.04</v>
      </c>
      <c r="J2852" s="527">
        <v>0</v>
      </c>
    </row>
    <row r="2853" spans="2:10" x14ac:dyDescent="0.25">
      <c r="B2853" s="526" t="s">
        <v>479</v>
      </c>
      <c r="C2853" s="512" t="s">
        <v>2697</v>
      </c>
      <c r="D2853" s="512" t="s">
        <v>2097</v>
      </c>
      <c r="E2853" s="511">
        <v>0</v>
      </c>
      <c r="F2853" s="511">
        <v>0</v>
      </c>
      <c r="G2853" s="511">
        <v>430.92</v>
      </c>
      <c r="H2853" s="511">
        <v>430.92</v>
      </c>
      <c r="I2853" s="511">
        <v>0</v>
      </c>
      <c r="J2853" s="527">
        <v>0</v>
      </c>
    </row>
    <row r="2854" spans="2:10" x14ac:dyDescent="0.25">
      <c r="B2854" s="526" t="s">
        <v>479</v>
      </c>
      <c r="C2854" s="512" t="s">
        <v>2698</v>
      </c>
      <c r="D2854" s="512" t="s">
        <v>2099</v>
      </c>
      <c r="E2854" s="511">
        <v>0</v>
      </c>
      <c r="F2854" s="511">
        <v>0</v>
      </c>
      <c r="G2854" s="511">
        <v>0</v>
      </c>
      <c r="H2854" s="511">
        <v>0</v>
      </c>
      <c r="I2854" s="511">
        <v>0</v>
      </c>
      <c r="J2854" s="527">
        <v>0</v>
      </c>
    </row>
    <row r="2855" spans="2:10" ht="18" x14ac:dyDescent="0.25">
      <c r="B2855" s="526" t="s">
        <v>479</v>
      </c>
      <c r="C2855" s="512" t="s">
        <v>3734</v>
      </c>
      <c r="D2855" s="512" t="s">
        <v>2177</v>
      </c>
      <c r="E2855" s="511">
        <v>0</v>
      </c>
      <c r="F2855" s="511">
        <v>0</v>
      </c>
      <c r="G2855" s="511">
        <v>0</v>
      </c>
      <c r="H2855" s="511">
        <v>0</v>
      </c>
      <c r="I2855" s="511">
        <v>0</v>
      </c>
      <c r="J2855" s="527">
        <v>0</v>
      </c>
    </row>
    <row r="2856" spans="2:10" x14ac:dyDescent="0.25">
      <c r="B2856" s="526" t="s">
        <v>479</v>
      </c>
      <c r="C2856" s="512" t="s">
        <v>3324</v>
      </c>
      <c r="D2856" s="512" t="s">
        <v>2101</v>
      </c>
      <c r="E2856" s="511">
        <v>0</v>
      </c>
      <c r="F2856" s="511">
        <v>0</v>
      </c>
      <c r="G2856" s="511">
        <v>0</v>
      </c>
      <c r="H2856" s="511">
        <v>0</v>
      </c>
      <c r="I2856" s="511">
        <v>0</v>
      </c>
      <c r="J2856" s="527">
        <v>0</v>
      </c>
    </row>
    <row r="2857" spans="2:10" x14ac:dyDescent="0.25">
      <c r="B2857" s="526" t="s">
        <v>479</v>
      </c>
      <c r="C2857" s="512" t="s">
        <v>2699</v>
      </c>
      <c r="D2857" s="512" t="s">
        <v>2103</v>
      </c>
      <c r="E2857" s="511">
        <v>50485</v>
      </c>
      <c r="F2857" s="511">
        <v>0</v>
      </c>
      <c r="G2857" s="511">
        <v>0</v>
      </c>
      <c r="H2857" s="511">
        <v>50485</v>
      </c>
      <c r="I2857" s="511">
        <v>0</v>
      </c>
      <c r="J2857" s="527">
        <v>0</v>
      </c>
    </row>
    <row r="2858" spans="2:10" x14ac:dyDescent="0.25">
      <c r="B2858" s="526" t="s">
        <v>479</v>
      </c>
      <c r="C2858" s="512" t="s">
        <v>2700</v>
      </c>
      <c r="D2858" s="512" t="s">
        <v>2105</v>
      </c>
      <c r="E2858" s="511">
        <v>1060</v>
      </c>
      <c r="F2858" s="511">
        <v>0</v>
      </c>
      <c r="G2858" s="511">
        <v>804.31</v>
      </c>
      <c r="H2858" s="511">
        <v>804.31</v>
      </c>
      <c r="I2858" s="511">
        <v>1060</v>
      </c>
      <c r="J2858" s="527">
        <v>0</v>
      </c>
    </row>
    <row r="2859" spans="2:10" x14ac:dyDescent="0.25">
      <c r="B2859" s="526" t="s">
        <v>479</v>
      </c>
      <c r="C2859" s="512" t="s">
        <v>4706</v>
      </c>
      <c r="D2859" s="512" t="s">
        <v>2186</v>
      </c>
      <c r="E2859" s="511">
        <v>0</v>
      </c>
      <c r="F2859" s="511">
        <v>0</v>
      </c>
      <c r="G2859" s="511">
        <v>0</v>
      </c>
      <c r="H2859" s="511">
        <v>0</v>
      </c>
      <c r="I2859" s="511">
        <v>0</v>
      </c>
      <c r="J2859" s="527">
        <v>0</v>
      </c>
    </row>
    <row r="2860" spans="2:10" x14ac:dyDescent="0.25">
      <c r="B2860" s="526" t="s">
        <v>479</v>
      </c>
      <c r="C2860" s="512" t="s">
        <v>4320</v>
      </c>
      <c r="D2860" s="512" t="s">
        <v>2107</v>
      </c>
      <c r="E2860" s="511">
        <v>0</v>
      </c>
      <c r="F2860" s="511">
        <v>0</v>
      </c>
      <c r="G2860" s="511">
        <v>0</v>
      </c>
      <c r="H2860" s="511">
        <v>0</v>
      </c>
      <c r="I2860" s="511">
        <v>0</v>
      </c>
      <c r="J2860" s="527">
        <v>0</v>
      </c>
    </row>
    <row r="2861" spans="2:10" x14ac:dyDescent="0.25">
      <c r="B2861" s="526" t="s">
        <v>479</v>
      </c>
      <c r="C2861" s="512" t="s">
        <v>4893</v>
      </c>
      <c r="D2861" s="512" t="s">
        <v>2109</v>
      </c>
      <c r="E2861" s="511">
        <v>0</v>
      </c>
      <c r="F2861" s="511">
        <v>0</v>
      </c>
      <c r="G2861" s="511">
        <v>0</v>
      </c>
      <c r="H2861" s="511">
        <v>0</v>
      </c>
      <c r="I2861" s="511">
        <v>0</v>
      </c>
      <c r="J2861" s="527">
        <v>0</v>
      </c>
    </row>
    <row r="2862" spans="2:10" x14ac:dyDescent="0.25">
      <c r="B2862" s="526" t="s">
        <v>479</v>
      </c>
      <c r="C2862" s="512" t="s">
        <v>4106</v>
      </c>
      <c r="D2862" s="512" t="s">
        <v>2191</v>
      </c>
      <c r="E2862" s="511">
        <v>0</v>
      </c>
      <c r="F2862" s="511">
        <v>0</v>
      </c>
      <c r="G2862" s="511">
        <v>0</v>
      </c>
      <c r="H2862" s="511">
        <v>0</v>
      </c>
      <c r="I2862" s="511">
        <v>0</v>
      </c>
      <c r="J2862" s="527">
        <v>0</v>
      </c>
    </row>
    <row r="2863" spans="2:10" x14ac:dyDescent="0.25">
      <c r="B2863" s="526" t="s">
        <v>479</v>
      </c>
      <c r="C2863" s="512" t="s">
        <v>2701</v>
      </c>
      <c r="D2863" s="512" t="s">
        <v>2115</v>
      </c>
      <c r="E2863" s="511">
        <v>158937.01999999999</v>
      </c>
      <c r="F2863" s="511">
        <v>0</v>
      </c>
      <c r="G2863" s="511">
        <v>0</v>
      </c>
      <c r="H2863" s="511">
        <v>96355.95</v>
      </c>
      <c r="I2863" s="511">
        <v>62581.07</v>
      </c>
      <c r="J2863" s="527">
        <v>0</v>
      </c>
    </row>
    <row r="2864" spans="2:10" x14ac:dyDescent="0.25">
      <c r="B2864" s="526" t="s">
        <v>479</v>
      </c>
      <c r="C2864" s="512" t="s">
        <v>3735</v>
      </c>
      <c r="D2864" s="512" t="s">
        <v>2117</v>
      </c>
      <c r="E2864" s="511">
        <v>0</v>
      </c>
      <c r="F2864" s="511">
        <v>0</v>
      </c>
      <c r="G2864" s="511">
        <v>0</v>
      </c>
      <c r="H2864" s="511">
        <v>0</v>
      </c>
      <c r="I2864" s="511">
        <v>0</v>
      </c>
      <c r="J2864" s="527">
        <v>0</v>
      </c>
    </row>
    <row r="2865" spans="2:10" x14ac:dyDescent="0.25">
      <c r="B2865" s="526" t="s">
        <v>479</v>
      </c>
      <c r="C2865" s="512" t="s">
        <v>5041</v>
      </c>
      <c r="D2865" s="512" t="s">
        <v>2197</v>
      </c>
      <c r="E2865" s="511">
        <v>0</v>
      </c>
      <c r="F2865" s="511">
        <v>0</v>
      </c>
      <c r="G2865" s="511">
        <v>0</v>
      </c>
      <c r="H2865" s="511">
        <v>0</v>
      </c>
      <c r="I2865" s="511">
        <v>0</v>
      </c>
      <c r="J2865" s="527">
        <v>0</v>
      </c>
    </row>
    <row r="2866" spans="2:10" x14ac:dyDescent="0.25">
      <c r="B2866" s="526" t="s">
        <v>479</v>
      </c>
      <c r="C2866" s="512" t="s">
        <v>3325</v>
      </c>
      <c r="D2866" s="512" t="s">
        <v>2119</v>
      </c>
      <c r="E2866" s="511">
        <v>26200</v>
      </c>
      <c r="F2866" s="511">
        <v>0</v>
      </c>
      <c r="G2866" s="511">
        <v>-26200</v>
      </c>
      <c r="H2866" s="511">
        <v>0</v>
      </c>
      <c r="I2866" s="511">
        <v>0</v>
      </c>
      <c r="J2866" s="527">
        <v>0</v>
      </c>
    </row>
    <row r="2867" spans="2:10" x14ac:dyDescent="0.25">
      <c r="B2867" s="526" t="s">
        <v>479</v>
      </c>
      <c r="C2867" s="512" t="s">
        <v>2702</v>
      </c>
      <c r="D2867" s="512" t="s">
        <v>2121</v>
      </c>
      <c r="E2867" s="511">
        <v>18350</v>
      </c>
      <c r="F2867" s="511">
        <v>0</v>
      </c>
      <c r="G2867" s="511">
        <v>3431.48</v>
      </c>
      <c r="H2867" s="511">
        <v>3431.48</v>
      </c>
      <c r="I2867" s="511">
        <v>18350</v>
      </c>
      <c r="J2867" s="527">
        <v>0</v>
      </c>
    </row>
    <row r="2868" spans="2:10" x14ac:dyDescent="0.25">
      <c r="B2868" s="526" t="s">
        <v>479</v>
      </c>
      <c r="C2868" s="512" t="s">
        <v>3326</v>
      </c>
      <c r="D2868" s="512" t="s">
        <v>2123</v>
      </c>
      <c r="E2868" s="511">
        <v>0</v>
      </c>
      <c r="F2868" s="511">
        <v>0</v>
      </c>
      <c r="G2868" s="511">
        <v>0</v>
      </c>
      <c r="H2868" s="511">
        <v>0</v>
      </c>
      <c r="I2868" s="511">
        <v>0</v>
      </c>
      <c r="J2868" s="527">
        <v>0</v>
      </c>
    </row>
    <row r="2869" spans="2:10" ht="18" x14ac:dyDescent="0.25">
      <c r="B2869" s="526" t="s">
        <v>479</v>
      </c>
      <c r="C2869" s="512" t="s">
        <v>5813</v>
      </c>
      <c r="D2869" s="512" t="s">
        <v>2125</v>
      </c>
      <c r="E2869" s="511">
        <v>0</v>
      </c>
      <c r="F2869" s="511">
        <v>0</v>
      </c>
      <c r="G2869" s="511">
        <v>0</v>
      </c>
      <c r="H2869" s="511">
        <v>0</v>
      </c>
      <c r="I2869" s="511">
        <v>0</v>
      </c>
      <c r="J2869" s="527">
        <v>0</v>
      </c>
    </row>
    <row r="2870" spans="2:10" ht="18" x14ac:dyDescent="0.25">
      <c r="B2870" s="526" t="s">
        <v>479</v>
      </c>
      <c r="C2870" s="512" t="s">
        <v>3736</v>
      </c>
      <c r="D2870" s="512" t="s">
        <v>2127</v>
      </c>
      <c r="E2870" s="511">
        <v>0</v>
      </c>
      <c r="F2870" s="511">
        <v>0</v>
      </c>
      <c r="G2870" s="511">
        <v>0</v>
      </c>
      <c r="H2870" s="511">
        <v>0</v>
      </c>
      <c r="I2870" s="511">
        <v>0</v>
      </c>
      <c r="J2870" s="527">
        <v>0</v>
      </c>
    </row>
    <row r="2871" spans="2:10" x14ac:dyDescent="0.25">
      <c r="B2871" s="526" t="s">
        <v>479</v>
      </c>
      <c r="C2871" s="512" t="s">
        <v>3327</v>
      </c>
      <c r="D2871" s="512" t="s">
        <v>2129</v>
      </c>
      <c r="E2871" s="511">
        <v>0</v>
      </c>
      <c r="F2871" s="511">
        <v>0</v>
      </c>
      <c r="G2871" s="511">
        <v>5998.8</v>
      </c>
      <c r="H2871" s="511">
        <v>5998.8</v>
      </c>
      <c r="I2871" s="511">
        <v>0</v>
      </c>
      <c r="J2871" s="527">
        <v>0</v>
      </c>
    </row>
    <row r="2872" spans="2:10" x14ac:dyDescent="0.25">
      <c r="B2872" s="526" t="s">
        <v>479</v>
      </c>
      <c r="C2872" s="512" t="s">
        <v>3737</v>
      </c>
      <c r="D2872" s="512" t="s">
        <v>2131</v>
      </c>
      <c r="E2872" s="511">
        <v>0</v>
      </c>
      <c r="F2872" s="511">
        <v>0</v>
      </c>
      <c r="G2872" s="511">
        <v>0</v>
      </c>
      <c r="H2872" s="511">
        <v>0</v>
      </c>
      <c r="I2872" s="511">
        <v>0</v>
      </c>
      <c r="J2872" s="527">
        <v>0</v>
      </c>
    </row>
    <row r="2873" spans="2:10" x14ac:dyDescent="0.25">
      <c r="B2873" s="526" t="s">
        <v>479</v>
      </c>
      <c r="C2873" s="512" t="s">
        <v>2703</v>
      </c>
      <c r="D2873" s="512" t="s">
        <v>2133</v>
      </c>
      <c r="E2873" s="511">
        <v>21958.07</v>
      </c>
      <c r="F2873" s="511">
        <v>0</v>
      </c>
      <c r="G2873" s="511">
        <v>16698.5</v>
      </c>
      <c r="H2873" s="511">
        <v>38656.559999999998</v>
      </c>
      <c r="I2873" s="511">
        <v>0.01</v>
      </c>
      <c r="J2873" s="527">
        <v>0</v>
      </c>
    </row>
    <row r="2874" spans="2:10" x14ac:dyDescent="0.25">
      <c r="B2874" s="526" t="s">
        <v>479</v>
      </c>
      <c r="C2874" s="512" t="s">
        <v>2704</v>
      </c>
      <c r="D2874" s="512" t="s">
        <v>2135</v>
      </c>
      <c r="E2874" s="511">
        <v>73077.48</v>
      </c>
      <c r="F2874" s="511">
        <v>0</v>
      </c>
      <c r="G2874" s="511">
        <v>-49650</v>
      </c>
      <c r="H2874" s="511">
        <v>23277.68</v>
      </c>
      <c r="I2874" s="511">
        <v>149.80000000000001</v>
      </c>
      <c r="J2874" s="527">
        <v>0</v>
      </c>
    </row>
    <row r="2875" spans="2:10" x14ac:dyDescent="0.25">
      <c r="B2875" s="516" t="s">
        <v>479</v>
      </c>
      <c r="C2875" s="458" t="s">
        <v>3328</v>
      </c>
      <c r="D2875" s="458" t="s">
        <v>2137</v>
      </c>
      <c r="E2875" s="456">
        <v>0</v>
      </c>
      <c r="F2875" s="456">
        <v>0</v>
      </c>
      <c r="G2875" s="456">
        <v>0</v>
      </c>
      <c r="H2875" s="456">
        <v>0</v>
      </c>
      <c r="I2875" s="456">
        <v>0</v>
      </c>
      <c r="J2875" s="459">
        <v>0</v>
      </c>
    </row>
    <row r="2876" spans="2:10" x14ac:dyDescent="0.25">
      <c r="B2876" s="516" t="s">
        <v>479</v>
      </c>
      <c r="C2876" s="458" t="s">
        <v>4107</v>
      </c>
      <c r="D2876" s="458" t="s">
        <v>2139</v>
      </c>
      <c r="E2876" s="456">
        <v>0</v>
      </c>
      <c r="F2876" s="456">
        <v>0</v>
      </c>
      <c r="G2876" s="456">
        <v>0</v>
      </c>
      <c r="H2876" s="456">
        <v>0</v>
      </c>
      <c r="I2876" s="456">
        <v>0</v>
      </c>
      <c r="J2876" s="459">
        <v>0</v>
      </c>
    </row>
    <row r="2877" spans="2:10" x14ac:dyDescent="0.25">
      <c r="B2877" s="516" t="s">
        <v>479</v>
      </c>
      <c r="C2877" s="458" t="s">
        <v>3738</v>
      </c>
      <c r="D2877" s="458" t="s">
        <v>2141</v>
      </c>
      <c r="E2877" s="456">
        <v>0</v>
      </c>
      <c r="F2877" s="456">
        <v>0</v>
      </c>
      <c r="G2877" s="456">
        <v>0</v>
      </c>
      <c r="H2877" s="456">
        <v>0</v>
      </c>
      <c r="I2877" s="456">
        <v>0</v>
      </c>
      <c r="J2877" s="459">
        <v>0</v>
      </c>
    </row>
    <row r="2878" spans="2:10" x14ac:dyDescent="0.25">
      <c r="B2878" s="516" t="s">
        <v>479</v>
      </c>
      <c r="C2878" s="458" t="s">
        <v>2705</v>
      </c>
      <c r="D2878" s="458" t="s">
        <v>2143</v>
      </c>
      <c r="E2878" s="456">
        <v>0</v>
      </c>
      <c r="F2878" s="456">
        <v>0</v>
      </c>
      <c r="G2878" s="456">
        <v>8792.9699999999993</v>
      </c>
      <c r="H2878" s="456">
        <v>8792.9699999999993</v>
      </c>
      <c r="I2878" s="456">
        <v>0</v>
      </c>
      <c r="J2878" s="459">
        <v>0</v>
      </c>
    </row>
    <row r="2879" spans="2:10" x14ac:dyDescent="0.25">
      <c r="B2879" s="516" t="s">
        <v>479</v>
      </c>
      <c r="C2879" s="458" t="s">
        <v>3739</v>
      </c>
      <c r="D2879" s="458" t="s">
        <v>2226</v>
      </c>
      <c r="E2879" s="456">
        <v>0</v>
      </c>
      <c r="F2879" s="456">
        <v>0</v>
      </c>
      <c r="G2879" s="456">
        <v>0</v>
      </c>
      <c r="H2879" s="456">
        <v>0</v>
      </c>
      <c r="I2879" s="456">
        <v>0</v>
      </c>
      <c r="J2879" s="459">
        <v>0</v>
      </c>
    </row>
    <row r="2880" spans="2:10" x14ac:dyDescent="0.25">
      <c r="B2880" s="516" t="s">
        <v>479</v>
      </c>
      <c r="C2880" s="458" t="s">
        <v>2706</v>
      </c>
      <c r="D2880" s="458" t="s">
        <v>2145</v>
      </c>
      <c r="E2880" s="456">
        <v>0</v>
      </c>
      <c r="F2880" s="456">
        <v>0</v>
      </c>
      <c r="G2880" s="456">
        <v>16500</v>
      </c>
      <c r="H2880" s="456">
        <v>16500</v>
      </c>
      <c r="I2880" s="456">
        <v>0</v>
      </c>
      <c r="J2880" s="459">
        <v>0</v>
      </c>
    </row>
    <row r="2881" spans="2:10" x14ac:dyDescent="0.25">
      <c r="B2881" s="516" t="s">
        <v>479</v>
      </c>
      <c r="C2881" s="458" t="s">
        <v>3740</v>
      </c>
      <c r="D2881" s="458" t="s">
        <v>2147</v>
      </c>
      <c r="E2881" s="456">
        <v>0</v>
      </c>
      <c r="F2881" s="456">
        <v>0</v>
      </c>
      <c r="G2881" s="456">
        <v>0</v>
      </c>
      <c r="H2881" s="456">
        <v>0</v>
      </c>
      <c r="I2881" s="456">
        <v>0</v>
      </c>
      <c r="J2881" s="459">
        <v>0</v>
      </c>
    </row>
    <row r="2882" spans="2:10" x14ac:dyDescent="0.25">
      <c r="B2882" s="516" t="s">
        <v>479</v>
      </c>
      <c r="C2882" s="458" t="s">
        <v>4321</v>
      </c>
      <c r="D2882" s="458" t="s">
        <v>2351</v>
      </c>
      <c r="E2882" s="456">
        <v>0</v>
      </c>
      <c r="F2882" s="456">
        <v>0</v>
      </c>
      <c r="G2882" s="456">
        <v>0</v>
      </c>
      <c r="H2882" s="456">
        <v>0</v>
      </c>
      <c r="I2882" s="456">
        <v>0</v>
      </c>
      <c r="J2882" s="459">
        <v>0</v>
      </c>
    </row>
    <row r="2883" spans="2:10" x14ac:dyDescent="0.25">
      <c r="B2883" s="516" t="s">
        <v>479</v>
      </c>
      <c r="C2883" s="458" t="s">
        <v>4322</v>
      </c>
      <c r="D2883" s="458" t="s">
        <v>2149</v>
      </c>
      <c r="E2883" s="456">
        <v>0</v>
      </c>
      <c r="F2883" s="456">
        <v>0</v>
      </c>
      <c r="G2883" s="456">
        <v>0</v>
      </c>
      <c r="H2883" s="456">
        <v>0</v>
      </c>
      <c r="I2883" s="456">
        <v>0</v>
      </c>
      <c r="J2883" s="459">
        <v>0</v>
      </c>
    </row>
    <row r="2884" spans="2:10" x14ac:dyDescent="0.25">
      <c r="B2884" s="516" t="s">
        <v>479</v>
      </c>
      <c r="C2884" s="458" t="s">
        <v>2707</v>
      </c>
      <c r="D2884" s="458" t="s">
        <v>2151</v>
      </c>
      <c r="E2884" s="456">
        <v>1050</v>
      </c>
      <c r="F2884" s="456">
        <v>0</v>
      </c>
      <c r="G2884" s="456">
        <v>30650.78</v>
      </c>
      <c r="H2884" s="456">
        <v>31700.78</v>
      </c>
      <c r="I2884" s="456">
        <v>0</v>
      </c>
      <c r="J2884" s="459">
        <v>0</v>
      </c>
    </row>
    <row r="2885" spans="2:10" ht="18" x14ac:dyDescent="0.25">
      <c r="B2885" s="516" t="s">
        <v>479</v>
      </c>
      <c r="C2885" s="458" t="s">
        <v>2708</v>
      </c>
      <c r="D2885" s="458" t="s">
        <v>2153</v>
      </c>
      <c r="E2885" s="456">
        <v>0</v>
      </c>
      <c r="F2885" s="456">
        <v>0</v>
      </c>
      <c r="G2885" s="456">
        <v>0</v>
      </c>
      <c r="H2885" s="456">
        <v>0</v>
      </c>
      <c r="I2885" s="456">
        <v>0</v>
      </c>
      <c r="J2885" s="459">
        <v>0</v>
      </c>
    </row>
    <row r="2886" spans="2:10" x14ac:dyDescent="0.25">
      <c r="B2886" s="516" t="s">
        <v>479</v>
      </c>
      <c r="C2886" s="458" t="s">
        <v>3741</v>
      </c>
      <c r="D2886" s="458" t="s">
        <v>2155</v>
      </c>
      <c r="E2886" s="456">
        <v>0</v>
      </c>
      <c r="F2886" s="456">
        <v>0</v>
      </c>
      <c r="G2886" s="456">
        <v>11965.69</v>
      </c>
      <c r="H2886" s="456">
        <v>11965.69</v>
      </c>
      <c r="I2886" s="456">
        <v>0</v>
      </c>
      <c r="J2886" s="459">
        <v>0</v>
      </c>
    </row>
    <row r="2887" spans="2:10" x14ac:dyDescent="0.25">
      <c r="B2887" s="526" t="s">
        <v>479</v>
      </c>
      <c r="C2887" s="512" t="s">
        <v>3742</v>
      </c>
      <c r="D2887" s="512" t="s">
        <v>2157</v>
      </c>
      <c r="E2887" s="511">
        <v>0</v>
      </c>
      <c r="F2887" s="511">
        <v>0</v>
      </c>
      <c r="G2887" s="511">
        <v>0</v>
      </c>
      <c r="H2887" s="511">
        <v>0</v>
      </c>
      <c r="I2887" s="511">
        <v>0</v>
      </c>
      <c r="J2887" s="527">
        <v>0</v>
      </c>
    </row>
    <row r="2888" spans="2:10" x14ac:dyDescent="0.25">
      <c r="B2888" s="526" t="s">
        <v>479</v>
      </c>
      <c r="C2888" s="512" t="s">
        <v>4108</v>
      </c>
      <c r="D2888" s="512" t="s">
        <v>2262</v>
      </c>
      <c r="E2888" s="511">
        <v>0</v>
      </c>
      <c r="F2888" s="511">
        <v>0</v>
      </c>
      <c r="G2888" s="511">
        <v>50.28</v>
      </c>
      <c r="H2888" s="511">
        <v>50.28</v>
      </c>
      <c r="I2888" s="511">
        <v>0</v>
      </c>
      <c r="J2888" s="527">
        <v>0</v>
      </c>
    </row>
    <row r="2889" spans="2:10" x14ac:dyDescent="0.25">
      <c r="B2889" s="526" t="s">
        <v>479</v>
      </c>
      <c r="C2889" s="512" t="s">
        <v>4549</v>
      </c>
      <c r="D2889" s="512" t="s">
        <v>3686</v>
      </c>
      <c r="E2889" s="511">
        <v>0</v>
      </c>
      <c r="F2889" s="511">
        <v>0</v>
      </c>
      <c r="G2889" s="511">
        <v>0</v>
      </c>
      <c r="H2889" s="511">
        <v>0</v>
      </c>
      <c r="I2889" s="511">
        <v>0</v>
      </c>
      <c r="J2889" s="527">
        <v>0</v>
      </c>
    </row>
    <row r="2890" spans="2:10" x14ac:dyDescent="0.25">
      <c r="B2890" s="526" t="s">
        <v>479</v>
      </c>
      <c r="C2890" s="512" t="s">
        <v>3743</v>
      </c>
      <c r="D2890" s="512" t="s">
        <v>3276</v>
      </c>
      <c r="E2890" s="511">
        <v>0</v>
      </c>
      <c r="F2890" s="511">
        <v>0</v>
      </c>
      <c r="G2890" s="511">
        <v>0</v>
      </c>
      <c r="H2890" s="511">
        <v>0</v>
      </c>
      <c r="I2890" s="511">
        <v>0</v>
      </c>
      <c r="J2890" s="527">
        <v>0</v>
      </c>
    </row>
    <row r="2891" spans="2:10" x14ac:dyDescent="0.25">
      <c r="B2891" s="526" t="s">
        <v>479</v>
      </c>
      <c r="C2891" s="512" t="s">
        <v>2709</v>
      </c>
      <c r="D2891" s="512" t="s">
        <v>2065</v>
      </c>
      <c r="E2891" s="511">
        <v>0</v>
      </c>
      <c r="F2891" s="511">
        <v>0</v>
      </c>
      <c r="G2891" s="511">
        <v>610890.69999999995</v>
      </c>
      <c r="H2891" s="511">
        <v>610890.69999999995</v>
      </c>
      <c r="I2891" s="511">
        <v>0</v>
      </c>
      <c r="J2891" s="527">
        <v>0</v>
      </c>
    </row>
    <row r="2892" spans="2:10" x14ac:dyDescent="0.25">
      <c r="B2892" s="526" t="s">
        <v>479</v>
      </c>
      <c r="C2892" s="512" t="s">
        <v>2710</v>
      </c>
      <c r="D2892" s="512" t="s">
        <v>2067</v>
      </c>
      <c r="E2892" s="511">
        <v>0</v>
      </c>
      <c r="F2892" s="511">
        <v>0</v>
      </c>
      <c r="G2892" s="511">
        <v>46110.54</v>
      </c>
      <c r="H2892" s="511">
        <v>46110.54</v>
      </c>
      <c r="I2892" s="511">
        <v>0</v>
      </c>
      <c r="J2892" s="527">
        <v>0</v>
      </c>
    </row>
    <row r="2893" spans="2:10" x14ac:dyDescent="0.25">
      <c r="B2893" s="526" t="s">
        <v>479</v>
      </c>
      <c r="C2893" s="512" t="s">
        <v>2711</v>
      </c>
      <c r="D2893" s="512" t="s">
        <v>2069</v>
      </c>
      <c r="E2893" s="511">
        <v>0</v>
      </c>
      <c r="F2893" s="511">
        <v>0</v>
      </c>
      <c r="G2893" s="511">
        <v>5400</v>
      </c>
      <c r="H2893" s="511">
        <v>5400</v>
      </c>
      <c r="I2893" s="511">
        <v>0</v>
      </c>
      <c r="J2893" s="527">
        <v>0</v>
      </c>
    </row>
    <row r="2894" spans="2:10" x14ac:dyDescent="0.25">
      <c r="B2894" s="526" t="s">
        <v>479</v>
      </c>
      <c r="C2894" s="512" t="s">
        <v>2712</v>
      </c>
      <c r="D2894" s="512" t="s">
        <v>2071</v>
      </c>
      <c r="E2894" s="511">
        <v>0</v>
      </c>
      <c r="F2894" s="511">
        <v>0</v>
      </c>
      <c r="G2894" s="511">
        <v>-20686.78</v>
      </c>
      <c r="H2894" s="511">
        <v>-20686.78</v>
      </c>
      <c r="I2894" s="511">
        <v>0</v>
      </c>
      <c r="J2894" s="527">
        <v>0</v>
      </c>
    </row>
    <row r="2895" spans="2:10" x14ac:dyDescent="0.25">
      <c r="B2895" s="526" t="s">
        <v>479</v>
      </c>
      <c r="C2895" s="512" t="s">
        <v>2713</v>
      </c>
      <c r="D2895" s="512" t="s">
        <v>2073</v>
      </c>
      <c r="E2895" s="511">
        <v>0</v>
      </c>
      <c r="F2895" s="511">
        <v>0</v>
      </c>
      <c r="G2895" s="511">
        <v>63254.78</v>
      </c>
      <c r="H2895" s="511">
        <v>63254.78</v>
      </c>
      <c r="I2895" s="511">
        <v>0</v>
      </c>
      <c r="J2895" s="527">
        <v>0</v>
      </c>
    </row>
    <row r="2896" spans="2:10" x14ac:dyDescent="0.25">
      <c r="B2896" s="526" t="s">
        <v>479</v>
      </c>
      <c r="C2896" s="512" t="s">
        <v>2714</v>
      </c>
      <c r="D2896" s="512" t="s">
        <v>2075</v>
      </c>
      <c r="E2896" s="511">
        <v>0</v>
      </c>
      <c r="F2896" s="511">
        <v>0</v>
      </c>
      <c r="G2896" s="511">
        <v>34700.26</v>
      </c>
      <c r="H2896" s="511">
        <v>34700.26</v>
      </c>
      <c r="I2896" s="511">
        <v>0</v>
      </c>
      <c r="J2896" s="527">
        <v>0</v>
      </c>
    </row>
    <row r="2897" spans="2:10" x14ac:dyDescent="0.25">
      <c r="B2897" s="526" t="s">
        <v>479</v>
      </c>
      <c r="C2897" s="512" t="s">
        <v>2715</v>
      </c>
      <c r="D2897" s="512" t="s">
        <v>2077</v>
      </c>
      <c r="E2897" s="511">
        <v>0</v>
      </c>
      <c r="F2897" s="511">
        <v>0</v>
      </c>
      <c r="G2897" s="511">
        <v>0</v>
      </c>
      <c r="H2897" s="511">
        <v>0</v>
      </c>
      <c r="I2897" s="511">
        <v>0</v>
      </c>
      <c r="J2897" s="527">
        <v>0</v>
      </c>
    </row>
    <row r="2898" spans="2:10" x14ac:dyDescent="0.25">
      <c r="B2898" s="526" t="s">
        <v>479</v>
      </c>
      <c r="C2898" s="512" t="s">
        <v>2716</v>
      </c>
      <c r="D2898" s="512" t="s">
        <v>2079</v>
      </c>
      <c r="E2898" s="511">
        <v>0</v>
      </c>
      <c r="F2898" s="511">
        <v>0</v>
      </c>
      <c r="G2898" s="511">
        <v>284753.34999999998</v>
      </c>
      <c r="H2898" s="511">
        <v>284753.34999999998</v>
      </c>
      <c r="I2898" s="511">
        <v>0</v>
      </c>
      <c r="J2898" s="527">
        <v>0</v>
      </c>
    </row>
    <row r="2899" spans="2:10" x14ac:dyDescent="0.25">
      <c r="B2899" s="526" t="s">
        <v>479</v>
      </c>
      <c r="C2899" s="512" t="s">
        <v>2717</v>
      </c>
      <c r="D2899" s="512" t="s">
        <v>2081</v>
      </c>
      <c r="E2899" s="511">
        <v>0</v>
      </c>
      <c r="F2899" s="511">
        <v>0</v>
      </c>
      <c r="G2899" s="511">
        <v>68833.77</v>
      </c>
      <c r="H2899" s="511">
        <v>68833.77</v>
      </c>
      <c r="I2899" s="511">
        <v>0</v>
      </c>
      <c r="J2899" s="527">
        <v>0</v>
      </c>
    </row>
    <row r="2900" spans="2:10" x14ac:dyDescent="0.25">
      <c r="B2900" s="526" t="s">
        <v>479</v>
      </c>
      <c r="C2900" s="512" t="s">
        <v>4707</v>
      </c>
      <c r="D2900" s="512" t="s">
        <v>2083</v>
      </c>
      <c r="E2900" s="511">
        <v>0</v>
      </c>
      <c r="F2900" s="511">
        <v>0</v>
      </c>
      <c r="G2900" s="511">
        <v>0</v>
      </c>
      <c r="H2900" s="511">
        <v>0</v>
      </c>
      <c r="I2900" s="511">
        <v>0</v>
      </c>
      <c r="J2900" s="527">
        <v>0</v>
      </c>
    </row>
    <row r="2901" spans="2:10" x14ac:dyDescent="0.25">
      <c r="B2901" s="526" t="s">
        <v>479</v>
      </c>
      <c r="C2901" s="512" t="s">
        <v>3329</v>
      </c>
      <c r="D2901" s="512" t="s">
        <v>2085</v>
      </c>
      <c r="E2901" s="511">
        <v>0</v>
      </c>
      <c r="F2901" s="511">
        <v>0</v>
      </c>
      <c r="G2901" s="511">
        <v>-116682.5</v>
      </c>
      <c r="H2901" s="511">
        <v>-116682.5</v>
      </c>
      <c r="I2901" s="511">
        <v>0</v>
      </c>
      <c r="J2901" s="527">
        <v>0</v>
      </c>
    </row>
    <row r="2902" spans="2:10" x14ac:dyDescent="0.25">
      <c r="B2902" s="526" t="s">
        <v>479</v>
      </c>
      <c r="C2902" s="512" t="s">
        <v>3744</v>
      </c>
      <c r="D2902" s="512" t="s">
        <v>2087</v>
      </c>
      <c r="E2902" s="511">
        <v>0</v>
      </c>
      <c r="F2902" s="511">
        <v>0</v>
      </c>
      <c r="G2902" s="511">
        <v>0</v>
      </c>
      <c r="H2902" s="511">
        <v>0</v>
      </c>
      <c r="I2902" s="511">
        <v>0</v>
      </c>
      <c r="J2902" s="527">
        <v>0</v>
      </c>
    </row>
    <row r="2903" spans="2:10" x14ac:dyDescent="0.25">
      <c r="B2903" s="526" t="s">
        <v>479</v>
      </c>
      <c r="C2903" s="512" t="s">
        <v>2718</v>
      </c>
      <c r="D2903" s="512" t="s">
        <v>2089</v>
      </c>
      <c r="E2903" s="511">
        <v>0</v>
      </c>
      <c r="F2903" s="511">
        <v>0</v>
      </c>
      <c r="G2903" s="511">
        <v>0</v>
      </c>
      <c r="H2903" s="511">
        <v>0</v>
      </c>
      <c r="I2903" s="511">
        <v>0</v>
      </c>
      <c r="J2903" s="527">
        <v>0</v>
      </c>
    </row>
    <row r="2904" spans="2:10" x14ac:dyDescent="0.25">
      <c r="B2904" s="526" t="s">
        <v>479</v>
      </c>
      <c r="C2904" s="512" t="s">
        <v>2719</v>
      </c>
      <c r="D2904" s="512" t="s">
        <v>2091</v>
      </c>
      <c r="E2904" s="511">
        <v>0</v>
      </c>
      <c r="F2904" s="511">
        <v>0</v>
      </c>
      <c r="G2904" s="511">
        <v>0</v>
      </c>
      <c r="H2904" s="511">
        <v>0</v>
      </c>
      <c r="I2904" s="511">
        <v>0</v>
      </c>
      <c r="J2904" s="527">
        <v>0</v>
      </c>
    </row>
    <row r="2905" spans="2:10" x14ac:dyDescent="0.25">
      <c r="B2905" s="526" t="s">
        <v>479</v>
      </c>
      <c r="C2905" s="512" t="s">
        <v>4109</v>
      </c>
      <c r="D2905" s="512" t="s">
        <v>4060</v>
      </c>
      <c r="E2905" s="511">
        <v>0</v>
      </c>
      <c r="F2905" s="511">
        <v>0</v>
      </c>
      <c r="G2905" s="511">
        <v>18831.95</v>
      </c>
      <c r="H2905" s="511">
        <v>18831.95</v>
      </c>
      <c r="I2905" s="511">
        <v>0</v>
      </c>
      <c r="J2905" s="527">
        <v>0</v>
      </c>
    </row>
    <row r="2906" spans="2:10" x14ac:dyDescent="0.25">
      <c r="B2906" s="526" t="s">
        <v>479</v>
      </c>
      <c r="C2906" s="512" t="s">
        <v>2720</v>
      </c>
      <c r="D2906" s="512" t="s">
        <v>2095</v>
      </c>
      <c r="E2906" s="511">
        <v>8085.69</v>
      </c>
      <c r="F2906" s="511">
        <v>0</v>
      </c>
      <c r="G2906" s="511">
        <v>40732.15</v>
      </c>
      <c r="H2906" s="511">
        <v>40732.15</v>
      </c>
      <c r="I2906" s="511">
        <v>8085.69</v>
      </c>
      <c r="J2906" s="527">
        <v>0</v>
      </c>
    </row>
    <row r="2907" spans="2:10" x14ac:dyDescent="0.25">
      <c r="B2907" s="516" t="s">
        <v>479</v>
      </c>
      <c r="C2907" s="458" t="s">
        <v>2721</v>
      </c>
      <c r="D2907" s="458" t="s">
        <v>2097</v>
      </c>
      <c r="E2907" s="456">
        <v>1293.0999999999999</v>
      </c>
      <c r="F2907" s="456">
        <v>0</v>
      </c>
      <c r="G2907" s="456">
        <v>9145.9500000000007</v>
      </c>
      <c r="H2907" s="456">
        <v>10439.049999999999</v>
      </c>
      <c r="I2907" s="456">
        <v>0</v>
      </c>
      <c r="J2907" s="459">
        <v>0</v>
      </c>
    </row>
    <row r="2908" spans="2:10" x14ac:dyDescent="0.25">
      <c r="B2908" s="516" t="s">
        <v>479</v>
      </c>
      <c r="C2908" s="458" t="s">
        <v>2722</v>
      </c>
      <c r="D2908" s="458" t="s">
        <v>2099</v>
      </c>
      <c r="E2908" s="456">
        <v>0</v>
      </c>
      <c r="F2908" s="456">
        <v>0</v>
      </c>
      <c r="G2908" s="456">
        <v>6474.13</v>
      </c>
      <c r="H2908" s="456">
        <v>6474.13</v>
      </c>
      <c r="I2908" s="456">
        <v>0</v>
      </c>
      <c r="J2908" s="459">
        <v>0</v>
      </c>
    </row>
    <row r="2909" spans="2:10" ht="18" x14ac:dyDescent="0.25">
      <c r="B2909" s="526" t="s">
        <v>479</v>
      </c>
      <c r="C2909" s="512" t="s">
        <v>3745</v>
      </c>
      <c r="D2909" s="512" t="s">
        <v>2177</v>
      </c>
      <c r="E2909" s="511">
        <v>0</v>
      </c>
      <c r="F2909" s="511">
        <v>0</v>
      </c>
      <c r="G2909" s="511">
        <v>4605.2700000000004</v>
      </c>
      <c r="H2909" s="511">
        <v>4605.2700000000004</v>
      </c>
      <c r="I2909" s="511">
        <v>0</v>
      </c>
      <c r="J2909" s="527">
        <v>0</v>
      </c>
    </row>
    <row r="2910" spans="2:10" x14ac:dyDescent="0.25">
      <c r="B2910" s="526" t="s">
        <v>479</v>
      </c>
      <c r="C2910" s="512" t="s">
        <v>3330</v>
      </c>
      <c r="D2910" s="512" t="s">
        <v>2179</v>
      </c>
      <c r="E2910" s="511">
        <v>0</v>
      </c>
      <c r="F2910" s="511">
        <v>0</v>
      </c>
      <c r="G2910" s="511">
        <v>0</v>
      </c>
      <c r="H2910" s="511">
        <v>0</v>
      </c>
      <c r="I2910" s="511">
        <v>0</v>
      </c>
      <c r="J2910" s="527">
        <v>0</v>
      </c>
    </row>
    <row r="2911" spans="2:10" x14ac:dyDescent="0.25">
      <c r="B2911" s="526" t="s">
        <v>479</v>
      </c>
      <c r="C2911" s="512" t="s">
        <v>2723</v>
      </c>
      <c r="D2911" s="512" t="s">
        <v>2101</v>
      </c>
      <c r="E2911" s="511">
        <v>6898.98</v>
      </c>
      <c r="F2911" s="511">
        <v>0</v>
      </c>
      <c r="G2911" s="511">
        <v>-481.38</v>
      </c>
      <c r="H2911" s="511">
        <v>6417.6</v>
      </c>
      <c r="I2911" s="511">
        <v>0</v>
      </c>
      <c r="J2911" s="527">
        <v>0</v>
      </c>
    </row>
    <row r="2912" spans="2:10" x14ac:dyDescent="0.25">
      <c r="B2912" s="526" t="s">
        <v>479</v>
      </c>
      <c r="C2912" s="512" t="s">
        <v>3746</v>
      </c>
      <c r="D2912" s="512" t="s">
        <v>2103</v>
      </c>
      <c r="E2912" s="511">
        <v>0</v>
      </c>
      <c r="F2912" s="511">
        <v>0</v>
      </c>
      <c r="G2912" s="511">
        <v>0</v>
      </c>
      <c r="H2912" s="511">
        <v>0</v>
      </c>
      <c r="I2912" s="511">
        <v>0</v>
      </c>
      <c r="J2912" s="527">
        <v>0</v>
      </c>
    </row>
    <row r="2913" spans="2:10" x14ac:dyDescent="0.25">
      <c r="B2913" s="526" t="s">
        <v>479</v>
      </c>
      <c r="C2913" s="512" t="s">
        <v>2724</v>
      </c>
      <c r="D2913" s="512" t="s">
        <v>2105</v>
      </c>
      <c r="E2913" s="511">
        <v>2120</v>
      </c>
      <c r="F2913" s="511">
        <v>0</v>
      </c>
      <c r="G2913" s="511">
        <v>142527.91</v>
      </c>
      <c r="H2913" s="511">
        <v>142527.91</v>
      </c>
      <c r="I2913" s="511">
        <v>2120</v>
      </c>
      <c r="J2913" s="527">
        <v>0</v>
      </c>
    </row>
    <row r="2914" spans="2:10" x14ac:dyDescent="0.25">
      <c r="B2914" s="526" t="s">
        <v>479</v>
      </c>
      <c r="C2914" s="512" t="s">
        <v>3331</v>
      </c>
      <c r="D2914" s="512" t="s">
        <v>2186</v>
      </c>
      <c r="E2914" s="511">
        <v>0</v>
      </c>
      <c r="F2914" s="511">
        <v>0</v>
      </c>
      <c r="G2914" s="511">
        <v>360.73</v>
      </c>
      <c r="H2914" s="511">
        <v>360.73</v>
      </c>
      <c r="I2914" s="511">
        <v>0</v>
      </c>
      <c r="J2914" s="527">
        <v>0</v>
      </c>
    </row>
    <row r="2915" spans="2:10" x14ac:dyDescent="0.25">
      <c r="B2915" s="526" t="s">
        <v>479</v>
      </c>
      <c r="C2915" s="512" t="s">
        <v>3332</v>
      </c>
      <c r="D2915" s="512" t="s">
        <v>2107</v>
      </c>
      <c r="E2915" s="511">
        <v>0</v>
      </c>
      <c r="F2915" s="511">
        <v>0</v>
      </c>
      <c r="G2915" s="511">
        <v>6669.2</v>
      </c>
      <c r="H2915" s="511">
        <v>6669.2</v>
      </c>
      <c r="I2915" s="511">
        <v>0</v>
      </c>
      <c r="J2915" s="527">
        <v>0</v>
      </c>
    </row>
    <row r="2916" spans="2:10" x14ac:dyDescent="0.25">
      <c r="B2916" s="526" t="s">
        <v>479</v>
      </c>
      <c r="C2916" s="512" t="s">
        <v>4708</v>
      </c>
      <c r="D2916" s="512" t="s">
        <v>2111</v>
      </c>
      <c r="E2916" s="511">
        <v>0</v>
      </c>
      <c r="F2916" s="511">
        <v>0</v>
      </c>
      <c r="G2916" s="511">
        <v>900</v>
      </c>
      <c r="H2916" s="511">
        <v>900</v>
      </c>
      <c r="I2916" s="511">
        <v>0</v>
      </c>
      <c r="J2916" s="527">
        <v>0</v>
      </c>
    </row>
    <row r="2917" spans="2:10" x14ac:dyDescent="0.25">
      <c r="B2917" s="526" t="s">
        <v>479</v>
      </c>
      <c r="C2917" s="512" t="s">
        <v>4110</v>
      </c>
      <c r="D2917" s="512" t="s">
        <v>2191</v>
      </c>
      <c r="E2917" s="511">
        <v>0</v>
      </c>
      <c r="F2917" s="511">
        <v>0</v>
      </c>
      <c r="G2917" s="511">
        <v>0</v>
      </c>
      <c r="H2917" s="511">
        <v>0</v>
      </c>
      <c r="I2917" s="511">
        <v>0</v>
      </c>
      <c r="J2917" s="527">
        <v>0</v>
      </c>
    </row>
    <row r="2918" spans="2:10" x14ac:dyDescent="0.25">
      <c r="B2918" s="526" t="s">
        <v>479</v>
      </c>
      <c r="C2918" s="512" t="s">
        <v>2725</v>
      </c>
      <c r="D2918" s="512" t="s">
        <v>2115</v>
      </c>
      <c r="E2918" s="511">
        <v>74159.62</v>
      </c>
      <c r="F2918" s="511">
        <v>0</v>
      </c>
      <c r="G2918" s="511">
        <v>346</v>
      </c>
      <c r="H2918" s="511">
        <v>35888.160000000003</v>
      </c>
      <c r="I2918" s="511">
        <v>38617.46</v>
      </c>
      <c r="J2918" s="527">
        <v>0</v>
      </c>
    </row>
    <row r="2919" spans="2:10" x14ac:dyDescent="0.25">
      <c r="B2919" s="526" t="s">
        <v>479</v>
      </c>
      <c r="C2919" s="512" t="s">
        <v>4111</v>
      </c>
      <c r="D2919" s="512" t="s">
        <v>2197</v>
      </c>
      <c r="E2919" s="511">
        <v>93555</v>
      </c>
      <c r="F2919" s="511">
        <v>0</v>
      </c>
      <c r="G2919" s="511">
        <v>-93555</v>
      </c>
      <c r="H2919" s="511">
        <v>0</v>
      </c>
      <c r="I2919" s="511">
        <v>0</v>
      </c>
      <c r="J2919" s="527">
        <v>0</v>
      </c>
    </row>
    <row r="2920" spans="2:10" x14ac:dyDescent="0.25">
      <c r="B2920" s="516" t="s">
        <v>479</v>
      </c>
      <c r="C2920" s="458" t="s">
        <v>3333</v>
      </c>
      <c r="D2920" s="458" t="s">
        <v>2119</v>
      </c>
      <c r="E2920" s="456">
        <v>0</v>
      </c>
      <c r="F2920" s="456">
        <v>0</v>
      </c>
      <c r="G2920" s="456">
        <v>0</v>
      </c>
      <c r="H2920" s="456">
        <v>0</v>
      </c>
      <c r="I2920" s="456">
        <v>0</v>
      </c>
      <c r="J2920" s="459">
        <v>0</v>
      </c>
    </row>
    <row r="2921" spans="2:10" x14ac:dyDescent="0.25">
      <c r="B2921" s="526" t="s">
        <v>479</v>
      </c>
      <c r="C2921" s="512" t="s">
        <v>5042</v>
      </c>
      <c r="D2921" s="512" t="s">
        <v>5019</v>
      </c>
      <c r="E2921" s="511">
        <v>0</v>
      </c>
      <c r="F2921" s="511">
        <v>0</v>
      </c>
      <c r="G2921" s="511">
        <v>0</v>
      </c>
      <c r="H2921" s="511">
        <v>0</v>
      </c>
      <c r="I2921" s="511">
        <v>0</v>
      </c>
      <c r="J2921" s="527">
        <v>0</v>
      </c>
    </row>
    <row r="2922" spans="2:10" x14ac:dyDescent="0.25">
      <c r="B2922" s="516" t="s">
        <v>479</v>
      </c>
      <c r="C2922" s="458" t="s">
        <v>3334</v>
      </c>
      <c r="D2922" s="458" t="s">
        <v>2121</v>
      </c>
      <c r="E2922" s="456">
        <v>0</v>
      </c>
      <c r="F2922" s="456">
        <v>0</v>
      </c>
      <c r="G2922" s="456">
        <v>0</v>
      </c>
      <c r="H2922" s="456">
        <v>0</v>
      </c>
      <c r="I2922" s="456">
        <v>0</v>
      </c>
      <c r="J2922" s="459">
        <v>0</v>
      </c>
    </row>
    <row r="2923" spans="2:10" x14ac:dyDescent="0.25">
      <c r="B2923" s="526" t="s">
        <v>479</v>
      </c>
      <c r="C2923" s="512" t="s">
        <v>3335</v>
      </c>
      <c r="D2923" s="512" t="s">
        <v>2123</v>
      </c>
      <c r="E2923" s="511">
        <v>0</v>
      </c>
      <c r="F2923" s="511">
        <v>0</v>
      </c>
      <c r="G2923" s="511">
        <v>2107.8000000000002</v>
      </c>
      <c r="H2923" s="511">
        <v>2107.8000000000002</v>
      </c>
      <c r="I2923" s="511">
        <v>0</v>
      </c>
      <c r="J2923" s="527">
        <v>0</v>
      </c>
    </row>
    <row r="2924" spans="2:10" ht="18" x14ac:dyDescent="0.25">
      <c r="B2924" s="516" t="s">
        <v>479</v>
      </c>
      <c r="C2924" s="458" t="s">
        <v>3336</v>
      </c>
      <c r="D2924" s="458" t="s">
        <v>2125</v>
      </c>
      <c r="E2924" s="456">
        <v>0</v>
      </c>
      <c r="F2924" s="456">
        <v>0</v>
      </c>
      <c r="G2924" s="456">
        <v>2155.17</v>
      </c>
      <c r="H2924" s="456">
        <v>2155.17</v>
      </c>
      <c r="I2924" s="456">
        <v>0</v>
      </c>
      <c r="J2924" s="459">
        <v>0</v>
      </c>
    </row>
    <row r="2925" spans="2:10" ht="17.25" customHeight="1" x14ac:dyDescent="0.25">
      <c r="B2925" s="526" t="s">
        <v>479</v>
      </c>
      <c r="C2925" s="512" t="s">
        <v>2726</v>
      </c>
      <c r="D2925" s="512" t="s">
        <v>2127</v>
      </c>
      <c r="E2925" s="511">
        <v>1172.4100000000001</v>
      </c>
      <c r="F2925" s="511">
        <v>0</v>
      </c>
      <c r="G2925" s="511">
        <v>172.41</v>
      </c>
      <c r="H2925" s="511">
        <v>172.41</v>
      </c>
      <c r="I2925" s="511">
        <v>1172.4100000000001</v>
      </c>
      <c r="J2925" s="527">
        <v>0</v>
      </c>
    </row>
    <row r="2926" spans="2:10" x14ac:dyDescent="0.25">
      <c r="B2926" s="526" t="s">
        <v>479</v>
      </c>
      <c r="C2926" s="512" t="s">
        <v>3747</v>
      </c>
      <c r="D2926" s="512" t="s">
        <v>2129</v>
      </c>
      <c r="E2926" s="511">
        <v>0</v>
      </c>
      <c r="F2926" s="511">
        <v>0</v>
      </c>
      <c r="G2926" s="511">
        <v>4066.06</v>
      </c>
      <c r="H2926" s="511">
        <v>4066.06</v>
      </c>
      <c r="I2926" s="511">
        <v>0</v>
      </c>
      <c r="J2926" s="527">
        <v>0</v>
      </c>
    </row>
    <row r="2927" spans="2:10" x14ac:dyDescent="0.25">
      <c r="B2927" s="526" t="s">
        <v>479</v>
      </c>
      <c r="C2927" s="512" t="s">
        <v>4323</v>
      </c>
      <c r="D2927" s="512" t="s">
        <v>2137</v>
      </c>
      <c r="E2927" s="511">
        <v>0</v>
      </c>
      <c r="F2927" s="511">
        <v>0</v>
      </c>
      <c r="G2927" s="511">
        <v>0</v>
      </c>
      <c r="H2927" s="511">
        <v>0</v>
      </c>
      <c r="I2927" s="511">
        <v>0</v>
      </c>
      <c r="J2927" s="527">
        <v>0</v>
      </c>
    </row>
    <row r="2928" spans="2:10" x14ac:dyDescent="0.25">
      <c r="B2928" s="526" t="s">
        <v>479</v>
      </c>
      <c r="C2928" s="512" t="s">
        <v>2727</v>
      </c>
      <c r="D2928" s="512" t="s">
        <v>2206</v>
      </c>
      <c r="E2928" s="511">
        <v>0</v>
      </c>
      <c r="F2928" s="511">
        <v>0</v>
      </c>
      <c r="G2928" s="511">
        <v>0</v>
      </c>
      <c r="H2928" s="511">
        <v>0</v>
      </c>
      <c r="I2928" s="511">
        <v>0</v>
      </c>
      <c r="J2928" s="527">
        <v>0</v>
      </c>
    </row>
    <row r="2929" spans="2:10" x14ac:dyDescent="0.25">
      <c r="B2929" s="526" t="s">
        <v>479</v>
      </c>
      <c r="C2929" s="512" t="s">
        <v>4324</v>
      </c>
      <c r="D2929" s="512" t="s">
        <v>2322</v>
      </c>
      <c r="E2929" s="511">
        <v>0</v>
      </c>
      <c r="F2929" s="511">
        <v>0</v>
      </c>
      <c r="G2929" s="511">
        <v>0</v>
      </c>
      <c r="H2929" s="511">
        <v>0</v>
      </c>
      <c r="I2929" s="511">
        <v>0</v>
      </c>
      <c r="J2929" s="527">
        <v>0</v>
      </c>
    </row>
    <row r="2930" spans="2:10" x14ac:dyDescent="0.25">
      <c r="B2930" s="526" t="s">
        <v>479</v>
      </c>
      <c r="C2930" s="512" t="s">
        <v>3337</v>
      </c>
      <c r="D2930" s="512" t="s">
        <v>2208</v>
      </c>
      <c r="E2930" s="511">
        <v>0</v>
      </c>
      <c r="F2930" s="511">
        <v>0</v>
      </c>
      <c r="G2930" s="511">
        <v>0</v>
      </c>
      <c r="H2930" s="511">
        <v>0</v>
      </c>
      <c r="I2930" s="511">
        <v>0</v>
      </c>
      <c r="J2930" s="527">
        <v>0</v>
      </c>
    </row>
    <row r="2931" spans="2:10" x14ac:dyDescent="0.25">
      <c r="B2931" s="526" t="s">
        <v>479</v>
      </c>
      <c r="C2931" s="512" t="s">
        <v>2728</v>
      </c>
      <c r="D2931" s="512" t="s">
        <v>2210</v>
      </c>
      <c r="E2931" s="511">
        <v>0</v>
      </c>
      <c r="F2931" s="511">
        <v>0</v>
      </c>
      <c r="G2931" s="511">
        <v>0</v>
      </c>
      <c r="H2931" s="511">
        <v>0</v>
      </c>
      <c r="I2931" s="511">
        <v>0</v>
      </c>
      <c r="J2931" s="527">
        <v>0</v>
      </c>
    </row>
    <row r="2932" spans="2:10" x14ac:dyDescent="0.25">
      <c r="B2932" s="526" t="s">
        <v>479</v>
      </c>
      <c r="C2932" s="512" t="s">
        <v>2729</v>
      </c>
      <c r="D2932" s="512" t="s">
        <v>2141</v>
      </c>
      <c r="E2932" s="511">
        <v>0.03</v>
      </c>
      <c r="F2932" s="511">
        <v>0</v>
      </c>
      <c r="G2932" s="511">
        <v>4100.2700000000004</v>
      </c>
      <c r="H2932" s="511">
        <v>4100.2299999999996</v>
      </c>
      <c r="I2932" s="511">
        <v>7.0000000000000007E-2</v>
      </c>
      <c r="J2932" s="527">
        <v>0</v>
      </c>
    </row>
    <row r="2933" spans="2:10" x14ac:dyDescent="0.25">
      <c r="B2933" s="526" t="s">
        <v>479</v>
      </c>
      <c r="C2933" s="512" t="s">
        <v>3338</v>
      </c>
      <c r="D2933" s="512" t="s">
        <v>2213</v>
      </c>
      <c r="E2933" s="511">
        <v>0</v>
      </c>
      <c r="F2933" s="511">
        <v>0</v>
      </c>
      <c r="G2933" s="511">
        <v>0</v>
      </c>
      <c r="H2933" s="511">
        <v>0</v>
      </c>
      <c r="I2933" s="511">
        <v>0</v>
      </c>
      <c r="J2933" s="527">
        <v>0</v>
      </c>
    </row>
    <row r="2934" spans="2:10" x14ac:dyDescent="0.25">
      <c r="B2934" s="526" t="s">
        <v>479</v>
      </c>
      <c r="C2934" s="512" t="s">
        <v>2730</v>
      </c>
      <c r="D2934" s="512" t="s">
        <v>2143</v>
      </c>
      <c r="E2934" s="511">
        <v>0</v>
      </c>
      <c r="F2934" s="511">
        <v>0</v>
      </c>
      <c r="G2934" s="511">
        <v>15337.18</v>
      </c>
      <c r="H2934" s="511">
        <v>15337.18</v>
      </c>
      <c r="I2934" s="511">
        <v>0</v>
      </c>
      <c r="J2934" s="527">
        <v>0</v>
      </c>
    </row>
    <row r="2935" spans="2:10" x14ac:dyDescent="0.25">
      <c r="B2935" s="516" t="s">
        <v>479</v>
      </c>
      <c r="C2935" s="458" t="s">
        <v>4112</v>
      </c>
      <c r="D2935" s="458" t="s">
        <v>4065</v>
      </c>
      <c r="E2935" s="456">
        <v>0</v>
      </c>
      <c r="F2935" s="456">
        <v>0</v>
      </c>
      <c r="G2935" s="456">
        <v>0</v>
      </c>
      <c r="H2935" s="456">
        <v>0</v>
      </c>
      <c r="I2935" s="456">
        <v>0</v>
      </c>
      <c r="J2935" s="459">
        <v>0</v>
      </c>
    </row>
    <row r="2936" spans="2:10" x14ac:dyDescent="0.25">
      <c r="B2936" s="516" t="s">
        <v>479</v>
      </c>
      <c r="C2936" s="458" t="s">
        <v>4894</v>
      </c>
      <c r="D2936" s="458" t="s">
        <v>2216</v>
      </c>
      <c r="E2936" s="456">
        <v>0</v>
      </c>
      <c r="F2936" s="456">
        <v>0</v>
      </c>
      <c r="G2936" s="456">
        <v>0</v>
      </c>
      <c r="H2936" s="456">
        <v>0</v>
      </c>
      <c r="I2936" s="456">
        <v>0</v>
      </c>
      <c r="J2936" s="459">
        <v>0</v>
      </c>
    </row>
    <row r="2937" spans="2:10" x14ac:dyDescent="0.25">
      <c r="B2937" s="516" t="s">
        <v>479</v>
      </c>
      <c r="C2937" s="458" t="s">
        <v>3748</v>
      </c>
      <c r="D2937" s="458" t="s">
        <v>2218</v>
      </c>
      <c r="E2937" s="456">
        <v>0</v>
      </c>
      <c r="F2937" s="456">
        <v>0</v>
      </c>
      <c r="G2937" s="456">
        <v>340.44</v>
      </c>
      <c r="H2937" s="456">
        <v>340.44</v>
      </c>
      <c r="I2937" s="456">
        <v>0</v>
      </c>
      <c r="J2937" s="459">
        <v>0</v>
      </c>
    </row>
    <row r="2938" spans="2:10" x14ac:dyDescent="0.25">
      <c r="B2938" s="516" t="s">
        <v>479</v>
      </c>
      <c r="C2938" s="458" t="s">
        <v>2731</v>
      </c>
      <c r="D2938" s="458" t="s">
        <v>2220</v>
      </c>
      <c r="E2938" s="456">
        <v>0</v>
      </c>
      <c r="F2938" s="456">
        <v>0</v>
      </c>
      <c r="G2938" s="456">
        <v>67026.03</v>
      </c>
      <c r="H2938" s="456">
        <v>67026.03</v>
      </c>
      <c r="I2938" s="456">
        <v>0</v>
      </c>
      <c r="J2938" s="459">
        <v>0</v>
      </c>
    </row>
    <row r="2939" spans="2:10" ht="18" x14ac:dyDescent="0.25">
      <c r="B2939" s="516" t="s">
        <v>479</v>
      </c>
      <c r="C2939" s="458" t="s">
        <v>4550</v>
      </c>
      <c r="D2939" s="458" t="s">
        <v>2341</v>
      </c>
      <c r="E2939" s="456">
        <v>0</v>
      </c>
      <c r="F2939" s="456">
        <v>0</v>
      </c>
      <c r="G2939" s="456">
        <v>0</v>
      </c>
      <c r="H2939" s="456">
        <v>0</v>
      </c>
      <c r="I2939" s="456">
        <v>0</v>
      </c>
      <c r="J2939" s="459">
        <v>0</v>
      </c>
    </row>
    <row r="2940" spans="2:10" x14ac:dyDescent="0.25">
      <c r="B2940" s="526" t="s">
        <v>479</v>
      </c>
      <c r="C2940" s="512" t="s">
        <v>5043</v>
      </c>
      <c r="D2940" s="512" t="s">
        <v>5021</v>
      </c>
      <c r="E2940" s="511">
        <v>0</v>
      </c>
      <c r="F2940" s="511">
        <v>0</v>
      </c>
      <c r="G2940" s="511">
        <v>17500</v>
      </c>
      <c r="H2940" s="511">
        <v>17500</v>
      </c>
      <c r="I2940" s="511">
        <v>0</v>
      </c>
      <c r="J2940" s="527">
        <v>0</v>
      </c>
    </row>
    <row r="2941" spans="2:10" x14ac:dyDescent="0.25">
      <c r="B2941" s="516" t="s">
        <v>479</v>
      </c>
      <c r="C2941" s="458" t="s">
        <v>5180</v>
      </c>
      <c r="D2941" s="458" t="s">
        <v>2345</v>
      </c>
      <c r="E2941" s="456">
        <v>0</v>
      </c>
      <c r="F2941" s="456">
        <v>0</v>
      </c>
      <c r="G2941" s="456">
        <v>0</v>
      </c>
      <c r="H2941" s="456">
        <v>0</v>
      </c>
      <c r="I2941" s="456">
        <v>0</v>
      </c>
      <c r="J2941" s="459">
        <v>0</v>
      </c>
    </row>
    <row r="2942" spans="2:10" x14ac:dyDescent="0.25">
      <c r="B2942" s="516" t="s">
        <v>479</v>
      </c>
      <c r="C2942" s="458" t="s">
        <v>2732</v>
      </c>
      <c r="D2942" s="458" t="s">
        <v>2224</v>
      </c>
      <c r="E2942" s="456">
        <v>-0.01</v>
      </c>
      <c r="F2942" s="456">
        <v>0</v>
      </c>
      <c r="G2942" s="456">
        <v>308540.69</v>
      </c>
      <c r="H2942" s="456">
        <v>308540.69</v>
      </c>
      <c r="I2942" s="456">
        <v>-0.01</v>
      </c>
      <c r="J2942" s="459">
        <v>0</v>
      </c>
    </row>
    <row r="2943" spans="2:10" x14ac:dyDescent="0.25">
      <c r="B2943" s="516" t="s">
        <v>479</v>
      </c>
      <c r="C2943" s="458" t="s">
        <v>2733</v>
      </c>
      <c r="D2943" s="458" t="s">
        <v>2226</v>
      </c>
      <c r="E2943" s="456">
        <v>0</v>
      </c>
      <c r="F2943" s="456">
        <v>0</v>
      </c>
      <c r="G2943" s="456">
        <v>0</v>
      </c>
      <c r="H2943" s="456">
        <v>0</v>
      </c>
      <c r="I2943" s="456">
        <v>0</v>
      </c>
      <c r="J2943" s="459">
        <v>0</v>
      </c>
    </row>
    <row r="2944" spans="2:10" ht="18" x14ac:dyDescent="0.25">
      <c r="B2944" s="516" t="s">
        <v>479</v>
      </c>
      <c r="C2944" s="458" t="s">
        <v>4895</v>
      </c>
      <c r="D2944" s="458" t="s">
        <v>3680</v>
      </c>
      <c r="E2944" s="456">
        <v>0</v>
      </c>
      <c r="F2944" s="456">
        <v>0</v>
      </c>
      <c r="G2944" s="456">
        <v>1720.69</v>
      </c>
      <c r="H2944" s="456">
        <v>1720.69</v>
      </c>
      <c r="I2944" s="456">
        <v>0</v>
      </c>
      <c r="J2944" s="459">
        <v>0</v>
      </c>
    </row>
    <row r="2945" spans="2:10" x14ac:dyDescent="0.25">
      <c r="B2945" s="516" t="s">
        <v>479</v>
      </c>
      <c r="C2945" s="458" t="s">
        <v>4551</v>
      </c>
      <c r="D2945" s="458" t="s">
        <v>2228</v>
      </c>
      <c r="E2945" s="456">
        <v>0</v>
      </c>
      <c r="F2945" s="456">
        <v>0</v>
      </c>
      <c r="G2945" s="456">
        <v>0</v>
      </c>
      <c r="H2945" s="456">
        <v>0</v>
      </c>
      <c r="I2945" s="456">
        <v>0</v>
      </c>
      <c r="J2945" s="459">
        <v>0</v>
      </c>
    </row>
    <row r="2946" spans="2:10" x14ac:dyDescent="0.25">
      <c r="B2946" s="526" t="s">
        <v>479</v>
      </c>
      <c r="C2946" s="512" t="s">
        <v>2734</v>
      </c>
      <c r="D2946" s="512" t="s">
        <v>2145</v>
      </c>
      <c r="E2946" s="511">
        <v>0</v>
      </c>
      <c r="F2946" s="511">
        <v>0</v>
      </c>
      <c r="G2946" s="511">
        <v>17456.900000000001</v>
      </c>
      <c r="H2946" s="511">
        <v>17456.900000000001</v>
      </c>
      <c r="I2946" s="511">
        <v>0</v>
      </c>
      <c r="J2946" s="527">
        <v>0</v>
      </c>
    </row>
    <row r="2947" spans="2:10" x14ac:dyDescent="0.25">
      <c r="B2947" s="516" t="s">
        <v>479</v>
      </c>
      <c r="C2947" s="458" t="s">
        <v>3339</v>
      </c>
      <c r="D2947" s="458" t="s">
        <v>2233</v>
      </c>
      <c r="E2947" s="456">
        <v>0</v>
      </c>
      <c r="F2947" s="456">
        <v>0</v>
      </c>
      <c r="G2947" s="456">
        <v>0</v>
      </c>
      <c r="H2947" s="456">
        <v>0</v>
      </c>
      <c r="I2947" s="456">
        <v>0</v>
      </c>
      <c r="J2947" s="459">
        <v>0</v>
      </c>
    </row>
    <row r="2948" spans="2:10" x14ac:dyDescent="0.25">
      <c r="B2948" s="526" t="s">
        <v>479</v>
      </c>
      <c r="C2948" s="512" t="s">
        <v>2735</v>
      </c>
      <c r="D2948" s="512" t="s">
        <v>2235</v>
      </c>
      <c r="E2948" s="511">
        <v>0</v>
      </c>
      <c r="F2948" s="511">
        <v>0</v>
      </c>
      <c r="G2948" s="511">
        <v>39795.910000000003</v>
      </c>
      <c r="H2948" s="511">
        <v>39795.910000000003</v>
      </c>
      <c r="I2948" s="511">
        <v>0</v>
      </c>
      <c r="J2948" s="527">
        <v>0</v>
      </c>
    </row>
    <row r="2949" spans="2:10" x14ac:dyDescent="0.25">
      <c r="B2949" s="516" t="s">
        <v>479</v>
      </c>
      <c r="C2949" s="458" t="s">
        <v>3749</v>
      </c>
      <c r="D2949" s="458" t="s">
        <v>2147</v>
      </c>
      <c r="E2949" s="456">
        <v>0</v>
      </c>
      <c r="F2949" s="456">
        <v>0</v>
      </c>
      <c r="G2949" s="456">
        <v>70.150000000000006</v>
      </c>
      <c r="H2949" s="456">
        <v>70.150000000000006</v>
      </c>
      <c r="I2949" s="456">
        <v>0</v>
      </c>
      <c r="J2949" s="459">
        <v>0</v>
      </c>
    </row>
    <row r="2950" spans="2:10" x14ac:dyDescent="0.25">
      <c r="B2950" s="526" t="s">
        <v>479</v>
      </c>
      <c r="C2950" s="512" t="s">
        <v>4552</v>
      </c>
      <c r="D2950" s="512" t="s">
        <v>2351</v>
      </c>
      <c r="E2950" s="511">
        <v>0</v>
      </c>
      <c r="F2950" s="511">
        <v>0</v>
      </c>
      <c r="G2950" s="511">
        <v>0</v>
      </c>
      <c r="H2950" s="511">
        <v>0</v>
      </c>
      <c r="I2950" s="511">
        <v>0</v>
      </c>
      <c r="J2950" s="527">
        <v>0</v>
      </c>
    </row>
    <row r="2951" spans="2:10" x14ac:dyDescent="0.25">
      <c r="B2951" s="526" t="s">
        <v>479</v>
      </c>
      <c r="C2951" s="512" t="s">
        <v>2736</v>
      </c>
      <c r="D2951" s="512" t="s">
        <v>2149</v>
      </c>
      <c r="E2951" s="511">
        <v>0</v>
      </c>
      <c r="F2951" s="511">
        <v>0</v>
      </c>
      <c r="G2951" s="511">
        <v>34266.44</v>
      </c>
      <c r="H2951" s="511">
        <v>34266.44</v>
      </c>
      <c r="I2951" s="511">
        <v>0</v>
      </c>
      <c r="J2951" s="527">
        <v>0</v>
      </c>
    </row>
    <row r="2952" spans="2:10" ht="18" x14ac:dyDescent="0.25">
      <c r="B2952" s="526" t="s">
        <v>479</v>
      </c>
      <c r="C2952" s="512" t="s">
        <v>2737</v>
      </c>
      <c r="D2952" s="512" t="s">
        <v>2241</v>
      </c>
      <c r="E2952" s="511">
        <v>0</v>
      </c>
      <c r="F2952" s="511">
        <v>0</v>
      </c>
      <c r="G2952" s="511">
        <v>2500</v>
      </c>
      <c r="H2952" s="511">
        <v>2500</v>
      </c>
      <c r="I2952" s="511">
        <v>0</v>
      </c>
      <c r="J2952" s="527">
        <v>0</v>
      </c>
    </row>
    <row r="2953" spans="2:10" ht="18" x14ac:dyDescent="0.25">
      <c r="B2953" s="526" t="s">
        <v>479</v>
      </c>
      <c r="C2953" s="512" t="s">
        <v>4113</v>
      </c>
      <c r="D2953" s="512" t="s">
        <v>2243</v>
      </c>
      <c r="E2953" s="511">
        <v>0</v>
      </c>
      <c r="F2953" s="511">
        <v>0</v>
      </c>
      <c r="G2953" s="511">
        <v>0</v>
      </c>
      <c r="H2953" s="511">
        <v>0</v>
      </c>
      <c r="I2953" s="511">
        <v>0</v>
      </c>
      <c r="J2953" s="527">
        <v>0</v>
      </c>
    </row>
    <row r="2954" spans="2:10" x14ac:dyDescent="0.25">
      <c r="B2954" s="526" t="s">
        <v>479</v>
      </c>
      <c r="C2954" s="512" t="s">
        <v>2738</v>
      </c>
      <c r="D2954" s="512" t="s">
        <v>2151</v>
      </c>
      <c r="E2954" s="511">
        <v>1050</v>
      </c>
      <c r="F2954" s="511">
        <v>0</v>
      </c>
      <c r="G2954" s="511">
        <v>4407.07</v>
      </c>
      <c r="H2954" s="511">
        <v>5457.07</v>
      </c>
      <c r="I2954" s="511">
        <v>0</v>
      </c>
      <c r="J2954" s="527">
        <v>0</v>
      </c>
    </row>
    <row r="2955" spans="2:10" x14ac:dyDescent="0.25">
      <c r="B2955" s="526" t="s">
        <v>479</v>
      </c>
      <c r="C2955" s="512" t="s">
        <v>2739</v>
      </c>
      <c r="D2955" s="512" t="s">
        <v>2246</v>
      </c>
      <c r="E2955" s="511">
        <v>0</v>
      </c>
      <c r="F2955" s="511">
        <v>0</v>
      </c>
      <c r="G2955" s="511">
        <v>3461.02</v>
      </c>
      <c r="H2955" s="511">
        <v>3461.02</v>
      </c>
      <c r="I2955" s="511">
        <v>0</v>
      </c>
      <c r="J2955" s="527">
        <v>0</v>
      </c>
    </row>
    <row r="2956" spans="2:10" x14ac:dyDescent="0.25">
      <c r="B2956" s="526" t="s">
        <v>479</v>
      </c>
      <c r="C2956" s="512" t="s">
        <v>2740</v>
      </c>
      <c r="D2956" s="512" t="s">
        <v>2248</v>
      </c>
      <c r="E2956" s="511">
        <v>0</v>
      </c>
      <c r="F2956" s="511">
        <v>0</v>
      </c>
      <c r="G2956" s="511">
        <v>0</v>
      </c>
      <c r="H2956" s="511">
        <v>0</v>
      </c>
      <c r="I2956" s="511">
        <v>0</v>
      </c>
      <c r="J2956" s="527">
        <v>0</v>
      </c>
    </row>
    <row r="2957" spans="2:10" ht="18" x14ac:dyDescent="0.25">
      <c r="B2957" s="526" t="s">
        <v>479</v>
      </c>
      <c r="C2957" s="512" t="s">
        <v>2741</v>
      </c>
      <c r="D2957" s="512" t="s">
        <v>2252</v>
      </c>
      <c r="E2957" s="511">
        <v>5489.64</v>
      </c>
      <c r="F2957" s="511">
        <v>0</v>
      </c>
      <c r="G2957" s="511">
        <v>-5489.64</v>
      </c>
      <c r="H2957" s="511">
        <v>0</v>
      </c>
      <c r="I2957" s="511">
        <v>0</v>
      </c>
      <c r="J2957" s="527">
        <v>0</v>
      </c>
    </row>
    <row r="2958" spans="2:10" ht="18" x14ac:dyDescent="0.25">
      <c r="B2958" s="526" t="s">
        <v>479</v>
      </c>
      <c r="C2958" s="512" t="s">
        <v>3750</v>
      </c>
      <c r="D2958" s="512" t="s">
        <v>3682</v>
      </c>
      <c r="E2958" s="511">
        <v>0</v>
      </c>
      <c r="F2958" s="511">
        <v>0</v>
      </c>
      <c r="G2958" s="511">
        <v>33000</v>
      </c>
      <c r="H2958" s="511">
        <v>33000</v>
      </c>
      <c r="I2958" s="511">
        <v>0</v>
      </c>
      <c r="J2958" s="527">
        <v>0</v>
      </c>
    </row>
    <row r="2959" spans="2:10" ht="18" x14ac:dyDescent="0.25">
      <c r="B2959" s="526" t="s">
        <v>479</v>
      </c>
      <c r="C2959" s="512" t="s">
        <v>5181</v>
      </c>
      <c r="D2959" s="512" t="s">
        <v>5152</v>
      </c>
      <c r="E2959" s="511">
        <v>0</v>
      </c>
      <c r="F2959" s="511">
        <v>0</v>
      </c>
      <c r="G2959" s="511">
        <v>3000</v>
      </c>
      <c r="H2959" s="511">
        <v>3000</v>
      </c>
      <c r="I2959" s="511">
        <v>0</v>
      </c>
      <c r="J2959" s="527">
        <v>0</v>
      </c>
    </row>
    <row r="2960" spans="2:10" x14ac:dyDescent="0.25">
      <c r="B2960" s="526" t="s">
        <v>479</v>
      </c>
      <c r="C2960" s="512" t="s">
        <v>2742</v>
      </c>
      <c r="D2960" s="512" t="s">
        <v>2155</v>
      </c>
      <c r="E2960" s="511">
        <v>0</v>
      </c>
      <c r="F2960" s="511">
        <v>0</v>
      </c>
      <c r="G2960" s="511">
        <v>52965.19</v>
      </c>
      <c r="H2960" s="511">
        <v>52965.19</v>
      </c>
      <c r="I2960" s="511">
        <v>0</v>
      </c>
      <c r="J2960" s="527">
        <v>0</v>
      </c>
    </row>
    <row r="2961" spans="2:10" x14ac:dyDescent="0.25">
      <c r="B2961" s="526" t="s">
        <v>479</v>
      </c>
      <c r="C2961" s="512" t="s">
        <v>2743</v>
      </c>
      <c r="D2961" s="512" t="s">
        <v>2157</v>
      </c>
      <c r="E2961" s="511">
        <v>0</v>
      </c>
      <c r="F2961" s="511">
        <v>0</v>
      </c>
      <c r="G2961" s="511">
        <v>17945.79</v>
      </c>
      <c r="H2961" s="511">
        <v>17945.79</v>
      </c>
      <c r="I2961" s="511">
        <v>0</v>
      </c>
      <c r="J2961" s="527">
        <v>0</v>
      </c>
    </row>
    <row r="2962" spans="2:10" x14ac:dyDescent="0.25">
      <c r="B2962" s="526" t="s">
        <v>479</v>
      </c>
      <c r="C2962" s="512" t="s">
        <v>3340</v>
      </c>
      <c r="D2962" s="512" t="s">
        <v>2256</v>
      </c>
      <c r="E2962" s="511">
        <v>0</v>
      </c>
      <c r="F2962" s="511">
        <v>0</v>
      </c>
      <c r="G2962" s="511">
        <v>83151.77</v>
      </c>
      <c r="H2962" s="511">
        <v>83151.77</v>
      </c>
      <c r="I2962" s="511">
        <v>0</v>
      </c>
      <c r="J2962" s="527">
        <v>0</v>
      </c>
    </row>
    <row r="2963" spans="2:10" x14ac:dyDescent="0.25">
      <c r="B2963" s="526" t="s">
        <v>479</v>
      </c>
      <c r="C2963" s="512" t="s">
        <v>4896</v>
      </c>
      <c r="D2963" s="512" t="s">
        <v>4840</v>
      </c>
      <c r="E2963" s="511">
        <v>0</v>
      </c>
      <c r="F2963" s="511">
        <v>0</v>
      </c>
      <c r="G2963" s="511">
        <v>0</v>
      </c>
      <c r="H2963" s="511">
        <v>0</v>
      </c>
      <c r="I2963" s="511">
        <v>0</v>
      </c>
      <c r="J2963" s="527">
        <v>0</v>
      </c>
    </row>
    <row r="2964" spans="2:10" x14ac:dyDescent="0.25">
      <c r="B2964" s="526" t="s">
        <v>479</v>
      </c>
      <c r="C2964" s="512" t="s">
        <v>2744</v>
      </c>
      <c r="D2964" s="512" t="s">
        <v>2258</v>
      </c>
      <c r="E2964" s="511">
        <v>0</v>
      </c>
      <c r="F2964" s="511">
        <v>0</v>
      </c>
      <c r="G2964" s="511">
        <v>32530.6</v>
      </c>
      <c r="H2964" s="511">
        <v>32530.6</v>
      </c>
      <c r="I2964" s="511">
        <v>0</v>
      </c>
      <c r="J2964" s="527">
        <v>0</v>
      </c>
    </row>
    <row r="2965" spans="2:10" x14ac:dyDescent="0.25">
      <c r="B2965" s="526" t="s">
        <v>479</v>
      </c>
      <c r="C2965" s="512" t="s">
        <v>4553</v>
      </c>
      <c r="D2965" s="512" t="s">
        <v>4494</v>
      </c>
      <c r="E2965" s="511">
        <v>0</v>
      </c>
      <c r="F2965" s="511">
        <v>0</v>
      </c>
      <c r="G2965" s="511">
        <v>0</v>
      </c>
      <c r="H2965" s="511">
        <v>0</v>
      </c>
      <c r="I2965" s="511">
        <v>0</v>
      </c>
      <c r="J2965" s="527">
        <v>0</v>
      </c>
    </row>
    <row r="2966" spans="2:10" x14ac:dyDescent="0.25">
      <c r="B2966" s="526" t="s">
        <v>479</v>
      </c>
      <c r="C2966" s="512" t="s">
        <v>4326</v>
      </c>
      <c r="D2966" s="512" t="s">
        <v>2260</v>
      </c>
      <c r="E2966" s="511">
        <v>0</v>
      </c>
      <c r="F2966" s="511">
        <v>0</v>
      </c>
      <c r="G2966" s="511">
        <v>0</v>
      </c>
      <c r="H2966" s="511">
        <v>0</v>
      </c>
      <c r="I2966" s="511">
        <v>0</v>
      </c>
      <c r="J2966" s="527">
        <v>0</v>
      </c>
    </row>
    <row r="2967" spans="2:10" x14ac:dyDescent="0.25">
      <c r="B2967" s="526" t="s">
        <v>479</v>
      </c>
      <c r="C2967" s="512" t="s">
        <v>3751</v>
      </c>
      <c r="D2967" s="512" t="s">
        <v>3684</v>
      </c>
      <c r="E2967" s="511">
        <v>0</v>
      </c>
      <c r="F2967" s="511">
        <v>0</v>
      </c>
      <c r="G2967" s="511">
        <v>8502.3799999999992</v>
      </c>
      <c r="H2967" s="511">
        <v>8502.3799999999992</v>
      </c>
      <c r="I2967" s="511">
        <v>0</v>
      </c>
      <c r="J2967" s="527">
        <v>0</v>
      </c>
    </row>
    <row r="2968" spans="2:10" x14ac:dyDescent="0.25">
      <c r="B2968" s="526" t="s">
        <v>479</v>
      </c>
      <c r="C2968" s="512" t="s">
        <v>2745</v>
      </c>
      <c r="D2968" s="512" t="s">
        <v>2262</v>
      </c>
      <c r="E2968" s="511">
        <v>0</v>
      </c>
      <c r="F2968" s="511">
        <v>0</v>
      </c>
      <c r="G2968" s="511">
        <v>35600</v>
      </c>
      <c r="H2968" s="511">
        <v>35600</v>
      </c>
      <c r="I2968" s="511">
        <v>0</v>
      </c>
      <c r="J2968" s="527">
        <v>0</v>
      </c>
    </row>
    <row r="2969" spans="2:10" x14ac:dyDescent="0.25">
      <c r="B2969" s="526" t="s">
        <v>479</v>
      </c>
      <c r="C2969" s="512" t="s">
        <v>2746</v>
      </c>
      <c r="D2969" s="512" t="s">
        <v>2264</v>
      </c>
      <c r="E2969" s="511">
        <v>0</v>
      </c>
      <c r="F2969" s="511">
        <v>0</v>
      </c>
      <c r="G2969" s="511">
        <v>804443.84</v>
      </c>
      <c r="H2969" s="511">
        <v>804443.84</v>
      </c>
      <c r="I2969" s="511">
        <v>0</v>
      </c>
      <c r="J2969" s="527">
        <v>0</v>
      </c>
    </row>
    <row r="2970" spans="2:10" x14ac:dyDescent="0.25">
      <c r="B2970" s="526" t="s">
        <v>479</v>
      </c>
      <c r="C2970" s="512" t="s">
        <v>2747</v>
      </c>
      <c r="D2970" s="512" t="s">
        <v>2266</v>
      </c>
      <c r="E2970" s="511">
        <v>0</v>
      </c>
      <c r="F2970" s="511">
        <v>0</v>
      </c>
      <c r="G2970" s="511">
        <v>353945.94</v>
      </c>
      <c r="H2970" s="511">
        <v>353945.94</v>
      </c>
      <c r="I2970" s="511">
        <v>0</v>
      </c>
      <c r="J2970" s="527">
        <v>0</v>
      </c>
    </row>
    <row r="2971" spans="2:10" x14ac:dyDescent="0.25">
      <c r="B2971" s="526" t="s">
        <v>479</v>
      </c>
      <c r="C2971" s="512" t="s">
        <v>4554</v>
      </c>
      <c r="D2971" s="512" t="s">
        <v>2365</v>
      </c>
      <c r="E2971" s="511">
        <v>0</v>
      </c>
      <c r="F2971" s="511">
        <v>0</v>
      </c>
      <c r="G2971" s="511">
        <v>0</v>
      </c>
      <c r="H2971" s="511">
        <v>0</v>
      </c>
      <c r="I2971" s="511">
        <v>0</v>
      </c>
      <c r="J2971" s="527">
        <v>0</v>
      </c>
    </row>
    <row r="2972" spans="2:10" x14ac:dyDescent="0.25">
      <c r="B2972" s="526" t="s">
        <v>479</v>
      </c>
      <c r="C2972" s="512" t="s">
        <v>3752</v>
      </c>
      <c r="D2972" s="512" t="s">
        <v>3686</v>
      </c>
      <c r="E2972" s="511">
        <v>44836.22</v>
      </c>
      <c r="F2972" s="511">
        <v>0</v>
      </c>
      <c r="G2972" s="511">
        <v>64472.6</v>
      </c>
      <c r="H2972" s="511">
        <v>109308.82</v>
      </c>
      <c r="I2972" s="511">
        <v>0</v>
      </c>
      <c r="J2972" s="527">
        <v>0</v>
      </c>
    </row>
    <row r="2973" spans="2:10" x14ac:dyDescent="0.25">
      <c r="B2973" s="526" t="s">
        <v>479</v>
      </c>
      <c r="C2973" s="512" t="s">
        <v>2748</v>
      </c>
      <c r="D2973" s="512" t="s">
        <v>2546</v>
      </c>
      <c r="E2973" s="511">
        <v>0</v>
      </c>
      <c r="F2973" s="511">
        <v>0</v>
      </c>
      <c r="G2973" s="511">
        <v>0</v>
      </c>
      <c r="H2973" s="511">
        <v>0</v>
      </c>
      <c r="I2973" s="511">
        <v>0</v>
      </c>
      <c r="J2973" s="527">
        <v>0</v>
      </c>
    </row>
    <row r="2974" spans="2:10" x14ac:dyDescent="0.25">
      <c r="B2974" s="526" t="s">
        <v>479</v>
      </c>
      <c r="C2974" s="512" t="s">
        <v>5832</v>
      </c>
      <c r="D2974" s="512" t="s">
        <v>2367</v>
      </c>
      <c r="E2974" s="511">
        <v>0</v>
      </c>
      <c r="F2974" s="511">
        <v>0</v>
      </c>
      <c r="G2974" s="511">
        <v>261982.76</v>
      </c>
      <c r="H2974" s="511">
        <v>261982.76</v>
      </c>
      <c r="I2974" s="511">
        <v>0</v>
      </c>
      <c r="J2974" s="527">
        <v>0</v>
      </c>
    </row>
    <row r="2975" spans="2:10" ht="18" x14ac:dyDescent="0.25">
      <c r="B2975" s="516" t="s">
        <v>479</v>
      </c>
      <c r="C2975" s="458" t="s">
        <v>4897</v>
      </c>
      <c r="D2975" s="458" t="s">
        <v>4841</v>
      </c>
      <c r="E2975" s="456">
        <v>0</v>
      </c>
      <c r="F2975" s="456">
        <v>0</v>
      </c>
      <c r="G2975" s="456">
        <v>10500</v>
      </c>
      <c r="H2975" s="456">
        <v>10500</v>
      </c>
      <c r="I2975" s="456">
        <v>0</v>
      </c>
      <c r="J2975" s="459">
        <v>0</v>
      </c>
    </row>
    <row r="2976" spans="2:10" x14ac:dyDescent="0.25">
      <c r="B2976" s="516" t="s">
        <v>479</v>
      </c>
      <c r="C2976" s="458" t="s">
        <v>5834</v>
      </c>
      <c r="D2976" s="458" t="s">
        <v>5631</v>
      </c>
      <c r="E2976" s="456">
        <v>0</v>
      </c>
      <c r="F2976" s="456">
        <v>0</v>
      </c>
      <c r="G2976" s="456">
        <v>0</v>
      </c>
      <c r="H2976" s="456">
        <v>0</v>
      </c>
      <c r="I2976" s="456">
        <v>0</v>
      </c>
      <c r="J2976" s="459">
        <v>0</v>
      </c>
    </row>
    <row r="2977" spans="2:10" x14ac:dyDescent="0.25">
      <c r="B2977" s="516" t="s">
        <v>479</v>
      </c>
      <c r="C2977" s="458" t="s">
        <v>2749</v>
      </c>
      <c r="D2977" s="458" t="s">
        <v>2065</v>
      </c>
      <c r="E2977" s="456">
        <v>0</v>
      </c>
      <c r="F2977" s="456">
        <v>0</v>
      </c>
      <c r="G2977" s="456">
        <v>660741.30000000005</v>
      </c>
      <c r="H2977" s="456">
        <v>660741.30000000005</v>
      </c>
      <c r="I2977" s="456">
        <v>0</v>
      </c>
      <c r="J2977" s="459">
        <v>0</v>
      </c>
    </row>
    <row r="2978" spans="2:10" x14ac:dyDescent="0.25">
      <c r="B2978" s="516" t="s">
        <v>479</v>
      </c>
      <c r="C2978" s="458" t="s">
        <v>2750</v>
      </c>
      <c r="D2978" s="458" t="s">
        <v>2067</v>
      </c>
      <c r="E2978" s="456">
        <v>0</v>
      </c>
      <c r="F2978" s="456">
        <v>0</v>
      </c>
      <c r="G2978" s="456">
        <v>24094.94</v>
      </c>
      <c r="H2978" s="456">
        <v>24094.94</v>
      </c>
      <c r="I2978" s="456">
        <v>0</v>
      </c>
      <c r="J2978" s="459">
        <v>0</v>
      </c>
    </row>
    <row r="2979" spans="2:10" x14ac:dyDescent="0.25">
      <c r="B2979" s="516" t="s">
        <v>479</v>
      </c>
      <c r="C2979" s="458" t="s">
        <v>3753</v>
      </c>
      <c r="D2979" s="458" t="s">
        <v>2069</v>
      </c>
      <c r="E2979" s="456">
        <v>0</v>
      </c>
      <c r="F2979" s="456">
        <v>0</v>
      </c>
      <c r="G2979" s="456">
        <v>0</v>
      </c>
      <c r="H2979" s="456">
        <v>0</v>
      </c>
      <c r="I2979" s="456">
        <v>0</v>
      </c>
      <c r="J2979" s="459">
        <v>0</v>
      </c>
    </row>
    <row r="2980" spans="2:10" x14ac:dyDescent="0.25">
      <c r="B2980" s="516" t="s">
        <v>479</v>
      </c>
      <c r="C2980" s="458" t="s">
        <v>2751</v>
      </c>
      <c r="D2980" s="458" t="s">
        <v>2071</v>
      </c>
      <c r="E2980" s="456">
        <v>0</v>
      </c>
      <c r="F2980" s="456">
        <v>0</v>
      </c>
      <c r="G2980" s="456">
        <v>89655.6</v>
      </c>
      <c r="H2980" s="456">
        <v>89655.6</v>
      </c>
      <c r="I2980" s="456">
        <v>0</v>
      </c>
      <c r="J2980" s="459">
        <v>0</v>
      </c>
    </row>
    <row r="2981" spans="2:10" x14ac:dyDescent="0.25">
      <c r="B2981" s="516" t="s">
        <v>479</v>
      </c>
      <c r="C2981" s="458" t="s">
        <v>2752</v>
      </c>
      <c r="D2981" s="458" t="s">
        <v>2073</v>
      </c>
      <c r="E2981" s="456">
        <v>0</v>
      </c>
      <c r="F2981" s="456">
        <v>0</v>
      </c>
      <c r="G2981" s="456">
        <v>58396.03</v>
      </c>
      <c r="H2981" s="456">
        <v>58396.03</v>
      </c>
      <c r="I2981" s="456">
        <v>0</v>
      </c>
      <c r="J2981" s="459">
        <v>0</v>
      </c>
    </row>
    <row r="2982" spans="2:10" x14ac:dyDescent="0.25">
      <c r="B2982" s="516" t="s">
        <v>479</v>
      </c>
      <c r="C2982" s="458" t="s">
        <v>2753</v>
      </c>
      <c r="D2982" s="458" t="s">
        <v>2075</v>
      </c>
      <c r="E2982" s="456">
        <v>0</v>
      </c>
      <c r="F2982" s="456">
        <v>0</v>
      </c>
      <c r="G2982" s="456">
        <v>258037.89</v>
      </c>
      <c r="H2982" s="456">
        <v>258037.89</v>
      </c>
      <c r="I2982" s="456">
        <v>0</v>
      </c>
      <c r="J2982" s="459">
        <v>0</v>
      </c>
    </row>
    <row r="2983" spans="2:10" x14ac:dyDescent="0.25">
      <c r="B2983" s="516" t="s">
        <v>479</v>
      </c>
      <c r="C2983" s="458" t="s">
        <v>2754</v>
      </c>
      <c r="D2983" s="458" t="s">
        <v>2077</v>
      </c>
      <c r="E2983" s="456">
        <v>0</v>
      </c>
      <c r="F2983" s="456">
        <v>0</v>
      </c>
      <c r="G2983" s="456">
        <v>0</v>
      </c>
      <c r="H2983" s="456">
        <v>0</v>
      </c>
      <c r="I2983" s="456">
        <v>0</v>
      </c>
      <c r="J2983" s="459">
        <v>0</v>
      </c>
    </row>
    <row r="2984" spans="2:10" x14ac:dyDescent="0.25">
      <c r="B2984" s="516" t="s">
        <v>479</v>
      </c>
      <c r="C2984" s="458" t="s">
        <v>2755</v>
      </c>
      <c r="D2984" s="458" t="s">
        <v>2079</v>
      </c>
      <c r="E2984" s="456">
        <v>0</v>
      </c>
      <c r="F2984" s="456">
        <v>0</v>
      </c>
      <c r="G2984" s="456">
        <v>127884.4</v>
      </c>
      <c r="H2984" s="456">
        <v>127884.4</v>
      </c>
      <c r="I2984" s="456">
        <v>0</v>
      </c>
      <c r="J2984" s="459">
        <v>0</v>
      </c>
    </row>
    <row r="2985" spans="2:10" x14ac:dyDescent="0.25">
      <c r="B2985" s="516" t="s">
        <v>479</v>
      </c>
      <c r="C2985" s="458" t="s">
        <v>2756</v>
      </c>
      <c r="D2985" s="458" t="s">
        <v>2081</v>
      </c>
      <c r="E2985" s="456">
        <v>0</v>
      </c>
      <c r="F2985" s="456">
        <v>0</v>
      </c>
      <c r="G2985" s="456">
        <v>65276.69</v>
      </c>
      <c r="H2985" s="456">
        <v>65276.69</v>
      </c>
      <c r="I2985" s="456">
        <v>0</v>
      </c>
      <c r="J2985" s="459">
        <v>0</v>
      </c>
    </row>
    <row r="2986" spans="2:10" x14ac:dyDescent="0.25">
      <c r="B2986" s="516" t="s">
        <v>479</v>
      </c>
      <c r="C2986" s="458" t="s">
        <v>4709</v>
      </c>
      <c r="D2986" s="458" t="s">
        <v>2083</v>
      </c>
      <c r="E2986" s="456">
        <v>0</v>
      </c>
      <c r="F2986" s="456">
        <v>0</v>
      </c>
      <c r="G2986" s="456">
        <v>0</v>
      </c>
      <c r="H2986" s="456">
        <v>0</v>
      </c>
      <c r="I2986" s="456">
        <v>0</v>
      </c>
      <c r="J2986" s="459">
        <v>0</v>
      </c>
    </row>
    <row r="2987" spans="2:10" x14ac:dyDescent="0.25">
      <c r="B2987" s="526" t="s">
        <v>479</v>
      </c>
      <c r="C2987" s="512" t="s">
        <v>3341</v>
      </c>
      <c r="D2987" s="512" t="s">
        <v>2085</v>
      </c>
      <c r="E2987" s="511">
        <v>0</v>
      </c>
      <c r="F2987" s="511">
        <v>0</v>
      </c>
      <c r="G2987" s="511">
        <v>-136990.65</v>
      </c>
      <c r="H2987" s="511">
        <v>-136990.65</v>
      </c>
      <c r="I2987" s="511">
        <v>0</v>
      </c>
      <c r="J2987" s="527">
        <v>0</v>
      </c>
    </row>
    <row r="2988" spans="2:10" x14ac:dyDescent="0.25">
      <c r="B2988" s="526" t="s">
        <v>479</v>
      </c>
      <c r="C2988" s="512" t="s">
        <v>3754</v>
      </c>
      <c r="D2988" s="512" t="s">
        <v>2087</v>
      </c>
      <c r="E2988" s="511">
        <v>0</v>
      </c>
      <c r="F2988" s="511">
        <v>0</v>
      </c>
      <c r="G2988" s="511">
        <v>0</v>
      </c>
      <c r="H2988" s="511">
        <v>0</v>
      </c>
      <c r="I2988" s="511">
        <v>0</v>
      </c>
      <c r="J2988" s="527">
        <v>0</v>
      </c>
    </row>
    <row r="2989" spans="2:10" x14ac:dyDescent="0.25">
      <c r="B2989" s="516" t="s">
        <v>479</v>
      </c>
      <c r="C2989" s="458" t="s">
        <v>2757</v>
      </c>
      <c r="D2989" s="458" t="s">
        <v>2089</v>
      </c>
      <c r="E2989" s="456">
        <v>0</v>
      </c>
      <c r="F2989" s="456">
        <v>0</v>
      </c>
      <c r="G2989" s="456">
        <v>0</v>
      </c>
      <c r="H2989" s="456">
        <v>0</v>
      </c>
      <c r="I2989" s="456">
        <v>0</v>
      </c>
      <c r="J2989" s="459">
        <v>0</v>
      </c>
    </row>
    <row r="2990" spans="2:10" x14ac:dyDescent="0.25">
      <c r="B2990" s="516" t="s">
        <v>479</v>
      </c>
      <c r="C2990" s="458" t="s">
        <v>3342</v>
      </c>
      <c r="D2990" s="458" t="s">
        <v>2091</v>
      </c>
      <c r="E2990" s="456">
        <v>0</v>
      </c>
      <c r="F2990" s="456">
        <v>0</v>
      </c>
      <c r="G2990" s="456">
        <v>0</v>
      </c>
      <c r="H2990" s="456">
        <v>0</v>
      </c>
      <c r="I2990" s="456">
        <v>0</v>
      </c>
      <c r="J2990" s="459">
        <v>0</v>
      </c>
    </row>
    <row r="2991" spans="2:10" x14ac:dyDescent="0.25">
      <c r="B2991" s="516" t="s">
        <v>479</v>
      </c>
      <c r="C2991" s="458" t="s">
        <v>4114</v>
      </c>
      <c r="D2991" s="458" t="s">
        <v>4060</v>
      </c>
      <c r="E2991" s="456">
        <v>0</v>
      </c>
      <c r="F2991" s="456">
        <v>0</v>
      </c>
      <c r="G2991" s="456">
        <v>0</v>
      </c>
      <c r="H2991" s="456">
        <v>0</v>
      </c>
      <c r="I2991" s="456">
        <v>0</v>
      </c>
      <c r="J2991" s="459">
        <v>0</v>
      </c>
    </row>
    <row r="2992" spans="2:10" x14ac:dyDescent="0.25">
      <c r="B2992" s="516" t="s">
        <v>479</v>
      </c>
      <c r="C2992" s="458" t="s">
        <v>2758</v>
      </c>
      <c r="D2992" s="458" t="s">
        <v>2095</v>
      </c>
      <c r="E2992" s="456">
        <v>15329.6</v>
      </c>
      <c r="F2992" s="456">
        <v>0</v>
      </c>
      <c r="G2992" s="456">
        <v>123415.64</v>
      </c>
      <c r="H2992" s="456">
        <v>123415.64</v>
      </c>
      <c r="I2992" s="456">
        <v>15329.6</v>
      </c>
      <c r="J2992" s="459">
        <v>0</v>
      </c>
    </row>
    <row r="2993" spans="2:10" x14ac:dyDescent="0.25">
      <c r="B2993" s="516" t="s">
        <v>479</v>
      </c>
      <c r="C2993" s="458" t="s">
        <v>2759</v>
      </c>
      <c r="D2993" s="458" t="s">
        <v>2097</v>
      </c>
      <c r="E2993" s="456">
        <v>0</v>
      </c>
      <c r="F2993" s="456">
        <v>0</v>
      </c>
      <c r="G2993" s="456">
        <v>984.9</v>
      </c>
      <c r="H2993" s="456">
        <v>984.9</v>
      </c>
      <c r="I2993" s="456">
        <v>0</v>
      </c>
      <c r="J2993" s="459">
        <v>0</v>
      </c>
    </row>
    <row r="2994" spans="2:10" x14ac:dyDescent="0.25">
      <c r="B2994" s="516" t="s">
        <v>479</v>
      </c>
      <c r="C2994" s="458" t="s">
        <v>4327</v>
      </c>
      <c r="D2994" s="458" t="s">
        <v>2099</v>
      </c>
      <c r="E2994" s="456">
        <v>0</v>
      </c>
      <c r="F2994" s="456">
        <v>0</v>
      </c>
      <c r="G2994" s="456">
        <v>0</v>
      </c>
      <c r="H2994" s="456">
        <v>0</v>
      </c>
      <c r="I2994" s="456">
        <v>0</v>
      </c>
      <c r="J2994" s="459">
        <v>0</v>
      </c>
    </row>
    <row r="2995" spans="2:10" x14ac:dyDescent="0.25">
      <c r="B2995" s="516" t="s">
        <v>479</v>
      </c>
      <c r="C2995" s="458" t="s">
        <v>4710</v>
      </c>
      <c r="D2995" s="458" t="s">
        <v>2179</v>
      </c>
      <c r="E2995" s="456">
        <v>0</v>
      </c>
      <c r="F2995" s="456">
        <v>0</v>
      </c>
      <c r="G2995" s="456">
        <v>0</v>
      </c>
      <c r="H2995" s="456">
        <v>0</v>
      </c>
      <c r="I2995" s="456">
        <v>0</v>
      </c>
      <c r="J2995" s="459">
        <v>0</v>
      </c>
    </row>
    <row r="2996" spans="2:10" x14ac:dyDescent="0.25">
      <c r="B2996" s="516" t="s">
        <v>479</v>
      </c>
      <c r="C2996" s="458" t="s">
        <v>2760</v>
      </c>
      <c r="D2996" s="458" t="s">
        <v>2101</v>
      </c>
      <c r="E2996" s="456">
        <v>0</v>
      </c>
      <c r="F2996" s="456">
        <v>0</v>
      </c>
      <c r="G2996" s="456">
        <v>116.38</v>
      </c>
      <c r="H2996" s="456">
        <v>116.38</v>
      </c>
      <c r="I2996" s="456">
        <v>0</v>
      </c>
      <c r="J2996" s="459">
        <v>0</v>
      </c>
    </row>
    <row r="2997" spans="2:10" x14ac:dyDescent="0.25">
      <c r="B2997" s="516" t="s">
        <v>479</v>
      </c>
      <c r="C2997" s="458" t="s">
        <v>2761</v>
      </c>
      <c r="D2997" s="458" t="s">
        <v>2103</v>
      </c>
      <c r="E2997" s="456">
        <v>0</v>
      </c>
      <c r="F2997" s="456">
        <v>0</v>
      </c>
      <c r="G2997" s="456">
        <v>0</v>
      </c>
      <c r="H2997" s="456">
        <v>0</v>
      </c>
      <c r="I2997" s="456">
        <v>0</v>
      </c>
      <c r="J2997" s="459">
        <v>0</v>
      </c>
    </row>
    <row r="2998" spans="2:10" x14ac:dyDescent="0.25">
      <c r="B2998" s="516" t="s">
        <v>479</v>
      </c>
      <c r="C2998" s="458" t="s">
        <v>2762</v>
      </c>
      <c r="D2998" s="458" t="s">
        <v>2105</v>
      </c>
      <c r="E2998" s="456">
        <v>1060</v>
      </c>
      <c r="F2998" s="456">
        <v>0</v>
      </c>
      <c r="G2998" s="456">
        <v>1741.06</v>
      </c>
      <c r="H2998" s="456">
        <v>1741.06</v>
      </c>
      <c r="I2998" s="456">
        <v>1060</v>
      </c>
      <c r="J2998" s="459">
        <v>0</v>
      </c>
    </row>
    <row r="2999" spans="2:10" x14ac:dyDescent="0.25">
      <c r="B2999" s="516" t="s">
        <v>479</v>
      </c>
      <c r="C2999" s="458" t="s">
        <v>4328</v>
      </c>
      <c r="D2999" s="458" t="s">
        <v>2186</v>
      </c>
      <c r="E2999" s="456">
        <v>0</v>
      </c>
      <c r="F2999" s="456">
        <v>0</v>
      </c>
      <c r="G2999" s="456">
        <v>0</v>
      </c>
      <c r="H2999" s="456">
        <v>0</v>
      </c>
      <c r="I2999" s="456">
        <v>0</v>
      </c>
      <c r="J2999" s="459">
        <v>0</v>
      </c>
    </row>
    <row r="3000" spans="2:10" x14ac:dyDescent="0.25">
      <c r="B3000" s="516" t="s">
        <v>479</v>
      </c>
      <c r="C3000" s="458" t="s">
        <v>2763</v>
      </c>
      <c r="D3000" s="458" t="s">
        <v>2288</v>
      </c>
      <c r="E3000" s="456">
        <v>0</v>
      </c>
      <c r="F3000" s="456">
        <v>0</v>
      </c>
      <c r="G3000" s="456">
        <v>0</v>
      </c>
      <c r="H3000" s="456">
        <v>0</v>
      </c>
      <c r="I3000" s="456">
        <v>0</v>
      </c>
      <c r="J3000" s="459">
        <v>0</v>
      </c>
    </row>
    <row r="3001" spans="2:10" x14ac:dyDescent="0.25">
      <c r="B3001" s="526" t="s">
        <v>479</v>
      </c>
      <c r="C3001" s="512" t="s">
        <v>2764</v>
      </c>
      <c r="D3001" s="512" t="s">
        <v>2107</v>
      </c>
      <c r="E3001" s="511">
        <v>0</v>
      </c>
      <c r="F3001" s="511">
        <v>0</v>
      </c>
      <c r="G3001" s="511">
        <v>19714.8</v>
      </c>
      <c r="H3001" s="511">
        <v>19714.8</v>
      </c>
      <c r="I3001" s="511">
        <v>0</v>
      </c>
      <c r="J3001" s="527">
        <v>0</v>
      </c>
    </row>
    <row r="3002" spans="2:10" x14ac:dyDescent="0.25">
      <c r="B3002" s="526" t="s">
        <v>479</v>
      </c>
      <c r="C3002" s="512" t="s">
        <v>3755</v>
      </c>
      <c r="D3002" s="512" t="s">
        <v>2109</v>
      </c>
      <c r="E3002" s="511">
        <v>0</v>
      </c>
      <c r="F3002" s="511">
        <v>0</v>
      </c>
      <c r="G3002" s="511">
        <v>0</v>
      </c>
      <c r="H3002" s="511">
        <v>0</v>
      </c>
      <c r="I3002" s="511">
        <v>0</v>
      </c>
      <c r="J3002" s="527">
        <v>0</v>
      </c>
    </row>
    <row r="3003" spans="2:10" x14ac:dyDescent="0.25">
      <c r="B3003" s="526" t="s">
        <v>479</v>
      </c>
      <c r="C3003" s="512" t="s">
        <v>4711</v>
      </c>
      <c r="D3003" s="512" t="s">
        <v>2111</v>
      </c>
      <c r="E3003" s="511">
        <v>0</v>
      </c>
      <c r="F3003" s="511">
        <v>0</v>
      </c>
      <c r="G3003" s="511">
        <v>0</v>
      </c>
      <c r="H3003" s="511">
        <v>0</v>
      </c>
      <c r="I3003" s="511">
        <v>0</v>
      </c>
      <c r="J3003" s="527">
        <v>0</v>
      </c>
    </row>
    <row r="3004" spans="2:10" x14ac:dyDescent="0.25">
      <c r="B3004" s="526" t="s">
        <v>479</v>
      </c>
      <c r="C3004" s="512" t="s">
        <v>2765</v>
      </c>
      <c r="D3004" s="512" t="s">
        <v>2191</v>
      </c>
      <c r="E3004" s="511">
        <v>451</v>
      </c>
      <c r="F3004" s="511">
        <v>0</v>
      </c>
      <c r="G3004" s="511">
        <v>0</v>
      </c>
      <c r="H3004" s="511">
        <v>451</v>
      </c>
      <c r="I3004" s="511">
        <v>0</v>
      </c>
      <c r="J3004" s="527">
        <v>0</v>
      </c>
    </row>
    <row r="3005" spans="2:10" x14ac:dyDescent="0.25">
      <c r="B3005" s="526" t="s">
        <v>479</v>
      </c>
      <c r="C3005" s="512" t="s">
        <v>5838</v>
      </c>
      <c r="D3005" s="512" t="s">
        <v>2294</v>
      </c>
      <c r="E3005" s="511">
        <v>0</v>
      </c>
      <c r="F3005" s="511">
        <v>0</v>
      </c>
      <c r="G3005" s="511">
        <v>0</v>
      </c>
      <c r="H3005" s="511">
        <v>0</v>
      </c>
      <c r="I3005" s="511">
        <v>0</v>
      </c>
      <c r="J3005" s="527">
        <v>0</v>
      </c>
    </row>
    <row r="3006" spans="2:10" x14ac:dyDescent="0.25">
      <c r="B3006" s="526" t="s">
        <v>479</v>
      </c>
      <c r="C3006" s="512" t="s">
        <v>2766</v>
      </c>
      <c r="D3006" s="512" t="s">
        <v>2137</v>
      </c>
      <c r="E3006" s="511">
        <v>0</v>
      </c>
      <c r="F3006" s="511">
        <v>0</v>
      </c>
      <c r="G3006" s="511">
        <v>0</v>
      </c>
      <c r="H3006" s="511">
        <v>0</v>
      </c>
      <c r="I3006" s="511">
        <v>0</v>
      </c>
      <c r="J3006" s="527">
        <v>0</v>
      </c>
    </row>
    <row r="3007" spans="2:10" x14ac:dyDescent="0.25">
      <c r="B3007" s="526" t="s">
        <v>479</v>
      </c>
      <c r="C3007" s="512" t="s">
        <v>4898</v>
      </c>
      <c r="D3007" s="512" t="s">
        <v>2113</v>
      </c>
      <c r="E3007" s="511">
        <v>0</v>
      </c>
      <c r="F3007" s="511">
        <v>0</v>
      </c>
      <c r="G3007" s="511">
        <v>0</v>
      </c>
      <c r="H3007" s="511">
        <v>0</v>
      </c>
      <c r="I3007" s="511">
        <v>0</v>
      </c>
      <c r="J3007" s="527">
        <v>0</v>
      </c>
    </row>
    <row r="3008" spans="2:10" x14ac:dyDescent="0.25">
      <c r="B3008" s="516" t="s">
        <v>479</v>
      </c>
      <c r="C3008" s="458" t="s">
        <v>3343</v>
      </c>
      <c r="D3008" s="458" t="s">
        <v>2299</v>
      </c>
      <c r="E3008" s="456">
        <v>9663</v>
      </c>
      <c r="F3008" s="456">
        <v>0</v>
      </c>
      <c r="G3008" s="456">
        <v>0</v>
      </c>
      <c r="H3008" s="456">
        <v>9663</v>
      </c>
      <c r="I3008" s="456">
        <v>0</v>
      </c>
      <c r="J3008" s="459">
        <v>0</v>
      </c>
    </row>
    <row r="3009" spans="2:10" x14ac:dyDescent="0.25">
      <c r="B3009" s="516" t="s">
        <v>479</v>
      </c>
      <c r="C3009" s="458" t="s">
        <v>3756</v>
      </c>
      <c r="D3009" s="458" t="s">
        <v>2301</v>
      </c>
      <c r="E3009" s="456">
        <v>0</v>
      </c>
      <c r="F3009" s="456">
        <v>0</v>
      </c>
      <c r="G3009" s="456">
        <v>0</v>
      </c>
      <c r="H3009" s="456">
        <v>0</v>
      </c>
      <c r="I3009" s="456">
        <v>0</v>
      </c>
      <c r="J3009" s="459">
        <v>0</v>
      </c>
    </row>
    <row r="3010" spans="2:10" x14ac:dyDescent="0.25">
      <c r="B3010" s="516" t="s">
        <v>479</v>
      </c>
      <c r="C3010" s="458" t="s">
        <v>2767</v>
      </c>
      <c r="D3010" s="458" t="s">
        <v>2303</v>
      </c>
      <c r="E3010" s="456">
        <v>0</v>
      </c>
      <c r="F3010" s="456">
        <v>0</v>
      </c>
      <c r="G3010" s="456">
        <v>58792.5</v>
      </c>
      <c r="H3010" s="456">
        <v>58792.5</v>
      </c>
      <c r="I3010" s="456">
        <v>0</v>
      </c>
      <c r="J3010" s="459">
        <v>0</v>
      </c>
    </row>
    <row r="3011" spans="2:10" x14ac:dyDescent="0.25">
      <c r="B3011" s="516" t="s">
        <v>479</v>
      </c>
      <c r="C3011" s="458" t="s">
        <v>2768</v>
      </c>
      <c r="D3011" s="458" t="s">
        <v>2115</v>
      </c>
      <c r="E3011" s="456">
        <v>242666.48</v>
      </c>
      <c r="F3011" s="456">
        <v>0</v>
      </c>
      <c r="G3011" s="456">
        <v>55589.38</v>
      </c>
      <c r="H3011" s="456">
        <v>224857.23</v>
      </c>
      <c r="I3011" s="456">
        <v>73398.63</v>
      </c>
      <c r="J3011" s="459">
        <v>0</v>
      </c>
    </row>
    <row r="3012" spans="2:10" x14ac:dyDescent="0.25">
      <c r="B3012" s="516" t="s">
        <v>479</v>
      </c>
      <c r="C3012" s="458" t="s">
        <v>2769</v>
      </c>
      <c r="D3012" s="458" t="s">
        <v>2117</v>
      </c>
      <c r="E3012" s="456">
        <v>2715.69</v>
      </c>
      <c r="F3012" s="456">
        <v>0</v>
      </c>
      <c r="G3012" s="456">
        <v>21874.99</v>
      </c>
      <c r="H3012" s="456">
        <v>23685.39</v>
      </c>
      <c r="I3012" s="456">
        <v>905.29</v>
      </c>
      <c r="J3012" s="459">
        <v>0</v>
      </c>
    </row>
    <row r="3013" spans="2:10" x14ac:dyDescent="0.25">
      <c r="B3013" s="516" t="s">
        <v>479</v>
      </c>
      <c r="C3013" s="458" t="s">
        <v>4555</v>
      </c>
      <c r="D3013" s="458" t="s">
        <v>2197</v>
      </c>
      <c r="E3013" s="456">
        <v>0</v>
      </c>
      <c r="F3013" s="456">
        <v>0</v>
      </c>
      <c r="G3013" s="456">
        <v>0</v>
      </c>
      <c r="H3013" s="456">
        <v>0</v>
      </c>
      <c r="I3013" s="456">
        <v>0</v>
      </c>
      <c r="J3013" s="459">
        <v>0</v>
      </c>
    </row>
    <row r="3014" spans="2:10" x14ac:dyDescent="0.25">
      <c r="B3014" s="516" t="s">
        <v>479</v>
      </c>
      <c r="C3014" s="458" t="s">
        <v>2770</v>
      </c>
      <c r="D3014" s="458" t="s">
        <v>2119</v>
      </c>
      <c r="E3014" s="456">
        <v>0</v>
      </c>
      <c r="F3014" s="456">
        <v>0</v>
      </c>
      <c r="G3014" s="456">
        <v>0</v>
      </c>
      <c r="H3014" s="456">
        <v>0</v>
      </c>
      <c r="I3014" s="456">
        <v>0</v>
      </c>
      <c r="J3014" s="459">
        <v>0</v>
      </c>
    </row>
    <row r="3015" spans="2:10" x14ac:dyDescent="0.25">
      <c r="B3015" s="516" t="s">
        <v>479</v>
      </c>
      <c r="C3015" s="458" t="s">
        <v>2771</v>
      </c>
      <c r="D3015" s="458" t="s">
        <v>2121</v>
      </c>
      <c r="E3015" s="456">
        <v>0.01</v>
      </c>
      <c r="F3015" s="456">
        <v>0</v>
      </c>
      <c r="G3015" s="456">
        <v>5311.99</v>
      </c>
      <c r="H3015" s="456">
        <v>5311.99</v>
      </c>
      <c r="I3015" s="456">
        <v>0.01</v>
      </c>
      <c r="J3015" s="459">
        <v>0</v>
      </c>
    </row>
    <row r="3016" spans="2:10" x14ac:dyDescent="0.25">
      <c r="B3016" s="516" t="s">
        <v>479</v>
      </c>
      <c r="C3016" s="458" t="s">
        <v>2772</v>
      </c>
      <c r="D3016" s="458" t="s">
        <v>2123</v>
      </c>
      <c r="E3016" s="456">
        <v>0</v>
      </c>
      <c r="F3016" s="456">
        <v>0</v>
      </c>
      <c r="G3016" s="456">
        <v>0</v>
      </c>
      <c r="H3016" s="456">
        <v>0</v>
      </c>
      <c r="I3016" s="456">
        <v>0</v>
      </c>
      <c r="J3016" s="459">
        <v>0</v>
      </c>
    </row>
    <row r="3017" spans="2:10" ht="18" x14ac:dyDescent="0.25">
      <c r="B3017" s="516" t="s">
        <v>479</v>
      </c>
      <c r="C3017" s="458" t="s">
        <v>2773</v>
      </c>
      <c r="D3017" s="458" t="s">
        <v>2125</v>
      </c>
      <c r="E3017" s="456">
        <v>0</v>
      </c>
      <c r="F3017" s="456">
        <v>0</v>
      </c>
      <c r="G3017" s="456">
        <v>0</v>
      </c>
      <c r="H3017" s="456">
        <v>0</v>
      </c>
      <c r="I3017" s="456">
        <v>0</v>
      </c>
      <c r="J3017" s="459">
        <v>0</v>
      </c>
    </row>
    <row r="3018" spans="2:10" ht="18" x14ac:dyDescent="0.25">
      <c r="B3018" s="516" t="s">
        <v>479</v>
      </c>
      <c r="C3018" s="458" t="s">
        <v>2774</v>
      </c>
      <c r="D3018" s="458" t="s">
        <v>2127</v>
      </c>
      <c r="E3018" s="456">
        <v>0</v>
      </c>
      <c r="F3018" s="456">
        <v>0</v>
      </c>
      <c r="G3018" s="456">
        <v>0</v>
      </c>
      <c r="H3018" s="456">
        <v>0</v>
      </c>
      <c r="I3018" s="456">
        <v>0</v>
      </c>
      <c r="J3018" s="459">
        <v>0</v>
      </c>
    </row>
    <row r="3019" spans="2:10" x14ac:dyDescent="0.25">
      <c r="B3019" s="526" t="s">
        <v>479</v>
      </c>
      <c r="C3019" s="512" t="s">
        <v>2775</v>
      </c>
      <c r="D3019" s="512" t="s">
        <v>2129</v>
      </c>
      <c r="E3019" s="511">
        <v>0</v>
      </c>
      <c r="F3019" s="511">
        <v>0</v>
      </c>
      <c r="G3019" s="511">
        <v>601.21</v>
      </c>
      <c r="H3019" s="511">
        <v>601.21</v>
      </c>
      <c r="I3019" s="511">
        <v>0</v>
      </c>
      <c r="J3019" s="527">
        <v>0</v>
      </c>
    </row>
    <row r="3020" spans="2:10" x14ac:dyDescent="0.25">
      <c r="B3020" s="516" t="s">
        <v>479</v>
      </c>
      <c r="C3020" s="458" t="s">
        <v>2776</v>
      </c>
      <c r="D3020" s="458" t="s">
        <v>2131</v>
      </c>
      <c r="E3020" s="456">
        <v>-0.01</v>
      </c>
      <c r="F3020" s="456">
        <v>0</v>
      </c>
      <c r="G3020" s="456">
        <v>54591.58</v>
      </c>
      <c r="H3020" s="456">
        <v>54591.58</v>
      </c>
      <c r="I3020" s="456">
        <v>-0.01</v>
      </c>
      <c r="J3020" s="459">
        <v>0</v>
      </c>
    </row>
    <row r="3021" spans="2:10" x14ac:dyDescent="0.25">
      <c r="B3021" s="516" t="s">
        <v>479</v>
      </c>
      <c r="C3021" s="458" t="s">
        <v>3344</v>
      </c>
      <c r="D3021" s="458" t="s">
        <v>2133</v>
      </c>
      <c r="E3021" s="456">
        <v>0.02</v>
      </c>
      <c r="F3021" s="456">
        <v>0</v>
      </c>
      <c r="G3021" s="456">
        <v>0</v>
      </c>
      <c r="H3021" s="456">
        <v>0</v>
      </c>
      <c r="I3021" s="456">
        <v>0.02</v>
      </c>
      <c r="J3021" s="459">
        <v>0</v>
      </c>
    </row>
    <row r="3022" spans="2:10" x14ac:dyDescent="0.25">
      <c r="B3022" s="516" t="s">
        <v>479</v>
      </c>
      <c r="C3022" s="458" t="s">
        <v>3345</v>
      </c>
      <c r="D3022" s="458" t="s">
        <v>2135</v>
      </c>
      <c r="E3022" s="456">
        <v>0</v>
      </c>
      <c r="F3022" s="456">
        <v>0</v>
      </c>
      <c r="G3022" s="456">
        <v>-27091.26</v>
      </c>
      <c r="H3022" s="456">
        <v>-27091.26</v>
      </c>
      <c r="I3022" s="456">
        <v>0</v>
      </c>
      <c r="J3022" s="459">
        <v>0</v>
      </c>
    </row>
    <row r="3023" spans="2:10" x14ac:dyDescent="0.25">
      <c r="B3023" s="516" t="s">
        <v>479</v>
      </c>
      <c r="C3023" s="458" t="s">
        <v>2777</v>
      </c>
      <c r="D3023" s="458" t="s">
        <v>2316</v>
      </c>
      <c r="E3023" s="456">
        <v>0.05</v>
      </c>
      <c r="F3023" s="456">
        <v>0</v>
      </c>
      <c r="G3023" s="456">
        <v>51323.25</v>
      </c>
      <c r="H3023" s="456">
        <v>51323.25</v>
      </c>
      <c r="I3023" s="456">
        <v>0.05</v>
      </c>
      <c r="J3023" s="459">
        <v>0</v>
      </c>
    </row>
    <row r="3024" spans="2:10" x14ac:dyDescent="0.25">
      <c r="B3024" s="516" t="s">
        <v>479</v>
      </c>
      <c r="C3024" s="458" t="s">
        <v>4329</v>
      </c>
      <c r="D3024" s="458" t="s">
        <v>2318</v>
      </c>
      <c r="E3024" s="456">
        <v>0</v>
      </c>
      <c r="F3024" s="456">
        <v>0</v>
      </c>
      <c r="G3024" s="456">
        <v>0</v>
      </c>
      <c r="H3024" s="456">
        <v>0</v>
      </c>
      <c r="I3024" s="456">
        <v>0</v>
      </c>
      <c r="J3024" s="459">
        <v>0</v>
      </c>
    </row>
    <row r="3025" spans="2:10" x14ac:dyDescent="0.25">
      <c r="B3025" s="516" t="s">
        <v>479</v>
      </c>
      <c r="C3025" s="458" t="s">
        <v>2778</v>
      </c>
      <c r="D3025" s="458" t="s">
        <v>2137</v>
      </c>
      <c r="E3025" s="456">
        <v>86492.75</v>
      </c>
      <c r="F3025" s="456">
        <v>0</v>
      </c>
      <c r="G3025" s="456">
        <v>146491.93</v>
      </c>
      <c r="H3025" s="456">
        <v>232984.55</v>
      </c>
      <c r="I3025" s="456">
        <v>0.13</v>
      </c>
      <c r="J3025" s="459">
        <v>0</v>
      </c>
    </row>
    <row r="3026" spans="2:10" x14ac:dyDescent="0.25">
      <c r="B3026" s="516" t="s">
        <v>479</v>
      </c>
      <c r="C3026" s="458" t="s">
        <v>2779</v>
      </c>
      <c r="D3026" s="458" t="s">
        <v>2322</v>
      </c>
      <c r="E3026" s="456">
        <v>62375.88</v>
      </c>
      <c r="F3026" s="456">
        <v>0</v>
      </c>
      <c r="G3026" s="456">
        <v>70939.44</v>
      </c>
      <c r="H3026" s="456">
        <v>111608.39</v>
      </c>
      <c r="I3026" s="456">
        <v>21706.93</v>
      </c>
      <c r="J3026" s="459">
        <v>0</v>
      </c>
    </row>
    <row r="3027" spans="2:10" x14ac:dyDescent="0.25">
      <c r="B3027" s="516" t="s">
        <v>479</v>
      </c>
      <c r="C3027" s="458" t="s">
        <v>2780</v>
      </c>
      <c r="D3027" s="458" t="s">
        <v>2139</v>
      </c>
      <c r="E3027" s="456">
        <v>76974.320000000007</v>
      </c>
      <c r="F3027" s="456">
        <v>0</v>
      </c>
      <c r="G3027" s="456">
        <v>21793.4</v>
      </c>
      <c r="H3027" s="456">
        <v>83019.39</v>
      </c>
      <c r="I3027" s="456">
        <v>15748.33</v>
      </c>
      <c r="J3027" s="459">
        <v>0</v>
      </c>
    </row>
    <row r="3028" spans="2:10" x14ac:dyDescent="0.25">
      <c r="B3028" s="516" t="s">
        <v>479</v>
      </c>
      <c r="C3028" s="458" t="s">
        <v>4330</v>
      </c>
      <c r="D3028" s="458" t="s">
        <v>2327</v>
      </c>
      <c r="E3028" s="456">
        <v>0</v>
      </c>
      <c r="F3028" s="456">
        <v>0</v>
      </c>
      <c r="G3028" s="456">
        <v>0</v>
      </c>
      <c r="H3028" s="456">
        <v>0</v>
      </c>
      <c r="I3028" s="456">
        <v>0</v>
      </c>
      <c r="J3028" s="459">
        <v>0</v>
      </c>
    </row>
    <row r="3029" spans="2:10" x14ac:dyDescent="0.25">
      <c r="B3029" s="516" t="s">
        <v>479</v>
      </c>
      <c r="C3029" s="458" t="s">
        <v>3757</v>
      </c>
      <c r="D3029" s="458" t="s">
        <v>2329</v>
      </c>
      <c r="E3029" s="456">
        <v>0</v>
      </c>
      <c r="F3029" s="456">
        <v>0</v>
      </c>
      <c r="G3029" s="456">
        <v>11916.73</v>
      </c>
      <c r="H3029" s="456">
        <v>11916.73</v>
      </c>
      <c r="I3029" s="456">
        <v>0</v>
      </c>
      <c r="J3029" s="459">
        <v>0</v>
      </c>
    </row>
    <row r="3030" spans="2:10" x14ac:dyDescent="0.25">
      <c r="B3030" s="526" t="s">
        <v>479</v>
      </c>
      <c r="C3030" s="512" t="s">
        <v>2781</v>
      </c>
      <c r="D3030" s="512" t="s">
        <v>2210</v>
      </c>
      <c r="E3030" s="511">
        <v>70862.710000000006</v>
      </c>
      <c r="F3030" s="511">
        <v>0</v>
      </c>
      <c r="G3030" s="511">
        <v>1647579.17</v>
      </c>
      <c r="H3030" s="511">
        <v>1647579.17</v>
      </c>
      <c r="I3030" s="511">
        <v>70862.710000000006</v>
      </c>
      <c r="J3030" s="527">
        <v>0</v>
      </c>
    </row>
    <row r="3031" spans="2:10" x14ac:dyDescent="0.25">
      <c r="B3031" s="516" t="s">
        <v>479</v>
      </c>
      <c r="C3031" s="458" t="s">
        <v>2782</v>
      </c>
      <c r="D3031" s="458" t="s">
        <v>2141</v>
      </c>
      <c r="E3031" s="456">
        <v>0</v>
      </c>
      <c r="F3031" s="456">
        <v>0</v>
      </c>
      <c r="G3031" s="456">
        <v>0</v>
      </c>
      <c r="H3031" s="456">
        <v>0</v>
      </c>
      <c r="I3031" s="456">
        <v>0</v>
      </c>
      <c r="J3031" s="459">
        <v>0</v>
      </c>
    </row>
    <row r="3032" spans="2:10" x14ac:dyDescent="0.25">
      <c r="B3032" s="516" t="s">
        <v>479</v>
      </c>
      <c r="C3032" s="458" t="s">
        <v>2783</v>
      </c>
      <c r="D3032" s="458" t="s">
        <v>2143</v>
      </c>
      <c r="E3032" s="456">
        <v>0</v>
      </c>
      <c r="F3032" s="456">
        <v>0</v>
      </c>
      <c r="G3032" s="456">
        <v>2200.9899999999998</v>
      </c>
      <c r="H3032" s="456">
        <v>2200.9899999999998</v>
      </c>
      <c r="I3032" s="456">
        <v>0</v>
      </c>
      <c r="J3032" s="459">
        <v>0</v>
      </c>
    </row>
    <row r="3033" spans="2:10" x14ac:dyDescent="0.25">
      <c r="B3033" s="526" t="s">
        <v>479</v>
      </c>
      <c r="C3033" s="512" t="s">
        <v>3758</v>
      </c>
      <c r="D3033" s="512" t="s">
        <v>2218</v>
      </c>
      <c r="E3033" s="511">
        <v>0</v>
      </c>
      <c r="F3033" s="511">
        <v>0</v>
      </c>
      <c r="G3033" s="511">
        <v>0</v>
      </c>
      <c r="H3033" s="511">
        <v>0</v>
      </c>
      <c r="I3033" s="511">
        <v>0</v>
      </c>
      <c r="J3033" s="527">
        <v>0</v>
      </c>
    </row>
    <row r="3034" spans="2:10" x14ac:dyDescent="0.25">
      <c r="B3034" s="526" t="s">
        <v>479</v>
      </c>
      <c r="C3034" s="512" t="s">
        <v>2784</v>
      </c>
      <c r="D3034" s="512" t="s">
        <v>2339</v>
      </c>
      <c r="E3034" s="511">
        <v>0</v>
      </c>
      <c r="F3034" s="511">
        <v>0</v>
      </c>
      <c r="G3034" s="511">
        <v>545000</v>
      </c>
      <c r="H3034" s="511">
        <v>545000</v>
      </c>
      <c r="I3034" s="511">
        <v>0</v>
      </c>
      <c r="J3034" s="527">
        <v>0</v>
      </c>
    </row>
    <row r="3035" spans="2:10" x14ac:dyDescent="0.25">
      <c r="B3035" s="516" t="s">
        <v>479</v>
      </c>
      <c r="C3035" s="458" t="s">
        <v>4556</v>
      </c>
      <c r="D3035" s="458" t="s">
        <v>2343</v>
      </c>
      <c r="E3035" s="456">
        <v>0</v>
      </c>
      <c r="F3035" s="456">
        <v>0</v>
      </c>
      <c r="G3035" s="456">
        <v>0</v>
      </c>
      <c r="H3035" s="456">
        <v>0</v>
      </c>
      <c r="I3035" s="456">
        <v>0</v>
      </c>
      <c r="J3035" s="459">
        <v>0</v>
      </c>
    </row>
    <row r="3036" spans="2:10" x14ac:dyDescent="0.25">
      <c r="B3036" s="516" t="s">
        <v>479</v>
      </c>
      <c r="C3036" s="458" t="s">
        <v>3759</v>
      </c>
      <c r="D3036" s="458" t="s">
        <v>2226</v>
      </c>
      <c r="E3036" s="456">
        <v>0</v>
      </c>
      <c r="F3036" s="456">
        <v>0</v>
      </c>
      <c r="G3036" s="456">
        <v>0</v>
      </c>
      <c r="H3036" s="456">
        <v>0</v>
      </c>
      <c r="I3036" s="456">
        <v>0</v>
      </c>
      <c r="J3036" s="459">
        <v>0</v>
      </c>
    </row>
    <row r="3037" spans="2:10" ht="18" x14ac:dyDescent="0.25">
      <c r="B3037" s="516" t="s">
        <v>479</v>
      </c>
      <c r="C3037" s="458" t="s">
        <v>4712</v>
      </c>
      <c r="D3037" s="458" t="s">
        <v>3680</v>
      </c>
      <c r="E3037" s="456">
        <v>790</v>
      </c>
      <c r="F3037" s="456">
        <v>0</v>
      </c>
      <c r="G3037" s="456">
        <v>0</v>
      </c>
      <c r="H3037" s="456">
        <v>790</v>
      </c>
      <c r="I3037" s="456">
        <v>0</v>
      </c>
      <c r="J3037" s="459">
        <v>0</v>
      </c>
    </row>
    <row r="3038" spans="2:10" x14ac:dyDescent="0.25">
      <c r="B3038" s="516" t="s">
        <v>479</v>
      </c>
      <c r="C3038" s="458" t="s">
        <v>4331</v>
      </c>
      <c r="D3038" s="458" t="s">
        <v>2228</v>
      </c>
      <c r="E3038" s="456">
        <v>0</v>
      </c>
      <c r="F3038" s="456">
        <v>0</v>
      </c>
      <c r="G3038" s="456">
        <v>0</v>
      </c>
      <c r="H3038" s="456">
        <v>0</v>
      </c>
      <c r="I3038" s="456">
        <v>0</v>
      </c>
      <c r="J3038" s="459">
        <v>0</v>
      </c>
    </row>
    <row r="3039" spans="2:10" x14ac:dyDescent="0.25">
      <c r="B3039" s="516" t="s">
        <v>479</v>
      </c>
      <c r="C3039" s="458" t="s">
        <v>2785</v>
      </c>
      <c r="D3039" s="458" t="s">
        <v>2145</v>
      </c>
      <c r="E3039" s="456">
        <v>2000</v>
      </c>
      <c r="F3039" s="456">
        <v>0</v>
      </c>
      <c r="G3039" s="456">
        <v>14500</v>
      </c>
      <c r="H3039" s="456">
        <v>16500</v>
      </c>
      <c r="I3039" s="456">
        <v>0</v>
      </c>
      <c r="J3039" s="459">
        <v>0</v>
      </c>
    </row>
    <row r="3040" spans="2:10" x14ac:dyDescent="0.25">
      <c r="B3040" s="526" t="s">
        <v>479</v>
      </c>
      <c r="C3040" s="512" t="s">
        <v>3760</v>
      </c>
      <c r="D3040" s="512" t="s">
        <v>2233</v>
      </c>
      <c r="E3040" s="511">
        <v>0</v>
      </c>
      <c r="F3040" s="511">
        <v>0</v>
      </c>
      <c r="G3040" s="511">
        <v>0</v>
      </c>
      <c r="H3040" s="511">
        <v>0</v>
      </c>
      <c r="I3040" s="511">
        <v>0</v>
      </c>
      <c r="J3040" s="527">
        <v>0</v>
      </c>
    </row>
    <row r="3041" spans="2:10" x14ac:dyDescent="0.25">
      <c r="B3041" s="516" t="s">
        <v>479</v>
      </c>
      <c r="C3041" s="458" t="s">
        <v>3761</v>
      </c>
      <c r="D3041" s="458" t="s">
        <v>2147</v>
      </c>
      <c r="E3041" s="456">
        <v>0</v>
      </c>
      <c r="F3041" s="456">
        <v>0</v>
      </c>
      <c r="G3041" s="456">
        <v>0</v>
      </c>
      <c r="H3041" s="456">
        <v>0</v>
      </c>
      <c r="I3041" s="456">
        <v>0</v>
      </c>
      <c r="J3041" s="459">
        <v>0</v>
      </c>
    </row>
    <row r="3042" spans="2:10" x14ac:dyDescent="0.25">
      <c r="B3042" s="516" t="s">
        <v>479</v>
      </c>
      <c r="C3042" s="458" t="s">
        <v>2786</v>
      </c>
      <c r="D3042" s="458" t="s">
        <v>2351</v>
      </c>
      <c r="E3042" s="456">
        <v>0</v>
      </c>
      <c r="F3042" s="456">
        <v>0</v>
      </c>
      <c r="G3042" s="456">
        <v>40500.74</v>
      </c>
      <c r="H3042" s="456">
        <v>40500.74</v>
      </c>
      <c r="I3042" s="456">
        <v>0</v>
      </c>
      <c r="J3042" s="459">
        <v>0</v>
      </c>
    </row>
    <row r="3043" spans="2:10" x14ac:dyDescent="0.25">
      <c r="B3043" s="516" t="s">
        <v>479</v>
      </c>
      <c r="C3043" s="458" t="s">
        <v>2787</v>
      </c>
      <c r="D3043" s="458" t="s">
        <v>2149</v>
      </c>
      <c r="E3043" s="456">
        <v>0</v>
      </c>
      <c r="F3043" s="456">
        <v>0</v>
      </c>
      <c r="G3043" s="456">
        <v>0</v>
      </c>
      <c r="H3043" s="456">
        <v>0</v>
      </c>
      <c r="I3043" s="456">
        <v>0</v>
      </c>
      <c r="J3043" s="459">
        <v>0</v>
      </c>
    </row>
    <row r="3044" spans="2:10" x14ac:dyDescent="0.25">
      <c r="B3044" s="516" t="s">
        <v>479</v>
      </c>
      <c r="C3044" s="458" t="s">
        <v>2788</v>
      </c>
      <c r="D3044" s="458" t="s">
        <v>2151</v>
      </c>
      <c r="E3044" s="456">
        <v>11759</v>
      </c>
      <c r="F3044" s="456">
        <v>0</v>
      </c>
      <c r="G3044" s="456">
        <v>38082.07</v>
      </c>
      <c r="H3044" s="456">
        <v>49632.07</v>
      </c>
      <c r="I3044" s="456">
        <v>209</v>
      </c>
      <c r="J3044" s="459">
        <v>0</v>
      </c>
    </row>
    <row r="3045" spans="2:10" ht="18" x14ac:dyDescent="0.25">
      <c r="B3045" s="516" t="s">
        <v>479</v>
      </c>
      <c r="C3045" s="458" t="s">
        <v>2789</v>
      </c>
      <c r="D3045" s="458" t="s">
        <v>2153</v>
      </c>
      <c r="E3045" s="456">
        <v>20200</v>
      </c>
      <c r="F3045" s="456">
        <v>0</v>
      </c>
      <c r="G3045" s="456">
        <v>-46783.74</v>
      </c>
      <c r="H3045" s="456">
        <v>-26583.74</v>
      </c>
      <c r="I3045" s="456">
        <v>0</v>
      </c>
      <c r="J3045" s="459">
        <v>0</v>
      </c>
    </row>
    <row r="3046" spans="2:10" x14ac:dyDescent="0.25">
      <c r="B3046" s="526" t="s">
        <v>479</v>
      </c>
      <c r="C3046" s="512" t="s">
        <v>2790</v>
      </c>
      <c r="D3046" s="512" t="s">
        <v>2357</v>
      </c>
      <c r="E3046" s="511">
        <v>1</v>
      </c>
      <c r="F3046" s="511">
        <v>0</v>
      </c>
      <c r="G3046" s="511">
        <v>74527.59</v>
      </c>
      <c r="H3046" s="511">
        <v>74527.59</v>
      </c>
      <c r="I3046" s="511">
        <v>1</v>
      </c>
      <c r="J3046" s="527">
        <v>0</v>
      </c>
    </row>
    <row r="3047" spans="2:10" ht="18" x14ac:dyDescent="0.25">
      <c r="B3047" s="516" t="s">
        <v>479</v>
      </c>
      <c r="C3047" s="458" t="s">
        <v>5850</v>
      </c>
      <c r="D3047" s="458" t="s">
        <v>2359</v>
      </c>
      <c r="E3047" s="456">
        <v>0</v>
      </c>
      <c r="F3047" s="456">
        <v>0</v>
      </c>
      <c r="G3047" s="456">
        <v>1379.4</v>
      </c>
      <c r="H3047" s="456">
        <v>1379.4</v>
      </c>
      <c r="I3047" s="456">
        <v>0</v>
      </c>
      <c r="J3047" s="459">
        <v>0</v>
      </c>
    </row>
    <row r="3048" spans="2:10" x14ac:dyDescent="0.25">
      <c r="B3048" s="516" t="s">
        <v>479</v>
      </c>
      <c r="C3048" s="458" t="s">
        <v>2791</v>
      </c>
      <c r="D3048" s="458" t="s">
        <v>2155</v>
      </c>
      <c r="E3048" s="456">
        <v>0</v>
      </c>
      <c r="F3048" s="456">
        <v>0</v>
      </c>
      <c r="G3048" s="456">
        <v>17840.2</v>
      </c>
      <c r="H3048" s="456">
        <v>17840.2</v>
      </c>
      <c r="I3048" s="456">
        <v>0</v>
      </c>
      <c r="J3048" s="459">
        <v>0</v>
      </c>
    </row>
    <row r="3049" spans="2:10" x14ac:dyDescent="0.25">
      <c r="B3049" s="516" t="s">
        <v>479</v>
      </c>
      <c r="C3049" s="458" t="s">
        <v>3346</v>
      </c>
      <c r="D3049" s="458" t="s">
        <v>2157</v>
      </c>
      <c r="E3049" s="456">
        <v>0</v>
      </c>
      <c r="F3049" s="456">
        <v>0</v>
      </c>
      <c r="G3049" s="456">
        <v>512</v>
      </c>
      <c r="H3049" s="456">
        <v>512</v>
      </c>
      <c r="I3049" s="456">
        <v>0</v>
      </c>
      <c r="J3049" s="459">
        <v>0</v>
      </c>
    </row>
    <row r="3050" spans="2:10" x14ac:dyDescent="0.25">
      <c r="B3050" s="516" t="s">
        <v>479</v>
      </c>
      <c r="C3050" s="458" t="s">
        <v>2792</v>
      </c>
      <c r="D3050" s="458" t="s">
        <v>2260</v>
      </c>
      <c r="E3050" s="456">
        <v>0</v>
      </c>
      <c r="F3050" s="456">
        <v>0</v>
      </c>
      <c r="G3050" s="456">
        <v>0</v>
      </c>
      <c r="H3050" s="456">
        <v>0</v>
      </c>
      <c r="I3050" s="456">
        <v>0</v>
      </c>
      <c r="J3050" s="459">
        <v>0</v>
      </c>
    </row>
    <row r="3051" spans="2:10" x14ac:dyDescent="0.25">
      <c r="B3051" s="516" t="s">
        <v>479</v>
      </c>
      <c r="C3051" s="458" t="s">
        <v>4332</v>
      </c>
      <c r="D3051" s="458" t="s">
        <v>3684</v>
      </c>
      <c r="E3051" s="456">
        <v>0</v>
      </c>
      <c r="F3051" s="456">
        <v>0</v>
      </c>
      <c r="G3051" s="456">
        <v>0</v>
      </c>
      <c r="H3051" s="456">
        <v>0</v>
      </c>
      <c r="I3051" s="456">
        <v>0</v>
      </c>
      <c r="J3051" s="459">
        <v>0</v>
      </c>
    </row>
    <row r="3052" spans="2:10" x14ac:dyDescent="0.25">
      <c r="B3052" s="526" t="s">
        <v>479</v>
      </c>
      <c r="C3052" s="512" t="s">
        <v>3347</v>
      </c>
      <c r="D3052" s="512" t="s">
        <v>2262</v>
      </c>
      <c r="E3052" s="511">
        <v>0</v>
      </c>
      <c r="F3052" s="511">
        <v>0</v>
      </c>
      <c r="G3052" s="511">
        <v>0</v>
      </c>
      <c r="H3052" s="511">
        <v>0</v>
      </c>
      <c r="I3052" s="511">
        <v>0</v>
      </c>
      <c r="J3052" s="527">
        <v>0</v>
      </c>
    </row>
    <row r="3053" spans="2:10" x14ac:dyDescent="0.25">
      <c r="B3053" s="516" t="s">
        <v>479</v>
      </c>
      <c r="C3053" s="458" t="s">
        <v>2793</v>
      </c>
      <c r="D3053" s="458" t="s">
        <v>2365</v>
      </c>
      <c r="E3053" s="456">
        <v>0</v>
      </c>
      <c r="F3053" s="456">
        <v>0</v>
      </c>
      <c r="G3053" s="456">
        <v>0</v>
      </c>
      <c r="H3053" s="456">
        <v>0</v>
      </c>
      <c r="I3053" s="456">
        <v>0</v>
      </c>
      <c r="J3053" s="459">
        <v>0</v>
      </c>
    </row>
    <row r="3054" spans="2:10" x14ac:dyDescent="0.25">
      <c r="B3054" s="526" t="s">
        <v>479</v>
      </c>
      <c r="C3054" s="512" t="s">
        <v>4899</v>
      </c>
      <c r="D3054" s="512" t="s">
        <v>3686</v>
      </c>
      <c r="E3054" s="511">
        <v>0</v>
      </c>
      <c r="F3054" s="511">
        <v>0</v>
      </c>
      <c r="G3054" s="511">
        <v>8189.66</v>
      </c>
      <c r="H3054" s="511">
        <v>8189.66</v>
      </c>
      <c r="I3054" s="511">
        <v>0</v>
      </c>
      <c r="J3054" s="527">
        <v>0</v>
      </c>
    </row>
    <row r="3055" spans="2:10" x14ac:dyDescent="0.25">
      <c r="B3055" s="516" t="s">
        <v>479</v>
      </c>
      <c r="C3055" s="458" t="s">
        <v>2794</v>
      </c>
      <c r="D3055" s="458" t="s">
        <v>2367</v>
      </c>
      <c r="E3055" s="456">
        <v>0</v>
      </c>
      <c r="F3055" s="456">
        <v>0</v>
      </c>
      <c r="G3055" s="456">
        <v>393017.24</v>
      </c>
      <c r="H3055" s="456">
        <v>393017.24</v>
      </c>
      <c r="I3055" s="456">
        <v>0</v>
      </c>
      <c r="J3055" s="459">
        <v>0</v>
      </c>
    </row>
    <row r="3056" spans="2:10" x14ac:dyDescent="0.25">
      <c r="B3056" s="526" t="s">
        <v>479</v>
      </c>
      <c r="C3056" s="512" t="s">
        <v>4115</v>
      </c>
      <c r="D3056" s="512" t="s">
        <v>4070</v>
      </c>
      <c r="E3056" s="511">
        <v>0</v>
      </c>
      <c r="F3056" s="511">
        <v>0</v>
      </c>
      <c r="G3056" s="511">
        <v>0</v>
      </c>
      <c r="H3056" s="511">
        <v>0</v>
      </c>
      <c r="I3056" s="511">
        <v>0</v>
      </c>
      <c r="J3056" s="527">
        <v>0</v>
      </c>
    </row>
    <row r="3057" spans="2:10" x14ac:dyDescent="0.25">
      <c r="B3057" s="526" t="s">
        <v>479</v>
      </c>
      <c r="C3057" s="512" t="s">
        <v>3348</v>
      </c>
      <c r="D3057" s="512" t="s">
        <v>3276</v>
      </c>
      <c r="E3057" s="511">
        <v>0</v>
      </c>
      <c r="F3057" s="511">
        <v>0</v>
      </c>
      <c r="G3057" s="511">
        <v>0</v>
      </c>
      <c r="H3057" s="511">
        <v>0</v>
      </c>
      <c r="I3057" s="511">
        <v>0</v>
      </c>
      <c r="J3057" s="527">
        <v>0</v>
      </c>
    </row>
    <row r="3058" spans="2:10" x14ac:dyDescent="0.25">
      <c r="B3058" s="516" t="s">
        <v>479</v>
      </c>
      <c r="C3058" s="458" t="s">
        <v>2795</v>
      </c>
      <c r="D3058" s="458" t="s">
        <v>2065</v>
      </c>
      <c r="E3058" s="456">
        <v>0</v>
      </c>
      <c r="F3058" s="456">
        <v>0</v>
      </c>
      <c r="G3058" s="456">
        <v>78893.5</v>
      </c>
      <c r="H3058" s="456">
        <v>78893.5</v>
      </c>
      <c r="I3058" s="456">
        <v>0</v>
      </c>
      <c r="J3058" s="459">
        <v>0</v>
      </c>
    </row>
    <row r="3059" spans="2:10" x14ac:dyDescent="0.25">
      <c r="B3059" s="516" t="s">
        <v>479</v>
      </c>
      <c r="C3059" s="458" t="s">
        <v>3349</v>
      </c>
      <c r="D3059" s="458" t="s">
        <v>2067</v>
      </c>
      <c r="E3059" s="456">
        <v>0</v>
      </c>
      <c r="F3059" s="456">
        <v>0</v>
      </c>
      <c r="G3059" s="456">
        <v>0</v>
      </c>
      <c r="H3059" s="456">
        <v>0</v>
      </c>
      <c r="I3059" s="456">
        <v>0</v>
      </c>
      <c r="J3059" s="459">
        <v>0</v>
      </c>
    </row>
    <row r="3060" spans="2:10" x14ac:dyDescent="0.25">
      <c r="B3060" s="516" t="s">
        <v>479</v>
      </c>
      <c r="C3060" s="458" t="s">
        <v>2796</v>
      </c>
      <c r="D3060" s="458" t="s">
        <v>2071</v>
      </c>
      <c r="E3060" s="456">
        <v>0</v>
      </c>
      <c r="F3060" s="456">
        <v>0</v>
      </c>
      <c r="G3060" s="456">
        <v>-20481.740000000002</v>
      </c>
      <c r="H3060" s="456">
        <v>-20481.740000000002</v>
      </c>
      <c r="I3060" s="456">
        <v>0</v>
      </c>
      <c r="J3060" s="459">
        <v>0</v>
      </c>
    </row>
    <row r="3061" spans="2:10" x14ac:dyDescent="0.25">
      <c r="B3061" s="516" t="s">
        <v>479</v>
      </c>
      <c r="C3061" s="458" t="s">
        <v>4713</v>
      </c>
      <c r="D3061" s="458" t="s">
        <v>2073</v>
      </c>
      <c r="E3061" s="456">
        <v>0</v>
      </c>
      <c r="F3061" s="456">
        <v>0</v>
      </c>
      <c r="G3061" s="456">
        <v>9453.02</v>
      </c>
      <c r="H3061" s="456">
        <v>9453.02</v>
      </c>
      <c r="I3061" s="456">
        <v>0</v>
      </c>
      <c r="J3061" s="459">
        <v>0</v>
      </c>
    </row>
    <row r="3062" spans="2:10" x14ac:dyDescent="0.25">
      <c r="B3062" s="526" t="s">
        <v>479</v>
      </c>
      <c r="C3062" s="512" t="s">
        <v>2797</v>
      </c>
      <c r="D3062" s="512" t="s">
        <v>2075</v>
      </c>
      <c r="E3062" s="511">
        <v>0</v>
      </c>
      <c r="F3062" s="511">
        <v>0</v>
      </c>
      <c r="G3062" s="511">
        <v>8188.53</v>
      </c>
      <c r="H3062" s="511">
        <v>8188.53</v>
      </c>
      <c r="I3062" s="511">
        <v>0</v>
      </c>
      <c r="J3062" s="527">
        <v>0</v>
      </c>
    </row>
    <row r="3063" spans="2:10" x14ac:dyDescent="0.25">
      <c r="B3063" s="516" t="s">
        <v>479</v>
      </c>
      <c r="C3063" s="458" t="s">
        <v>2798</v>
      </c>
      <c r="D3063" s="458" t="s">
        <v>2079</v>
      </c>
      <c r="E3063" s="456">
        <v>0</v>
      </c>
      <c r="F3063" s="456">
        <v>0</v>
      </c>
      <c r="G3063" s="456">
        <v>38956.400000000001</v>
      </c>
      <c r="H3063" s="456">
        <v>38956.400000000001</v>
      </c>
      <c r="I3063" s="456">
        <v>0</v>
      </c>
      <c r="J3063" s="459">
        <v>0</v>
      </c>
    </row>
    <row r="3064" spans="2:10" x14ac:dyDescent="0.25">
      <c r="B3064" s="516" t="s">
        <v>479</v>
      </c>
      <c r="C3064" s="458" t="s">
        <v>2799</v>
      </c>
      <c r="D3064" s="458" t="s">
        <v>2081</v>
      </c>
      <c r="E3064" s="456">
        <v>0</v>
      </c>
      <c r="F3064" s="456">
        <v>0</v>
      </c>
      <c r="G3064" s="456">
        <v>8757.7800000000007</v>
      </c>
      <c r="H3064" s="456">
        <v>8757.7800000000007</v>
      </c>
      <c r="I3064" s="456">
        <v>0</v>
      </c>
      <c r="J3064" s="459">
        <v>0</v>
      </c>
    </row>
    <row r="3065" spans="2:10" x14ac:dyDescent="0.25">
      <c r="B3065" s="526" t="s">
        <v>479</v>
      </c>
      <c r="C3065" s="512" t="s">
        <v>4714</v>
      </c>
      <c r="D3065" s="512" t="s">
        <v>2083</v>
      </c>
      <c r="E3065" s="511">
        <v>0</v>
      </c>
      <c r="F3065" s="511">
        <v>0</v>
      </c>
      <c r="G3065" s="511">
        <v>0</v>
      </c>
      <c r="H3065" s="511">
        <v>0</v>
      </c>
      <c r="I3065" s="511">
        <v>0</v>
      </c>
      <c r="J3065" s="527">
        <v>0</v>
      </c>
    </row>
    <row r="3066" spans="2:10" x14ac:dyDescent="0.25">
      <c r="B3066" s="516" t="s">
        <v>479</v>
      </c>
      <c r="C3066" s="458" t="s">
        <v>3350</v>
      </c>
      <c r="D3066" s="458" t="s">
        <v>2085</v>
      </c>
      <c r="E3066" s="456">
        <v>0</v>
      </c>
      <c r="F3066" s="456">
        <v>0</v>
      </c>
      <c r="G3066" s="456">
        <v>-11590.08</v>
      </c>
      <c r="H3066" s="456">
        <v>-11590.08</v>
      </c>
      <c r="I3066" s="456">
        <v>0</v>
      </c>
      <c r="J3066" s="459">
        <v>0</v>
      </c>
    </row>
    <row r="3067" spans="2:10" x14ac:dyDescent="0.25">
      <c r="B3067" s="516" t="s">
        <v>479</v>
      </c>
      <c r="C3067" s="458" t="s">
        <v>3762</v>
      </c>
      <c r="D3067" s="458" t="s">
        <v>2087</v>
      </c>
      <c r="E3067" s="456">
        <v>0</v>
      </c>
      <c r="F3067" s="456">
        <v>0</v>
      </c>
      <c r="G3067" s="456">
        <v>0</v>
      </c>
      <c r="H3067" s="456">
        <v>0</v>
      </c>
      <c r="I3067" s="456">
        <v>0</v>
      </c>
      <c r="J3067" s="459">
        <v>0</v>
      </c>
    </row>
    <row r="3068" spans="2:10" x14ac:dyDescent="0.25">
      <c r="B3068" s="526" t="s">
        <v>479</v>
      </c>
      <c r="C3068" s="512" t="s">
        <v>2800</v>
      </c>
      <c r="D3068" s="512" t="s">
        <v>2089</v>
      </c>
      <c r="E3068" s="511">
        <v>0</v>
      </c>
      <c r="F3068" s="511">
        <v>0</v>
      </c>
      <c r="G3068" s="511">
        <v>0</v>
      </c>
      <c r="H3068" s="511">
        <v>0</v>
      </c>
      <c r="I3068" s="511">
        <v>0</v>
      </c>
      <c r="J3068" s="527">
        <v>0</v>
      </c>
    </row>
    <row r="3069" spans="2:10" x14ac:dyDescent="0.25">
      <c r="B3069" s="516" t="s">
        <v>479</v>
      </c>
      <c r="C3069" s="458" t="s">
        <v>4333</v>
      </c>
      <c r="D3069" s="458" t="s">
        <v>4060</v>
      </c>
      <c r="E3069" s="456">
        <v>0</v>
      </c>
      <c r="F3069" s="456">
        <v>0</v>
      </c>
      <c r="G3069" s="456">
        <v>0</v>
      </c>
      <c r="H3069" s="456">
        <v>0</v>
      </c>
      <c r="I3069" s="456">
        <v>0</v>
      </c>
      <c r="J3069" s="459">
        <v>0</v>
      </c>
    </row>
    <row r="3070" spans="2:10" x14ac:dyDescent="0.25">
      <c r="B3070" s="516" t="s">
        <v>479</v>
      </c>
      <c r="C3070" s="458" t="s">
        <v>2801</v>
      </c>
      <c r="D3070" s="458" t="s">
        <v>2095</v>
      </c>
      <c r="E3070" s="456">
        <v>1119.27</v>
      </c>
      <c r="F3070" s="456">
        <v>0</v>
      </c>
      <c r="G3070" s="456">
        <v>8921.65</v>
      </c>
      <c r="H3070" s="456">
        <v>8921.65</v>
      </c>
      <c r="I3070" s="456">
        <v>1119.27</v>
      </c>
      <c r="J3070" s="459">
        <v>0</v>
      </c>
    </row>
    <row r="3071" spans="2:10" x14ac:dyDescent="0.25">
      <c r="B3071" s="526" t="s">
        <v>479</v>
      </c>
      <c r="C3071" s="512" t="s">
        <v>4334</v>
      </c>
      <c r="D3071" s="512" t="s">
        <v>2101</v>
      </c>
      <c r="E3071" s="511">
        <v>0</v>
      </c>
      <c r="F3071" s="511">
        <v>0</v>
      </c>
      <c r="G3071" s="511">
        <v>0</v>
      </c>
      <c r="H3071" s="511">
        <v>0</v>
      </c>
      <c r="I3071" s="511">
        <v>0</v>
      </c>
      <c r="J3071" s="527">
        <v>0</v>
      </c>
    </row>
    <row r="3072" spans="2:10" x14ac:dyDescent="0.25">
      <c r="B3072" s="516" t="s">
        <v>479</v>
      </c>
      <c r="C3072" s="458" t="s">
        <v>2802</v>
      </c>
      <c r="D3072" s="458" t="s">
        <v>2103</v>
      </c>
      <c r="E3072" s="456">
        <v>0</v>
      </c>
      <c r="F3072" s="456">
        <v>0</v>
      </c>
      <c r="G3072" s="456">
        <v>0</v>
      </c>
      <c r="H3072" s="456">
        <v>0</v>
      </c>
      <c r="I3072" s="456">
        <v>0</v>
      </c>
      <c r="J3072" s="459">
        <v>0</v>
      </c>
    </row>
    <row r="3073" spans="2:10" x14ac:dyDescent="0.25">
      <c r="B3073" s="516" t="s">
        <v>479</v>
      </c>
      <c r="C3073" s="458" t="s">
        <v>2803</v>
      </c>
      <c r="D3073" s="458" t="s">
        <v>2105</v>
      </c>
      <c r="E3073" s="456">
        <v>0</v>
      </c>
      <c r="F3073" s="456">
        <v>0</v>
      </c>
      <c r="G3073" s="456">
        <v>0</v>
      </c>
      <c r="H3073" s="456">
        <v>0</v>
      </c>
      <c r="I3073" s="456">
        <v>0</v>
      </c>
      <c r="J3073" s="459">
        <v>0</v>
      </c>
    </row>
    <row r="3074" spans="2:10" x14ac:dyDescent="0.25">
      <c r="B3074" s="516" t="s">
        <v>479</v>
      </c>
      <c r="C3074" s="458" t="s">
        <v>2804</v>
      </c>
      <c r="D3074" s="458" t="s">
        <v>2107</v>
      </c>
      <c r="E3074" s="456">
        <v>0</v>
      </c>
      <c r="F3074" s="456">
        <v>0</v>
      </c>
      <c r="G3074" s="456">
        <v>0</v>
      </c>
      <c r="H3074" s="456">
        <v>0</v>
      </c>
      <c r="I3074" s="456">
        <v>0</v>
      </c>
      <c r="J3074" s="459">
        <v>0</v>
      </c>
    </row>
    <row r="3075" spans="2:10" x14ac:dyDescent="0.25">
      <c r="B3075" s="516" t="s">
        <v>479</v>
      </c>
      <c r="C3075" s="458" t="s">
        <v>5859</v>
      </c>
      <c r="D3075" s="458" t="s">
        <v>2191</v>
      </c>
      <c r="E3075" s="456">
        <v>0</v>
      </c>
      <c r="F3075" s="456">
        <v>0</v>
      </c>
      <c r="G3075" s="456">
        <v>0</v>
      </c>
      <c r="H3075" s="456">
        <v>0</v>
      </c>
      <c r="I3075" s="456">
        <v>0</v>
      </c>
      <c r="J3075" s="459">
        <v>0</v>
      </c>
    </row>
    <row r="3076" spans="2:10" x14ac:dyDescent="0.25">
      <c r="B3076" s="516" t="s">
        <v>479</v>
      </c>
      <c r="C3076" s="458" t="s">
        <v>2805</v>
      </c>
      <c r="D3076" s="458" t="s">
        <v>2390</v>
      </c>
      <c r="E3076" s="456">
        <v>226416</v>
      </c>
      <c r="F3076" s="456">
        <v>0</v>
      </c>
      <c r="G3076" s="456">
        <v>0</v>
      </c>
      <c r="H3076" s="456">
        <v>113208</v>
      </c>
      <c r="I3076" s="456">
        <v>113208</v>
      </c>
      <c r="J3076" s="459">
        <v>0</v>
      </c>
    </row>
    <row r="3077" spans="2:10" x14ac:dyDescent="0.25">
      <c r="B3077" s="516" t="s">
        <v>479</v>
      </c>
      <c r="C3077" s="458" t="s">
        <v>2806</v>
      </c>
      <c r="D3077" s="458" t="s">
        <v>2115</v>
      </c>
      <c r="E3077" s="456">
        <v>24256.45</v>
      </c>
      <c r="F3077" s="456">
        <v>0</v>
      </c>
      <c r="G3077" s="456">
        <v>0</v>
      </c>
      <c r="H3077" s="456">
        <v>6078.86</v>
      </c>
      <c r="I3077" s="456">
        <v>18177.59</v>
      </c>
      <c r="J3077" s="459">
        <v>0</v>
      </c>
    </row>
    <row r="3078" spans="2:10" x14ac:dyDescent="0.25">
      <c r="B3078" s="516" t="s">
        <v>479</v>
      </c>
      <c r="C3078" s="458" t="s">
        <v>3763</v>
      </c>
      <c r="D3078" s="458" t="s">
        <v>2117</v>
      </c>
      <c r="E3078" s="456">
        <v>37931.040000000001</v>
      </c>
      <c r="F3078" s="456">
        <v>0</v>
      </c>
      <c r="G3078" s="456">
        <v>-37931.040000000001</v>
      </c>
      <c r="H3078" s="456">
        <v>0</v>
      </c>
      <c r="I3078" s="456">
        <v>0</v>
      </c>
      <c r="J3078" s="459">
        <v>0</v>
      </c>
    </row>
    <row r="3079" spans="2:10" x14ac:dyDescent="0.25">
      <c r="B3079" s="516" t="s">
        <v>479</v>
      </c>
      <c r="C3079" s="458" t="s">
        <v>6262</v>
      </c>
      <c r="D3079" s="458" t="s">
        <v>2197</v>
      </c>
      <c r="E3079" s="456">
        <v>0</v>
      </c>
      <c r="F3079" s="456">
        <v>0</v>
      </c>
      <c r="G3079" s="456">
        <v>1751.77</v>
      </c>
      <c r="H3079" s="456">
        <v>1751.77</v>
      </c>
      <c r="I3079" s="456">
        <v>0</v>
      </c>
      <c r="J3079" s="459">
        <v>0</v>
      </c>
    </row>
    <row r="3080" spans="2:10" x14ac:dyDescent="0.25">
      <c r="B3080" s="516" t="s">
        <v>479</v>
      </c>
      <c r="C3080" s="458" t="s">
        <v>2807</v>
      </c>
      <c r="D3080" s="458" t="s">
        <v>2119</v>
      </c>
      <c r="E3080" s="456">
        <v>0</v>
      </c>
      <c r="F3080" s="456">
        <v>0</v>
      </c>
      <c r="G3080" s="456">
        <v>0</v>
      </c>
      <c r="H3080" s="456">
        <v>0</v>
      </c>
      <c r="I3080" s="456">
        <v>0</v>
      </c>
      <c r="J3080" s="459">
        <v>0</v>
      </c>
    </row>
    <row r="3081" spans="2:10" x14ac:dyDescent="0.25">
      <c r="B3081" s="526" t="s">
        <v>479</v>
      </c>
      <c r="C3081" s="512" t="s">
        <v>3764</v>
      </c>
      <c r="D3081" s="512" t="s">
        <v>2121</v>
      </c>
      <c r="E3081" s="511">
        <v>0</v>
      </c>
      <c r="F3081" s="511">
        <v>0</v>
      </c>
      <c r="G3081" s="511">
        <v>0</v>
      </c>
      <c r="H3081" s="511">
        <v>0</v>
      </c>
      <c r="I3081" s="511">
        <v>0</v>
      </c>
      <c r="J3081" s="527">
        <v>0</v>
      </c>
    </row>
    <row r="3082" spans="2:10" x14ac:dyDescent="0.25">
      <c r="B3082" s="526" t="s">
        <v>479</v>
      </c>
      <c r="C3082" s="512" t="s">
        <v>4900</v>
      </c>
      <c r="D3082" s="512" t="s">
        <v>2123</v>
      </c>
      <c r="E3082" s="511">
        <v>0</v>
      </c>
      <c r="F3082" s="511">
        <v>0</v>
      </c>
      <c r="G3082" s="511">
        <v>0</v>
      </c>
      <c r="H3082" s="511">
        <v>0</v>
      </c>
      <c r="I3082" s="511">
        <v>0</v>
      </c>
      <c r="J3082" s="527">
        <v>0</v>
      </c>
    </row>
    <row r="3083" spans="2:10" x14ac:dyDescent="0.25">
      <c r="B3083" s="516" t="s">
        <v>479</v>
      </c>
      <c r="C3083" s="458" t="s">
        <v>4715</v>
      </c>
      <c r="D3083" s="458" t="s">
        <v>2129</v>
      </c>
      <c r="E3083" s="456">
        <v>0</v>
      </c>
      <c r="F3083" s="456">
        <v>0</v>
      </c>
      <c r="G3083" s="456">
        <v>0</v>
      </c>
      <c r="H3083" s="456">
        <v>0</v>
      </c>
      <c r="I3083" s="456">
        <v>0</v>
      </c>
      <c r="J3083" s="459">
        <v>0</v>
      </c>
    </row>
    <row r="3084" spans="2:10" x14ac:dyDescent="0.25">
      <c r="B3084" s="516" t="s">
        <v>479</v>
      </c>
      <c r="C3084" s="458" t="s">
        <v>3351</v>
      </c>
      <c r="D3084" s="458" t="s">
        <v>2131</v>
      </c>
      <c r="E3084" s="456">
        <v>0</v>
      </c>
      <c r="F3084" s="456">
        <v>0</v>
      </c>
      <c r="G3084" s="456">
        <v>0</v>
      </c>
      <c r="H3084" s="456">
        <v>0</v>
      </c>
      <c r="I3084" s="456">
        <v>0</v>
      </c>
      <c r="J3084" s="459">
        <v>0</v>
      </c>
    </row>
    <row r="3085" spans="2:10" x14ac:dyDescent="0.25">
      <c r="B3085" s="516" t="s">
        <v>479</v>
      </c>
      <c r="C3085" s="458" t="s">
        <v>4716</v>
      </c>
      <c r="D3085" s="458" t="s">
        <v>2139</v>
      </c>
      <c r="E3085" s="456">
        <v>0</v>
      </c>
      <c r="F3085" s="456">
        <v>0</v>
      </c>
      <c r="G3085" s="456">
        <v>0</v>
      </c>
      <c r="H3085" s="456">
        <v>0</v>
      </c>
      <c r="I3085" s="456">
        <v>0</v>
      </c>
      <c r="J3085" s="459">
        <v>0</v>
      </c>
    </row>
    <row r="3086" spans="2:10" x14ac:dyDescent="0.25">
      <c r="B3086" s="516" t="s">
        <v>479</v>
      </c>
      <c r="C3086" s="458" t="s">
        <v>2808</v>
      </c>
      <c r="D3086" s="458" t="s">
        <v>2325</v>
      </c>
      <c r="E3086" s="456">
        <v>0</v>
      </c>
      <c r="F3086" s="456">
        <v>0</v>
      </c>
      <c r="G3086" s="456">
        <v>10106.69</v>
      </c>
      <c r="H3086" s="456">
        <v>10106.69</v>
      </c>
      <c r="I3086" s="456">
        <v>0</v>
      </c>
      <c r="J3086" s="459">
        <v>0</v>
      </c>
    </row>
    <row r="3087" spans="2:10" x14ac:dyDescent="0.25">
      <c r="B3087" s="516" t="s">
        <v>479</v>
      </c>
      <c r="C3087" s="458" t="s">
        <v>3765</v>
      </c>
      <c r="D3087" s="458" t="s">
        <v>2327</v>
      </c>
      <c r="E3087" s="456">
        <v>0</v>
      </c>
      <c r="F3087" s="456">
        <v>0</v>
      </c>
      <c r="G3087" s="456">
        <v>0</v>
      </c>
      <c r="H3087" s="456">
        <v>0</v>
      </c>
      <c r="I3087" s="456">
        <v>0</v>
      </c>
      <c r="J3087" s="459">
        <v>0</v>
      </c>
    </row>
    <row r="3088" spans="2:10" x14ac:dyDescent="0.25">
      <c r="B3088" s="516" t="s">
        <v>479</v>
      </c>
      <c r="C3088" s="458" t="s">
        <v>4335</v>
      </c>
      <c r="D3088" s="458" t="s">
        <v>2208</v>
      </c>
      <c r="E3088" s="456">
        <v>0</v>
      </c>
      <c r="F3088" s="456">
        <v>0</v>
      </c>
      <c r="G3088" s="456">
        <v>0</v>
      </c>
      <c r="H3088" s="456">
        <v>0</v>
      </c>
      <c r="I3088" s="456">
        <v>0</v>
      </c>
      <c r="J3088" s="459">
        <v>0</v>
      </c>
    </row>
    <row r="3089" spans="2:10" x14ac:dyDescent="0.25">
      <c r="B3089" s="516" t="s">
        <v>479</v>
      </c>
      <c r="C3089" s="458" t="s">
        <v>2809</v>
      </c>
      <c r="D3089" s="458" t="s">
        <v>2210</v>
      </c>
      <c r="E3089" s="456">
        <v>0</v>
      </c>
      <c r="F3089" s="456">
        <v>0</v>
      </c>
      <c r="G3089" s="456">
        <v>0</v>
      </c>
      <c r="H3089" s="456">
        <v>0</v>
      </c>
      <c r="I3089" s="456">
        <v>0</v>
      </c>
      <c r="J3089" s="459">
        <v>0</v>
      </c>
    </row>
    <row r="3090" spans="2:10" x14ac:dyDescent="0.25">
      <c r="B3090" s="516" t="s">
        <v>479</v>
      </c>
      <c r="C3090" s="458" t="s">
        <v>3352</v>
      </c>
      <c r="D3090" s="458" t="s">
        <v>2141</v>
      </c>
      <c r="E3090" s="456">
        <v>0</v>
      </c>
      <c r="F3090" s="456">
        <v>0</v>
      </c>
      <c r="G3090" s="456">
        <v>0</v>
      </c>
      <c r="H3090" s="456">
        <v>0</v>
      </c>
      <c r="I3090" s="456">
        <v>0</v>
      </c>
      <c r="J3090" s="459">
        <v>0</v>
      </c>
    </row>
    <row r="3091" spans="2:10" x14ac:dyDescent="0.25">
      <c r="B3091" s="516" t="s">
        <v>479</v>
      </c>
      <c r="C3091" s="458" t="s">
        <v>2810</v>
      </c>
      <c r="D3091" s="458" t="s">
        <v>2143</v>
      </c>
      <c r="E3091" s="456">
        <v>0</v>
      </c>
      <c r="F3091" s="456">
        <v>0</v>
      </c>
      <c r="G3091" s="456">
        <v>366.83</v>
      </c>
      <c r="H3091" s="456">
        <v>366.83</v>
      </c>
      <c r="I3091" s="456">
        <v>0</v>
      </c>
      <c r="J3091" s="459">
        <v>0</v>
      </c>
    </row>
    <row r="3092" spans="2:10" x14ac:dyDescent="0.25">
      <c r="B3092" s="516" t="s">
        <v>479</v>
      </c>
      <c r="C3092" s="458" t="s">
        <v>2811</v>
      </c>
      <c r="D3092" s="458" t="s">
        <v>2145</v>
      </c>
      <c r="E3092" s="456">
        <v>0</v>
      </c>
      <c r="F3092" s="456">
        <v>0</v>
      </c>
      <c r="G3092" s="456">
        <v>16500</v>
      </c>
      <c r="H3092" s="456">
        <v>16500</v>
      </c>
      <c r="I3092" s="456">
        <v>0</v>
      </c>
      <c r="J3092" s="459">
        <v>0</v>
      </c>
    </row>
    <row r="3093" spans="2:10" x14ac:dyDescent="0.25">
      <c r="B3093" s="516" t="s">
        <v>479</v>
      </c>
      <c r="C3093" s="458" t="s">
        <v>3353</v>
      </c>
      <c r="D3093" s="458" t="s">
        <v>2233</v>
      </c>
      <c r="E3093" s="456">
        <v>0</v>
      </c>
      <c r="F3093" s="456">
        <v>0</v>
      </c>
      <c r="G3093" s="456">
        <v>32970</v>
      </c>
      <c r="H3093" s="456">
        <v>32970</v>
      </c>
      <c r="I3093" s="456">
        <v>0</v>
      </c>
      <c r="J3093" s="459">
        <v>0</v>
      </c>
    </row>
    <row r="3094" spans="2:10" x14ac:dyDescent="0.25">
      <c r="B3094" s="516" t="s">
        <v>479</v>
      </c>
      <c r="C3094" s="458" t="s">
        <v>3766</v>
      </c>
      <c r="D3094" s="458" t="s">
        <v>2147</v>
      </c>
      <c r="E3094" s="456">
        <v>0</v>
      </c>
      <c r="F3094" s="456">
        <v>0</v>
      </c>
      <c r="G3094" s="456">
        <v>0</v>
      </c>
      <c r="H3094" s="456">
        <v>0</v>
      </c>
      <c r="I3094" s="456">
        <v>0</v>
      </c>
      <c r="J3094" s="459">
        <v>0</v>
      </c>
    </row>
    <row r="3095" spans="2:10" x14ac:dyDescent="0.25">
      <c r="B3095" s="516" t="s">
        <v>479</v>
      </c>
      <c r="C3095" s="458" t="s">
        <v>3767</v>
      </c>
      <c r="D3095" s="458" t="s">
        <v>2351</v>
      </c>
      <c r="E3095" s="456">
        <v>0</v>
      </c>
      <c r="F3095" s="456">
        <v>0</v>
      </c>
      <c r="G3095" s="456">
        <v>0</v>
      </c>
      <c r="H3095" s="456">
        <v>0</v>
      </c>
      <c r="I3095" s="456">
        <v>0</v>
      </c>
      <c r="J3095" s="459">
        <v>0</v>
      </c>
    </row>
    <row r="3096" spans="2:10" x14ac:dyDescent="0.25">
      <c r="B3096" s="516" t="s">
        <v>479</v>
      </c>
      <c r="C3096" s="458" t="s">
        <v>2812</v>
      </c>
      <c r="D3096" s="458" t="s">
        <v>2151</v>
      </c>
      <c r="E3096" s="456">
        <v>0</v>
      </c>
      <c r="F3096" s="456">
        <v>0</v>
      </c>
      <c r="G3096" s="456">
        <v>2635</v>
      </c>
      <c r="H3096" s="456">
        <v>2635</v>
      </c>
      <c r="I3096" s="456">
        <v>0</v>
      </c>
      <c r="J3096" s="459">
        <v>0</v>
      </c>
    </row>
    <row r="3097" spans="2:10" ht="18" x14ac:dyDescent="0.25">
      <c r="B3097" s="516" t="s">
        <v>479</v>
      </c>
      <c r="C3097" s="458" t="s">
        <v>3354</v>
      </c>
      <c r="D3097" s="458" t="s">
        <v>2153</v>
      </c>
      <c r="E3097" s="456">
        <v>0</v>
      </c>
      <c r="F3097" s="456">
        <v>0</v>
      </c>
      <c r="G3097" s="456">
        <v>0</v>
      </c>
      <c r="H3097" s="456">
        <v>0</v>
      </c>
      <c r="I3097" s="456">
        <v>0</v>
      </c>
      <c r="J3097" s="459">
        <v>0</v>
      </c>
    </row>
    <row r="3098" spans="2:10" x14ac:dyDescent="0.25">
      <c r="B3098" s="516" t="s">
        <v>479</v>
      </c>
      <c r="C3098" s="458" t="s">
        <v>3768</v>
      </c>
      <c r="D3098" s="458" t="s">
        <v>2357</v>
      </c>
      <c r="E3098" s="456">
        <v>0</v>
      </c>
      <c r="F3098" s="456">
        <v>0</v>
      </c>
      <c r="G3098" s="456">
        <v>0</v>
      </c>
      <c r="H3098" s="456">
        <v>0</v>
      </c>
      <c r="I3098" s="456">
        <v>0</v>
      </c>
      <c r="J3098" s="459">
        <v>0</v>
      </c>
    </row>
    <row r="3099" spans="2:10" ht="18" x14ac:dyDescent="0.25">
      <c r="B3099" s="516" t="s">
        <v>479</v>
      </c>
      <c r="C3099" s="458" t="s">
        <v>4336</v>
      </c>
      <c r="D3099" s="458" t="s">
        <v>2359</v>
      </c>
      <c r="E3099" s="456">
        <v>18214.77</v>
      </c>
      <c r="F3099" s="456">
        <v>0</v>
      </c>
      <c r="G3099" s="456">
        <v>19506.64</v>
      </c>
      <c r="H3099" s="456">
        <v>37721.410000000003</v>
      </c>
      <c r="I3099" s="456">
        <v>0</v>
      </c>
      <c r="J3099" s="459">
        <v>0</v>
      </c>
    </row>
    <row r="3100" spans="2:10" x14ac:dyDescent="0.25">
      <c r="B3100" s="516" t="s">
        <v>479</v>
      </c>
      <c r="C3100" s="458" t="s">
        <v>2813</v>
      </c>
      <c r="D3100" s="458" t="s">
        <v>2155</v>
      </c>
      <c r="E3100" s="456">
        <v>0</v>
      </c>
      <c r="F3100" s="456">
        <v>0</v>
      </c>
      <c r="G3100" s="456">
        <v>11110.66</v>
      </c>
      <c r="H3100" s="456">
        <v>11110.66</v>
      </c>
      <c r="I3100" s="456">
        <v>0</v>
      </c>
      <c r="J3100" s="459">
        <v>0</v>
      </c>
    </row>
    <row r="3101" spans="2:10" x14ac:dyDescent="0.25">
      <c r="B3101" s="516" t="s">
        <v>479</v>
      </c>
      <c r="C3101" s="458" t="s">
        <v>2814</v>
      </c>
      <c r="D3101" s="458" t="s">
        <v>2157</v>
      </c>
      <c r="E3101" s="456">
        <v>0</v>
      </c>
      <c r="F3101" s="456">
        <v>0</v>
      </c>
      <c r="G3101" s="456">
        <v>928.41</v>
      </c>
      <c r="H3101" s="456">
        <v>928.41</v>
      </c>
      <c r="I3101" s="456">
        <v>0</v>
      </c>
      <c r="J3101" s="459">
        <v>0</v>
      </c>
    </row>
    <row r="3102" spans="2:10" x14ac:dyDescent="0.25">
      <c r="B3102" s="526" t="s">
        <v>479</v>
      </c>
      <c r="C3102" s="512" t="s">
        <v>3769</v>
      </c>
      <c r="D3102" s="512" t="s">
        <v>3690</v>
      </c>
      <c r="E3102" s="511">
        <v>0</v>
      </c>
      <c r="F3102" s="511">
        <v>0</v>
      </c>
      <c r="G3102" s="511">
        <v>0</v>
      </c>
      <c r="H3102" s="511">
        <v>0</v>
      </c>
      <c r="I3102" s="511">
        <v>0</v>
      </c>
      <c r="J3102" s="527">
        <v>0</v>
      </c>
    </row>
    <row r="3103" spans="2:10" x14ac:dyDescent="0.25">
      <c r="B3103" s="516" t="s">
        <v>479</v>
      </c>
      <c r="C3103" s="458" t="s">
        <v>4558</v>
      </c>
      <c r="D3103" s="458" t="s">
        <v>4503</v>
      </c>
      <c r="E3103" s="456">
        <v>0</v>
      </c>
      <c r="F3103" s="456">
        <v>0</v>
      </c>
      <c r="G3103" s="456">
        <v>0</v>
      </c>
      <c r="H3103" s="456">
        <v>0</v>
      </c>
      <c r="I3103" s="456">
        <v>0</v>
      </c>
      <c r="J3103" s="459">
        <v>0</v>
      </c>
    </row>
    <row r="3104" spans="2:10" x14ac:dyDescent="0.25">
      <c r="B3104" s="516" t="s">
        <v>479</v>
      </c>
      <c r="C3104" s="458" t="s">
        <v>4559</v>
      </c>
      <c r="D3104" s="458" t="s">
        <v>3690</v>
      </c>
      <c r="E3104" s="456">
        <v>0</v>
      </c>
      <c r="F3104" s="456">
        <v>0</v>
      </c>
      <c r="G3104" s="456">
        <v>0</v>
      </c>
      <c r="H3104" s="456">
        <v>0</v>
      </c>
      <c r="I3104" s="456">
        <v>0</v>
      </c>
      <c r="J3104" s="459">
        <v>0</v>
      </c>
    </row>
    <row r="3105" spans="2:10" x14ac:dyDescent="0.25">
      <c r="B3105" s="516" t="s">
        <v>479</v>
      </c>
      <c r="C3105" s="458" t="s">
        <v>5872</v>
      </c>
      <c r="D3105" s="458" t="s">
        <v>4248</v>
      </c>
      <c r="E3105" s="456">
        <v>0</v>
      </c>
      <c r="F3105" s="456">
        <v>0</v>
      </c>
      <c r="G3105" s="456">
        <v>1978452.94</v>
      </c>
      <c r="H3105" s="456">
        <v>0</v>
      </c>
      <c r="I3105" s="456">
        <v>1978452.94</v>
      </c>
      <c r="J3105" s="459">
        <v>0</v>
      </c>
    </row>
    <row r="3106" spans="2:10" ht="18" x14ac:dyDescent="0.25">
      <c r="B3106" s="516" t="s">
        <v>479</v>
      </c>
      <c r="C3106" s="458" t="s">
        <v>5873</v>
      </c>
      <c r="D3106" s="458" t="s">
        <v>2369</v>
      </c>
      <c r="E3106" s="456">
        <v>0</v>
      </c>
      <c r="F3106" s="456">
        <v>0</v>
      </c>
      <c r="G3106" s="456">
        <v>8444345.3399999999</v>
      </c>
      <c r="H3106" s="456">
        <v>0</v>
      </c>
      <c r="I3106" s="456">
        <v>8444345.3399999999</v>
      </c>
      <c r="J3106" s="459">
        <v>0</v>
      </c>
    </row>
    <row r="3107" spans="2:10" x14ac:dyDescent="0.25">
      <c r="B3107" s="516" t="s">
        <v>479</v>
      </c>
      <c r="C3107" s="458" t="s">
        <v>5874</v>
      </c>
      <c r="D3107" s="458" t="s">
        <v>4251</v>
      </c>
      <c r="E3107" s="456">
        <v>0</v>
      </c>
      <c r="F3107" s="456">
        <v>0</v>
      </c>
      <c r="G3107" s="456">
        <v>1365915.95</v>
      </c>
      <c r="H3107" s="456">
        <v>0</v>
      </c>
      <c r="I3107" s="456">
        <v>1365915.95</v>
      </c>
      <c r="J3107" s="459">
        <v>0</v>
      </c>
    </row>
    <row r="3108" spans="2:10" x14ac:dyDescent="0.25">
      <c r="B3108" s="526" t="s">
        <v>479</v>
      </c>
      <c r="C3108" s="512" t="s">
        <v>2815</v>
      </c>
      <c r="D3108" s="512" t="s">
        <v>2816</v>
      </c>
      <c r="E3108" s="511">
        <v>48995426.850000001</v>
      </c>
      <c r="F3108" s="511">
        <v>0</v>
      </c>
      <c r="G3108" s="511">
        <v>13080045.41</v>
      </c>
      <c r="H3108" s="511">
        <v>18766910.43</v>
      </c>
      <c r="I3108" s="511">
        <v>43308561.829999998</v>
      </c>
      <c r="J3108" s="527">
        <v>0</v>
      </c>
    </row>
    <row r="3109" spans="2:10" x14ac:dyDescent="0.25">
      <c r="B3109" s="516" t="s">
        <v>479</v>
      </c>
      <c r="C3109" s="458" t="s">
        <v>5875</v>
      </c>
      <c r="D3109" s="458" t="s">
        <v>4227</v>
      </c>
      <c r="E3109" s="456">
        <v>0</v>
      </c>
      <c r="F3109" s="456">
        <v>0</v>
      </c>
      <c r="G3109" s="456">
        <v>0</v>
      </c>
      <c r="H3109" s="456">
        <v>0</v>
      </c>
      <c r="I3109" s="456">
        <v>0</v>
      </c>
      <c r="J3109" s="459">
        <v>0</v>
      </c>
    </row>
    <row r="3110" spans="2:10" x14ac:dyDescent="0.25">
      <c r="B3110" s="516" t="s">
        <v>479</v>
      </c>
      <c r="C3110" s="458" t="s">
        <v>5876</v>
      </c>
      <c r="D3110" s="458" t="s">
        <v>2422</v>
      </c>
      <c r="E3110" s="456">
        <v>0</v>
      </c>
      <c r="F3110" s="456">
        <v>0</v>
      </c>
      <c r="G3110" s="456">
        <v>0</v>
      </c>
      <c r="H3110" s="456">
        <v>0</v>
      </c>
      <c r="I3110" s="456">
        <v>0</v>
      </c>
      <c r="J3110" s="459">
        <v>0</v>
      </c>
    </row>
    <row r="3111" spans="2:10" x14ac:dyDescent="0.25">
      <c r="B3111" s="516" t="s">
        <v>479</v>
      </c>
      <c r="C3111" s="458" t="s">
        <v>3356</v>
      </c>
      <c r="D3111" s="458" t="s">
        <v>3263</v>
      </c>
      <c r="E3111" s="456">
        <v>0</v>
      </c>
      <c r="F3111" s="456">
        <v>0</v>
      </c>
      <c r="G3111" s="456">
        <v>0</v>
      </c>
      <c r="H3111" s="456">
        <v>0</v>
      </c>
      <c r="I3111" s="456">
        <v>0</v>
      </c>
      <c r="J3111" s="459">
        <v>0</v>
      </c>
    </row>
    <row r="3112" spans="2:10" x14ac:dyDescent="0.25">
      <c r="B3112" s="516" t="s">
        <v>479</v>
      </c>
      <c r="C3112" s="458" t="s">
        <v>3357</v>
      </c>
      <c r="D3112" s="458" t="s">
        <v>3265</v>
      </c>
      <c r="E3112" s="456">
        <v>0</v>
      </c>
      <c r="F3112" s="456">
        <v>0</v>
      </c>
      <c r="G3112" s="456">
        <v>0</v>
      </c>
      <c r="H3112" s="456">
        <v>0</v>
      </c>
      <c r="I3112" s="456">
        <v>0</v>
      </c>
      <c r="J3112" s="459">
        <v>0</v>
      </c>
    </row>
    <row r="3113" spans="2:10" x14ac:dyDescent="0.25">
      <c r="B3113" s="516" t="s">
        <v>479</v>
      </c>
      <c r="C3113" s="458" t="s">
        <v>3770</v>
      </c>
      <c r="D3113" s="458" t="s">
        <v>2422</v>
      </c>
      <c r="E3113" s="456">
        <v>0</v>
      </c>
      <c r="F3113" s="456">
        <v>0</v>
      </c>
      <c r="G3113" s="456">
        <v>0</v>
      </c>
      <c r="H3113" s="456">
        <v>0</v>
      </c>
      <c r="I3113" s="456">
        <v>0</v>
      </c>
      <c r="J3113" s="459">
        <v>0</v>
      </c>
    </row>
    <row r="3114" spans="2:10" x14ac:dyDescent="0.25">
      <c r="B3114" s="526" t="s">
        <v>479</v>
      </c>
      <c r="C3114" s="512" t="s">
        <v>4116</v>
      </c>
      <c r="D3114" s="512" t="s">
        <v>3267</v>
      </c>
      <c r="E3114" s="511">
        <v>0</v>
      </c>
      <c r="F3114" s="511">
        <v>0</v>
      </c>
      <c r="G3114" s="511">
        <v>0</v>
      </c>
      <c r="H3114" s="511">
        <v>0</v>
      </c>
      <c r="I3114" s="511">
        <v>0</v>
      </c>
      <c r="J3114" s="527">
        <v>0</v>
      </c>
    </row>
    <row r="3115" spans="2:10" x14ac:dyDescent="0.25">
      <c r="B3115" s="526" t="s">
        <v>479</v>
      </c>
      <c r="C3115" s="512" t="s">
        <v>3358</v>
      </c>
      <c r="D3115" s="512" t="s">
        <v>2288</v>
      </c>
      <c r="E3115" s="511">
        <v>0</v>
      </c>
      <c r="F3115" s="511">
        <v>0</v>
      </c>
      <c r="G3115" s="511">
        <v>0</v>
      </c>
      <c r="H3115" s="511">
        <v>0</v>
      </c>
      <c r="I3115" s="511">
        <v>0</v>
      </c>
      <c r="J3115" s="527">
        <v>0</v>
      </c>
    </row>
    <row r="3116" spans="2:10" x14ac:dyDescent="0.25">
      <c r="B3116" s="516" t="s">
        <v>479</v>
      </c>
      <c r="C3116" s="458" t="s">
        <v>3771</v>
      </c>
      <c r="D3116" s="458" t="s">
        <v>3270</v>
      </c>
      <c r="E3116" s="456">
        <v>0</v>
      </c>
      <c r="F3116" s="456">
        <v>0</v>
      </c>
      <c r="G3116" s="456">
        <v>0</v>
      </c>
      <c r="H3116" s="456">
        <v>0</v>
      </c>
      <c r="I3116" s="456">
        <v>0</v>
      </c>
      <c r="J3116" s="459">
        <v>0</v>
      </c>
    </row>
    <row r="3117" spans="2:10" x14ac:dyDescent="0.25">
      <c r="B3117" s="526" t="s">
        <v>479</v>
      </c>
      <c r="C3117" s="512" t="s">
        <v>3772</v>
      </c>
      <c r="D3117" s="512" t="s">
        <v>2107</v>
      </c>
      <c r="E3117" s="511">
        <v>0</v>
      </c>
      <c r="F3117" s="511">
        <v>0</v>
      </c>
      <c r="G3117" s="511">
        <v>0</v>
      </c>
      <c r="H3117" s="511">
        <v>0</v>
      </c>
      <c r="I3117" s="511">
        <v>0</v>
      </c>
      <c r="J3117" s="527">
        <v>0</v>
      </c>
    </row>
    <row r="3118" spans="2:10" x14ac:dyDescent="0.25">
      <c r="B3118" s="516" t="s">
        <v>479</v>
      </c>
      <c r="C3118" s="458" t="s">
        <v>3359</v>
      </c>
      <c r="D3118" s="458" t="s">
        <v>2109</v>
      </c>
      <c r="E3118" s="456">
        <v>0</v>
      </c>
      <c r="F3118" s="456">
        <v>0</v>
      </c>
      <c r="G3118" s="456">
        <v>0</v>
      </c>
      <c r="H3118" s="456">
        <v>0</v>
      </c>
      <c r="I3118" s="456">
        <v>0</v>
      </c>
      <c r="J3118" s="459">
        <v>0</v>
      </c>
    </row>
    <row r="3119" spans="2:10" x14ac:dyDescent="0.25">
      <c r="B3119" s="516" t="s">
        <v>479</v>
      </c>
      <c r="C3119" s="458" t="s">
        <v>3360</v>
      </c>
      <c r="D3119" s="458" t="s">
        <v>2111</v>
      </c>
      <c r="E3119" s="456">
        <v>0</v>
      </c>
      <c r="F3119" s="456">
        <v>0</v>
      </c>
      <c r="G3119" s="456">
        <v>0</v>
      </c>
      <c r="H3119" s="456">
        <v>0</v>
      </c>
      <c r="I3119" s="456">
        <v>0</v>
      </c>
      <c r="J3119" s="459">
        <v>0</v>
      </c>
    </row>
    <row r="3120" spans="2:10" x14ac:dyDescent="0.25">
      <c r="B3120" s="516" t="s">
        <v>479</v>
      </c>
      <c r="C3120" s="458" t="s">
        <v>3361</v>
      </c>
      <c r="D3120" s="458" t="s">
        <v>2191</v>
      </c>
      <c r="E3120" s="456">
        <v>0</v>
      </c>
      <c r="F3120" s="456">
        <v>0</v>
      </c>
      <c r="G3120" s="456">
        <v>0</v>
      </c>
      <c r="H3120" s="456">
        <v>0</v>
      </c>
      <c r="I3120" s="456">
        <v>0</v>
      </c>
      <c r="J3120" s="459">
        <v>0</v>
      </c>
    </row>
    <row r="3121" spans="2:10" x14ac:dyDescent="0.25">
      <c r="B3121" s="526" t="s">
        <v>479</v>
      </c>
      <c r="C3121" s="512" t="s">
        <v>4337</v>
      </c>
      <c r="D3121" s="512" t="s">
        <v>3690</v>
      </c>
      <c r="E3121" s="511">
        <v>0</v>
      </c>
      <c r="F3121" s="511">
        <v>0</v>
      </c>
      <c r="G3121" s="511">
        <v>0</v>
      </c>
      <c r="H3121" s="511">
        <v>0</v>
      </c>
      <c r="I3121" s="511">
        <v>0</v>
      </c>
      <c r="J3121" s="527">
        <v>0</v>
      </c>
    </row>
    <row r="3122" spans="2:10" x14ac:dyDescent="0.25">
      <c r="B3122" s="516" t="s">
        <v>479</v>
      </c>
      <c r="C3122" s="458" t="s">
        <v>4338</v>
      </c>
      <c r="D3122" s="458" t="s">
        <v>4227</v>
      </c>
      <c r="E3122" s="456">
        <v>0</v>
      </c>
      <c r="F3122" s="456">
        <v>0</v>
      </c>
      <c r="G3122" s="456">
        <v>0</v>
      </c>
      <c r="H3122" s="456">
        <v>0</v>
      </c>
      <c r="I3122" s="456">
        <v>0</v>
      </c>
      <c r="J3122" s="459">
        <v>0</v>
      </c>
    </row>
    <row r="3123" spans="2:10" x14ac:dyDescent="0.25">
      <c r="B3123" s="526" t="s">
        <v>479</v>
      </c>
      <c r="C3123" s="512" t="s">
        <v>4117</v>
      </c>
      <c r="D3123" s="512" t="s">
        <v>2149</v>
      </c>
      <c r="E3123" s="511">
        <v>0</v>
      </c>
      <c r="F3123" s="511">
        <v>0</v>
      </c>
      <c r="G3123" s="511">
        <v>0</v>
      </c>
      <c r="H3123" s="511">
        <v>0</v>
      </c>
      <c r="I3123" s="511">
        <v>0</v>
      </c>
      <c r="J3123" s="527">
        <v>0</v>
      </c>
    </row>
    <row r="3124" spans="2:10" x14ac:dyDescent="0.25">
      <c r="B3124" s="516" t="s">
        <v>479</v>
      </c>
      <c r="C3124" s="458" t="s">
        <v>4339</v>
      </c>
      <c r="D3124" s="458" t="s">
        <v>2107</v>
      </c>
      <c r="E3124" s="456">
        <v>0</v>
      </c>
      <c r="F3124" s="456">
        <v>0</v>
      </c>
      <c r="G3124" s="456">
        <v>0</v>
      </c>
      <c r="H3124" s="456">
        <v>0</v>
      </c>
      <c r="I3124" s="456">
        <v>0</v>
      </c>
      <c r="J3124" s="459">
        <v>0</v>
      </c>
    </row>
    <row r="3125" spans="2:10" x14ac:dyDescent="0.25">
      <c r="B3125" s="526" t="s">
        <v>479</v>
      </c>
      <c r="C3125" s="512" t="s">
        <v>4340</v>
      </c>
      <c r="D3125" s="512" t="s">
        <v>2109</v>
      </c>
      <c r="E3125" s="511">
        <v>0</v>
      </c>
      <c r="F3125" s="511">
        <v>0</v>
      </c>
      <c r="G3125" s="511">
        <v>0</v>
      </c>
      <c r="H3125" s="511">
        <v>0</v>
      </c>
      <c r="I3125" s="511">
        <v>0</v>
      </c>
      <c r="J3125" s="527">
        <v>0</v>
      </c>
    </row>
    <row r="3126" spans="2:10" x14ac:dyDescent="0.25">
      <c r="B3126" s="526" t="s">
        <v>479</v>
      </c>
      <c r="C3126" s="512" t="s">
        <v>4341</v>
      </c>
      <c r="D3126" s="512" t="s">
        <v>2191</v>
      </c>
      <c r="E3126" s="511">
        <v>0</v>
      </c>
      <c r="F3126" s="511">
        <v>0</v>
      </c>
      <c r="G3126" s="511">
        <v>0</v>
      </c>
      <c r="H3126" s="511">
        <v>0</v>
      </c>
      <c r="I3126" s="511">
        <v>0</v>
      </c>
      <c r="J3126" s="527">
        <v>0</v>
      </c>
    </row>
    <row r="3127" spans="2:10" x14ac:dyDescent="0.25">
      <c r="B3127" s="516" t="s">
        <v>479</v>
      </c>
      <c r="C3127" s="458" t="s">
        <v>4901</v>
      </c>
      <c r="D3127" s="458" t="s">
        <v>2117</v>
      </c>
      <c r="E3127" s="456">
        <v>0</v>
      </c>
      <c r="F3127" s="456">
        <v>0</v>
      </c>
      <c r="G3127" s="456">
        <v>0</v>
      </c>
      <c r="H3127" s="456">
        <v>0</v>
      </c>
      <c r="I3127" s="456">
        <v>0</v>
      </c>
      <c r="J3127" s="459">
        <v>0</v>
      </c>
    </row>
    <row r="3128" spans="2:10" x14ac:dyDescent="0.25">
      <c r="B3128" s="526" t="s">
        <v>479</v>
      </c>
      <c r="C3128" s="512" t="s">
        <v>4902</v>
      </c>
      <c r="D3128" s="512" t="s">
        <v>2133</v>
      </c>
      <c r="E3128" s="511">
        <v>0</v>
      </c>
      <c r="F3128" s="511">
        <v>0</v>
      </c>
      <c r="G3128" s="511">
        <v>0</v>
      </c>
      <c r="H3128" s="511">
        <v>0</v>
      </c>
      <c r="I3128" s="511">
        <v>0</v>
      </c>
      <c r="J3128" s="527">
        <v>0</v>
      </c>
    </row>
    <row r="3129" spans="2:10" x14ac:dyDescent="0.25">
      <c r="B3129" s="526" t="s">
        <v>479</v>
      </c>
      <c r="C3129" s="512" t="s">
        <v>4342</v>
      </c>
      <c r="D3129" s="512" t="s">
        <v>2316</v>
      </c>
      <c r="E3129" s="511">
        <v>0</v>
      </c>
      <c r="F3129" s="511">
        <v>0</v>
      </c>
      <c r="G3129" s="511">
        <v>0</v>
      </c>
      <c r="H3129" s="511">
        <v>0</v>
      </c>
      <c r="I3129" s="511">
        <v>0</v>
      </c>
      <c r="J3129" s="527">
        <v>0</v>
      </c>
    </row>
    <row r="3130" spans="2:10" x14ac:dyDescent="0.25">
      <c r="B3130" s="516" t="s">
        <v>479</v>
      </c>
      <c r="C3130" s="458" t="s">
        <v>4903</v>
      </c>
      <c r="D3130" s="458" t="s">
        <v>2137</v>
      </c>
      <c r="E3130" s="456">
        <v>0</v>
      </c>
      <c r="F3130" s="456">
        <v>0</v>
      </c>
      <c r="G3130" s="456">
        <v>0</v>
      </c>
      <c r="H3130" s="456">
        <v>0</v>
      </c>
      <c r="I3130" s="456">
        <v>0</v>
      </c>
      <c r="J3130" s="459">
        <v>0</v>
      </c>
    </row>
    <row r="3131" spans="2:10" x14ac:dyDescent="0.25">
      <c r="B3131" s="526" t="s">
        <v>479</v>
      </c>
      <c r="C3131" s="512" t="s">
        <v>4343</v>
      </c>
      <c r="D3131" s="512" t="s">
        <v>2322</v>
      </c>
      <c r="E3131" s="511">
        <v>0</v>
      </c>
      <c r="F3131" s="511">
        <v>0</v>
      </c>
      <c r="G3131" s="511">
        <v>0</v>
      </c>
      <c r="H3131" s="511">
        <v>0</v>
      </c>
      <c r="I3131" s="511">
        <v>0</v>
      </c>
      <c r="J3131" s="527">
        <v>0</v>
      </c>
    </row>
    <row r="3132" spans="2:10" x14ac:dyDescent="0.25">
      <c r="B3132" s="516" t="s">
        <v>479</v>
      </c>
      <c r="C3132" s="458" t="s">
        <v>4344</v>
      </c>
      <c r="D3132" s="458" t="s">
        <v>2329</v>
      </c>
      <c r="E3132" s="456">
        <v>0</v>
      </c>
      <c r="F3132" s="456">
        <v>0</v>
      </c>
      <c r="G3132" s="456">
        <v>0</v>
      </c>
      <c r="H3132" s="456">
        <v>0</v>
      </c>
      <c r="I3132" s="456">
        <v>0</v>
      </c>
      <c r="J3132" s="459">
        <v>0</v>
      </c>
    </row>
    <row r="3133" spans="2:10" x14ac:dyDescent="0.25">
      <c r="B3133" s="526" t="s">
        <v>479</v>
      </c>
      <c r="C3133" s="512" t="s">
        <v>5182</v>
      </c>
      <c r="D3133" s="512" t="s">
        <v>5135</v>
      </c>
      <c r="E3133" s="511">
        <v>0</v>
      </c>
      <c r="F3133" s="511">
        <v>0</v>
      </c>
      <c r="G3133" s="511">
        <v>0</v>
      </c>
      <c r="H3133" s="511">
        <v>0</v>
      </c>
      <c r="I3133" s="511">
        <v>0</v>
      </c>
      <c r="J3133" s="527">
        <v>0</v>
      </c>
    </row>
    <row r="3134" spans="2:10" x14ac:dyDescent="0.25">
      <c r="B3134" s="526" t="s">
        <v>479</v>
      </c>
      <c r="C3134" s="512" t="s">
        <v>4904</v>
      </c>
      <c r="D3134" s="512" t="s">
        <v>2318</v>
      </c>
      <c r="E3134" s="511">
        <v>0</v>
      </c>
      <c r="F3134" s="511">
        <v>0</v>
      </c>
      <c r="G3134" s="511">
        <v>0</v>
      </c>
      <c r="H3134" s="511">
        <v>0</v>
      </c>
      <c r="I3134" s="511">
        <v>0</v>
      </c>
      <c r="J3134" s="527">
        <v>0</v>
      </c>
    </row>
    <row r="3135" spans="2:10" x14ac:dyDescent="0.25">
      <c r="B3135" s="526" t="s">
        <v>479</v>
      </c>
      <c r="C3135" s="512" t="s">
        <v>5044</v>
      </c>
      <c r="D3135" s="512" t="s">
        <v>2107</v>
      </c>
      <c r="E3135" s="511">
        <v>0</v>
      </c>
      <c r="F3135" s="511">
        <v>0</v>
      </c>
      <c r="G3135" s="511">
        <v>17386.5</v>
      </c>
      <c r="H3135" s="511">
        <v>17386.5</v>
      </c>
      <c r="I3135" s="511">
        <v>0</v>
      </c>
      <c r="J3135" s="527">
        <v>0</v>
      </c>
    </row>
    <row r="3136" spans="2:10" x14ac:dyDescent="0.25">
      <c r="B3136" s="526" t="s">
        <v>479</v>
      </c>
      <c r="C3136" s="512" t="s">
        <v>5183</v>
      </c>
      <c r="D3136" s="512" t="s">
        <v>2109</v>
      </c>
      <c r="E3136" s="511">
        <v>0</v>
      </c>
      <c r="F3136" s="511">
        <v>0</v>
      </c>
      <c r="G3136" s="511">
        <v>0</v>
      </c>
      <c r="H3136" s="511">
        <v>0</v>
      </c>
      <c r="I3136" s="511">
        <v>0</v>
      </c>
      <c r="J3136" s="527">
        <v>0</v>
      </c>
    </row>
    <row r="3137" spans="2:10" x14ac:dyDescent="0.25">
      <c r="B3137" s="516" t="s">
        <v>479</v>
      </c>
      <c r="C3137" s="458" t="s">
        <v>5184</v>
      </c>
      <c r="D3137" s="458" t="s">
        <v>2294</v>
      </c>
      <c r="E3137" s="456">
        <v>0</v>
      </c>
      <c r="F3137" s="456">
        <v>0</v>
      </c>
      <c r="G3137" s="456">
        <v>0</v>
      </c>
      <c r="H3137" s="456">
        <v>0</v>
      </c>
      <c r="I3137" s="456">
        <v>0</v>
      </c>
      <c r="J3137" s="459">
        <v>0</v>
      </c>
    </row>
    <row r="3138" spans="2:10" x14ac:dyDescent="0.25">
      <c r="B3138" s="526" t="s">
        <v>479</v>
      </c>
      <c r="C3138" s="512" t="s">
        <v>5185</v>
      </c>
      <c r="D3138" s="512" t="s">
        <v>2117</v>
      </c>
      <c r="E3138" s="511">
        <v>0</v>
      </c>
      <c r="F3138" s="511">
        <v>0</v>
      </c>
      <c r="G3138" s="511">
        <v>0</v>
      </c>
      <c r="H3138" s="511">
        <v>0</v>
      </c>
      <c r="I3138" s="511">
        <v>0</v>
      </c>
      <c r="J3138" s="527">
        <v>0</v>
      </c>
    </row>
    <row r="3139" spans="2:10" x14ac:dyDescent="0.25">
      <c r="B3139" s="526" t="s">
        <v>479</v>
      </c>
      <c r="C3139" s="512" t="s">
        <v>5186</v>
      </c>
      <c r="D3139" s="512" t="s">
        <v>2316</v>
      </c>
      <c r="E3139" s="511">
        <v>0</v>
      </c>
      <c r="F3139" s="511">
        <v>0</v>
      </c>
      <c r="G3139" s="511">
        <v>0</v>
      </c>
      <c r="H3139" s="511">
        <v>0</v>
      </c>
      <c r="I3139" s="511">
        <v>0</v>
      </c>
      <c r="J3139" s="527">
        <v>0</v>
      </c>
    </row>
    <row r="3140" spans="2:10" x14ac:dyDescent="0.25">
      <c r="B3140" s="526" t="s">
        <v>479</v>
      </c>
      <c r="C3140" s="512" t="s">
        <v>4905</v>
      </c>
      <c r="D3140" s="512" t="s">
        <v>2322</v>
      </c>
      <c r="E3140" s="511">
        <v>0</v>
      </c>
      <c r="F3140" s="511">
        <v>0</v>
      </c>
      <c r="G3140" s="511">
        <v>0</v>
      </c>
      <c r="H3140" s="511">
        <v>0</v>
      </c>
      <c r="I3140" s="511">
        <v>0</v>
      </c>
      <c r="J3140" s="527">
        <v>0</v>
      </c>
    </row>
    <row r="3141" spans="2:10" x14ac:dyDescent="0.25">
      <c r="B3141" s="516" t="s">
        <v>479</v>
      </c>
      <c r="C3141" s="458" t="s">
        <v>5187</v>
      </c>
      <c r="D3141" s="458" t="s">
        <v>2351</v>
      </c>
      <c r="E3141" s="456">
        <v>0</v>
      </c>
      <c r="F3141" s="456">
        <v>0</v>
      </c>
      <c r="G3141" s="456">
        <v>0</v>
      </c>
      <c r="H3141" s="456">
        <v>0</v>
      </c>
      <c r="I3141" s="456">
        <v>0</v>
      </c>
      <c r="J3141" s="459">
        <v>0</v>
      </c>
    </row>
    <row r="3142" spans="2:10" x14ac:dyDescent="0.25">
      <c r="B3142" s="526" t="s">
        <v>479</v>
      </c>
      <c r="C3142" s="512" t="s">
        <v>5188</v>
      </c>
      <c r="D3142" s="512" t="s">
        <v>2357</v>
      </c>
      <c r="E3142" s="511">
        <v>0</v>
      </c>
      <c r="F3142" s="511">
        <v>0</v>
      </c>
      <c r="G3142" s="511">
        <v>95000</v>
      </c>
      <c r="H3142" s="511">
        <v>95000</v>
      </c>
      <c r="I3142" s="511">
        <v>0</v>
      </c>
      <c r="J3142" s="527">
        <v>0</v>
      </c>
    </row>
    <row r="3143" spans="2:10" x14ac:dyDescent="0.25">
      <c r="B3143" s="526" t="s">
        <v>479</v>
      </c>
      <c r="C3143" s="512" t="s">
        <v>5886</v>
      </c>
      <c r="D3143" s="512" t="s">
        <v>2262</v>
      </c>
      <c r="E3143" s="511">
        <v>0</v>
      </c>
      <c r="F3143" s="511">
        <v>0</v>
      </c>
      <c r="G3143" s="511">
        <v>0</v>
      </c>
      <c r="H3143" s="511">
        <v>0</v>
      </c>
      <c r="I3143" s="511">
        <v>0</v>
      </c>
      <c r="J3143" s="527">
        <v>0</v>
      </c>
    </row>
    <row r="3144" spans="2:10" x14ac:dyDescent="0.25">
      <c r="B3144" s="526" t="s">
        <v>479</v>
      </c>
      <c r="C3144" s="512" t="s">
        <v>5045</v>
      </c>
      <c r="D3144" s="512" t="s">
        <v>2097</v>
      </c>
      <c r="E3144" s="511">
        <v>0</v>
      </c>
      <c r="F3144" s="511">
        <v>0</v>
      </c>
      <c r="G3144" s="511">
        <v>0</v>
      </c>
      <c r="H3144" s="511">
        <v>0</v>
      </c>
      <c r="I3144" s="511">
        <v>0</v>
      </c>
      <c r="J3144" s="527">
        <v>0</v>
      </c>
    </row>
    <row r="3145" spans="2:10" x14ac:dyDescent="0.25">
      <c r="B3145" s="516" t="s">
        <v>479</v>
      </c>
      <c r="C3145" s="458" t="s">
        <v>5046</v>
      </c>
      <c r="D3145" s="458" t="s">
        <v>2105</v>
      </c>
      <c r="E3145" s="456">
        <v>0</v>
      </c>
      <c r="F3145" s="456">
        <v>0</v>
      </c>
      <c r="G3145" s="456">
        <v>520.51</v>
      </c>
      <c r="H3145" s="456">
        <v>520.51</v>
      </c>
      <c r="I3145" s="456">
        <v>0</v>
      </c>
      <c r="J3145" s="459">
        <v>0</v>
      </c>
    </row>
    <row r="3146" spans="2:10" x14ac:dyDescent="0.25">
      <c r="B3146" s="526" t="s">
        <v>479</v>
      </c>
      <c r="C3146" s="512" t="s">
        <v>5047</v>
      </c>
      <c r="D3146" s="512" t="s">
        <v>2186</v>
      </c>
      <c r="E3146" s="511">
        <v>0</v>
      </c>
      <c r="F3146" s="511">
        <v>0</v>
      </c>
      <c r="G3146" s="511">
        <v>69.84</v>
      </c>
      <c r="H3146" s="511">
        <v>69.84</v>
      </c>
      <c r="I3146" s="511">
        <v>0</v>
      </c>
      <c r="J3146" s="527">
        <v>0</v>
      </c>
    </row>
    <row r="3147" spans="2:10" x14ac:dyDescent="0.25">
      <c r="B3147" s="526" t="s">
        <v>479</v>
      </c>
      <c r="C3147" s="512" t="s">
        <v>5048</v>
      </c>
      <c r="D3147" s="512" t="s">
        <v>2197</v>
      </c>
      <c r="E3147" s="511">
        <v>0</v>
      </c>
      <c r="F3147" s="511">
        <v>0</v>
      </c>
      <c r="G3147" s="511">
        <v>426.72</v>
      </c>
      <c r="H3147" s="511">
        <v>426.72</v>
      </c>
      <c r="I3147" s="511">
        <v>0</v>
      </c>
      <c r="J3147" s="527">
        <v>0</v>
      </c>
    </row>
    <row r="3148" spans="2:10" x14ac:dyDescent="0.25">
      <c r="B3148" s="526" t="s">
        <v>479</v>
      </c>
      <c r="C3148" s="512" t="s">
        <v>5049</v>
      </c>
      <c r="D3148" s="512" t="s">
        <v>2228</v>
      </c>
      <c r="E3148" s="511">
        <v>0</v>
      </c>
      <c r="F3148" s="511">
        <v>0</v>
      </c>
      <c r="G3148" s="511">
        <v>0</v>
      </c>
      <c r="H3148" s="511">
        <v>0</v>
      </c>
      <c r="I3148" s="511">
        <v>0</v>
      </c>
      <c r="J3148" s="527">
        <v>0</v>
      </c>
    </row>
    <row r="3149" spans="2:10" x14ac:dyDescent="0.25">
      <c r="B3149" s="526" t="s">
        <v>479</v>
      </c>
      <c r="C3149" s="512" t="s">
        <v>4906</v>
      </c>
      <c r="D3149" s="512" t="s">
        <v>2256</v>
      </c>
      <c r="E3149" s="511">
        <v>0</v>
      </c>
      <c r="F3149" s="511">
        <v>0</v>
      </c>
      <c r="G3149" s="511">
        <v>0</v>
      </c>
      <c r="H3149" s="511">
        <v>0</v>
      </c>
      <c r="I3149" s="511">
        <v>0</v>
      </c>
      <c r="J3149" s="527">
        <v>0</v>
      </c>
    </row>
    <row r="3150" spans="2:10" x14ac:dyDescent="0.25">
      <c r="B3150" s="526" t="s">
        <v>479</v>
      </c>
      <c r="C3150" s="512" t="s">
        <v>5887</v>
      </c>
      <c r="D3150" s="512" t="s">
        <v>2357</v>
      </c>
      <c r="E3150" s="511">
        <v>0</v>
      </c>
      <c r="F3150" s="511">
        <v>0</v>
      </c>
      <c r="G3150" s="511">
        <v>581674.23999999999</v>
      </c>
      <c r="H3150" s="511">
        <v>263433.44</v>
      </c>
      <c r="I3150" s="511">
        <v>318240.8</v>
      </c>
      <c r="J3150" s="527">
        <v>0</v>
      </c>
    </row>
    <row r="3151" spans="2:10" x14ac:dyDescent="0.25">
      <c r="B3151" s="526" t="s">
        <v>479</v>
      </c>
      <c r="C3151" s="512" t="s">
        <v>6263</v>
      </c>
      <c r="D3151" s="512" t="s">
        <v>2107</v>
      </c>
      <c r="E3151" s="511">
        <v>0</v>
      </c>
      <c r="F3151" s="511">
        <v>0</v>
      </c>
      <c r="G3151" s="511">
        <v>20243</v>
      </c>
      <c r="H3151" s="511">
        <v>0</v>
      </c>
      <c r="I3151" s="511">
        <v>20243</v>
      </c>
      <c r="J3151" s="527">
        <v>0</v>
      </c>
    </row>
    <row r="3152" spans="2:10" x14ac:dyDescent="0.25">
      <c r="B3152" s="516" t="s">
        <v>479</v>
      </c>
      <c r="C3152" s="458" t="s">
        <v>5190</v>
      </c>
      <c r="D3152" s="458" t="s">
        <v>4229</v>
      </c>
      <c r="E3152" s="456">
        <v>0</v>
      </c>
      <c r="F3152" s="456">
        <v>0</v>
      </c>
      <c r="G3152" s="456">
        <v>0</v>
      </c>
      <c r="H3152" s="456">
        <v>0</v>
      </c>
      <c r="I3152" s="456">
        <v>0</v>
      </c>
      <c r="J3152" s="459">
        <v>0</v>
      </c>
    </row>
    <row r="3153" spans="2:10" x14ac:dyDescent="0.25">
      <c r="B3153" s="526" t="s">
        <v>479</v>
      </c>
      <c r="C3153" s="512" t="s">
        <v>5191</v>
      </c>
      <c r="D3153" s="512" t="s">
        <v>5146</v>
      </c>
      <c r="E3153" s="511">
        <v>0</v>
      </c>
      <c r="F3153" s="511">
        <v>0</v>
      </c>
      <c r="G3153" s="511">
        <v>0</v>
      </c>
      <c r="H3153" s="511">
        <v>0</v>
      </c>
      <c r="I3153" s="511">
        <v>0</v>
      </c>
      <c r="J3153" s="527">
        <v>0</v>
      </c>
    </row>
    <row r="3154" spans="2:10" x14ac:dyDescent="0.25">
      <c r="B3154" s="526" t="s">
        <v>479</v>
      </c>
      <c r="C3154" s="512" t="s">
        <v>5192</v>
      </c>
      <c r="D3154" s="512" t="s">
        <v>5149</v>
      </c>
      <c r="E3154" s="511">
        <v>0</v>
      </c>
      <c r="F3154" s="511">
        <v>0</v>
      </c>
      <c r="G3154" s="511">
        <v>0</v>
      </c>
      <c r="H3154" s="511">
        <v>0</v>
      </c>
      <c r="I3154" s="511">
        <v>0</v>
      </c>
      <c r="J3154" s="527">
        <v>0</v>
      </c>
    </row>
    <row r="3155" spans="2:10" x14ac:dyDescent="0.25">
      <c r="B3155" s="526" t="s">
        <v>479</v>
      </c>
      <c r="C3155" s="512" t="s">
        <v>5889</v>
      </c>
      <c r="D3155" s="512" t="s">
        <v>2107</v>
      </c>
      <c r="E3155" s="511">
        <v>0</v>
      </c>
      <c r="F3155" s="511">
        <v>0</v>
      </c>
      <c r="G3155" s="511">
        <v>1284644.4099999999</v>
      </c>
      <c r="H3155" s="511">
        <v>1246670.4099999999</v>
      </c>
      <c r="I3155" s="511">
        <v>37974</v>
      </c>
      <c r="J3155" s="527">
        <v>0</v>
      </c>
    </row>
    <row r="3156" spans="2:10" x14ac:dyDescent="0.25">
      <c r="B3156" s="516" t="s">
        <v>479</v>
      </c>
      <c r="C3156" s="458" t="s">
        <v>6264</v>
      </c>
      <c r="D3156" s="458" t="s">
        <v>2135</v>
      </c>
      <c r="E3156" s="456">
        <v>0</v>
      </c>
      <c r="F3156" s="456">
        <v>0</v>
      </c>
      <c r="G3156" s="456">
        <v>27091.26</v>
      </c>
      <c r="H3156" s="456">
        <v>27091.26</v>
      </c>
      <c r="I3156" s="456">
        <v>0</v>
      </c>
      <c r="J3156" s="459">
        <v>0</v>
      </c>
    </row>
    <row r="3157" spans="2:10" x14ac:dyDescent="0.25">
      <c r="B3157" s="526" t="s">
        <v>479</v>
      </c>
      <c r="C3157" s="512" t="s">
        <v>6265</v>
      </c>
      <c r="D3157" s="512" t="s">
        <v>2316</v>
      </c>
      <c r="E3157" s="511">
        <v>0</v>
      </c>
      <c r="F3157" s="511">
        <v>0</v>
      </c>
      <c r="G3157" s="511">
        <v>124550.14</v>
      </c>
      <c r="H3157" s="511">
        <v>124550.14</v>
      </c>
      <c r="I3157" s="511">
        <v>0</v>
      </c>
      <c r="J3157" s="527">
        <v>0</v>
      </c>
    </row>
    <row r="3158" spans="2:10" x14ac:dyDescent="0.25">
      <c r="B3158" s="516" t="s">
        <v>479</v>
      </c>
      <c r="C3158" s="458" t="s">
        <v>6266</v>
      </c>
      <c r="D3158" s="458" t="s">
        <v>2322</v>
      </c>
      <c r="E3158" s="456">
        <v>0</v>
      </c>
      <c r="F3158" s="456">
        <v>0</v>
      </c>
      <c r="G3158" s="456">
        <v>66909.66</v>
      </c>
      <c r="H3158" s="456">
        <v>66909.66</v>
      </c>
      <c r="I3158" s="456">
        <v>0</v>
      </c>
      <c r="J3158" s="459">
        <v>0</v>
      </c>
    </row>
    <row r="3159" spans="2:10" x14ac:dyDescent="0.25">
      <c r="B3159" s="526" t="s">
        <v>479</v>
      </c>
      <c r="C3159" s="512" t="s">
        <v>6267</v>
      </c>
      <c r="D3159" s="512" t="s">
        <v>5149</v>
      </c>
      <c r="E3159" s="511">
        <v>0</v>
      </c>
      <c r="F3159" s="511">
        <v>0</v>
      </c>
      <c r="G3159" s="511">
        <v>851.41</v>
      </c>
      <c r="H3159" s="511">
        <v>851.41</v>
      </c>
      <c r="I3159" s="511">
        <v>0</v>
      </c>
      <c r="J3159" s="527">
        <v>0</v>
      </c>
    </row>
    <row r="3160" spans="2:10" x14ac:dyDescent="0.25">
      <c r="B3160" s="516" t="s">
        <v>479</v>
      </c>
      <c r="C3160" s="458" t="s">
        <v>6268</v>
      </c>
      <c r="D3160" s="458" t="s">
        <v>2329</v>
      </c>
      <c r="E3160" s="456">
        <v>0</v>
      </c>
      <c r="F3160" s="456">
        <v>0</v>
      </c>
      <c r="G3160" s="456">
        <v>18550.009999999998</v>
      </c>
      <c r="H3160" s="456">
        <v>18550.009999999998</v>
      </c>
      <c r="I3160" s="456">
        <v>0</v>
      </c>
      <c r="J3160" s="459">
        <v>0</v>
      </c>
    </row>
    <row r="3161" spans="2:10" x14ac:dyDescent="0.25">
      <c r="B3161" s="526" t="s">
        <v>479</v>
      </c>
      <c r="C3161" s="512" t="s">
        <v>6269</v>
      </c>
      <c r="D3161" s="512" t="s">
        <v>2233</v>
      </c>
      <c r="E3161" s="511">
        <v>0</v>
      </c>
      <c r="F3161" s="511">
        <v>0</v>
      </c>
      <c r="G3161" s="511">
        <v>19330</v>
      </c>
      <c r="H3161" s="511">
        <v>19330</v>
      </c>
      <c r="I3161" s="511">
        <v>0</v>
      </c>
      <c r="J3161" s="527">
        <v>0</v>
      </c>
    </row>
    <row r="3162" spans="2:10" x14ac:dyDescent="0.25">
      <c r="B3162" s="516" t="s">
        <v>479</v>
      </c>
      <c r="C3162" s="458" t="s">
        <v>6270</v>
      </c>
      <c r="D3162" s="458" t="s">
        <v>2351</v>
      </c>
      <c r="E3162" s="456">
        <v>0</v>
      </c>
      <c r="F3162" s="456">
        <v>0</v>
      </c>
      <c r="G3162" s="456">
        <v>24000</v>
      </c>
      <c r="H3162" s="456">
        <v>24000</v>
      </c>
      <c r="I3162" s="456">
        <v>0</v>
      </c>
      <c r="J3162" s="459">
        <v>0</v>
      </c>
    </row>
    <row r="3163" spans="2:10" x14ac:dyDescent="0.25">
      <c r="B3163" s="526" t="s">
        <v>479</v>
      </c>
      <c r="C3163" s="512" t="s">
        <v>6271</v>
      </c>
      <c r="D3163" s="512" t="s">
        <v>2357</v>
      </c>
      <c r="E3163" s="511">
        <v>0</v>
      </c>
      <c r="F3163" s="511">
        <v>0</v>
      </c>
      <c r="G3163" s="511">
        <v>176186</v>
      </c>
      <c r="H3163" s="511">
        <v>176186</v>
      </c>
      <c r="I3163" s="511">
        <v>0</v>
      </c>
      <c r="J3163" s="527">
        <v>0</v>
      </c>
    </row>
    <row r="3164" spans="2:10" x14ac:dyDescent="0.25">
      <c r="B3164" s="516" t="s">
        <v>479</v>
      </c>
      <c r="C3164" s="458" t="s">
        <v>2819</v>
      </c>
      <c r="D3164" s="458" t="s">
        <v>2065</v>
      </c>
      <c r="E3164" s="456">
        <v>0</v>
      </c>
      <c r="F3164" s="456">
        <v>0</v>
      </c>
      <c r="G3164" s="456">
        <v>708722</v>
      </c>
      <c r="H3164" s="456">
        <v>708722</v>
      </c>
      <c r="I3164" s="456">
        <v>0</v>
      </c>
      <c r="J3164" s="459">
        <v>0</v>
      </c>
    </row>
    <row r="3165" spans="2:10" x14ac:dyDescent="0.25">
      <c r="B3165" s="526" t="s">
        <v>479</v>
      </c>
      <c r="C3165" s="512" t="s">
        <v>2820</v>
      </c>
      <c r="D3165" s="512" t="s">
        <v>2067</v>
      </c>
      <c r="E3165" s="511">
        <v>0</v>
      </c>
      <c r="F3165" s="511">
        <v>0</v>
      </c>
      <c r="G3165" s="511">
        <v>46402.02</v>
      </c>
      <c r="H3165" s="511">
        <v>46402.02</v>
      </c>
      <c r="I3165" s="511">
        <v>0</v>
      </c>
      <c r="J3165" s="527">
        <v>0</v>
      </c>
    </row>
    <row r="3166" spans="2:10" x14ac:dyDescent="0.25">
      <c r="B3166" s="516" t="s">
        <v>479</v>
      </c>
      <c r="C3166" s="458" t="s">
        <v>2821</v>
      </c>
      <c r="D3166" s="458" t="s">
        <v>2069</v>
      </c>
      <c r="E3166" s="456">
        <v>0</v>
      </c>
      <c r="F3166" s="456">
        <v>0</v>
      </c>
      <c r="G3166" s="456">
        <v>2700</v>
      </c>
      <c r="H3166" s="456">
        <v>2700</v>
      </c>
      <c r="I3166" s="456">
        <v>0</v>
      </c>
      <c r="J3166" s="459">
        <v>0</v>
      </c>
    </row>
    <row r="3167" spans="2:10" x14ac:dyDescent="0.25">
      <c r="B3167" s="526" t="s">
        <v>479</v>
      </c>
      <c r="C3167" s="512" t="s">
        <v>2822</v>
      </c>
      <c r="D3167" s="512" t="s">
        <v>2071</v>
      </c>
      <c r="E3167" s="511">
        <v>884859.17</v>
      </c>
      <c r="F3167" s="511">
        <v>0</v>
      </c>
      <c r="G3167" s="511">
        <v>43868.2</v>
      </c>
      <c r="H3167" s="511">
        <v>928727.37</v>
      </c>
      <c r="I3167" s="511">
        <v>0</v>
      </c>
      <c r="J3167" s="527">
        <v>0</v>
      </c>
    </row>
    <row r="3168" spans="2:10" x14ac:dyDescent="0.25">
      <c r="B3168" s="516" t="s">
        <v>479</v>
      </c>
      <c r="C3168" s="458" t="s">
        <v>2823</v>
      </c>
      <c r="D3168" s="458" t="s">
        <v>2073</v>
      </c>
      <c r="E3168" s="456">
        <v>0</v>
      </c>
      <c r="F3168" s="456">
        <v>0</v>
      </c>
      <c r="G3168" s="456">
        <v>60124.11</v>
      </c>
      <c r="H3168" s="456">
        <v>0</v>
      </c>
      <c r="I3168" s="456">
        <v>60124.11</v>
      </c>
      <c r="J3168" s="459">
        <v>0</v>
      </c>
    </row>
    <row r="3169" spans="2:10" x14ac:dyDescent="0.25">
      <c r="B3169" s="526" t="s">
        <v>479</v>
      </c>
      <c r="C3169" s="512" t="s">
        <v>2824</v>
      </c>
      <c r="D3169" s="512" t="s">
        <v>2075</v>
      </c>
      <c r="E3169" s="511">
        <v>0</v>
      </c>
      <c r="F3169" s="511">
        <v>0</v>
      </c>
      <c r="G3169" s="511">
        <v>77144.179999999993</v>
      </c>
      <c r="H3169" s="511">
        <v>77144.179999999993</v>
      </c>
      <c r="I3169" s="511">
        <v>0</v>
      </c>
      <c r="J3169" s="527">
        <v>0</v>
      </c>
    </row>
    <row r="3170" spans="2:10" x14ac:dyDescent="0.25">
      <c r="B3170" s="516" t="s">
        <v>479</v>
      </c>
      <c r="C3170" s="458" t="s">
        <v>2825</v>
      </c>
      <c r="D3170" s="458" t="s">
        <v>2077</v>
      </c>
      <c r="E3170" s="456">
        <v>0</v>
      </c>
      <c r="F3170" s="456">
        <v>0</v>
      </c>
      <c r="G3170" s="456">
        <v>0</v>
      </c>
      <c r="H3170" s="456">
        <v>0</v>
      </c>
      <c r="I3170" s="456">
        <v>0</v>
      </c>
      <c r="J3170" s="459">
        <v>0</v>
      </c>
    </row>
    <row r="3171" spans="2:10" x14ac:dyDescent="0.25">
      <c r="B3171" s="526" t="s">
        <v>479</v>
      </c>
      <c r="C3171" s="512" t="s">
        <v>2826</v>
      </c>
      <c r="D3171" s="512" t="s">
        <v>2079</v>
      </c>
      <c r="E3171" s="511">
        <v>0</v>
      </c>
      <c r="F3171" s="511">
        <v>0</v>
      </c>
      <c r="G3171" s="511">
        <v>120387.4</v>
      </c>
      <c r="H3171" s="511">
        <v>120387.4</v>
      </c>
      <c r="I3171" s="511">
        <v>0</v>
      </c>
      <c r="J3171" s="527">
        <v>0</v>
      </c>
    </row>
    <row r="3172" spans="2:10" x14ac:dyDescent="0.25">
      <c r="B3172" s="526" t="s">
        <v>479</v>
      </c>
      <c r="C3172" s="512" t="s">
        <v>2827</v>
      </c>
      <c r="D3172" s="512" t="s">
        <v>2081</v>
      </c>
      <c r="E3172" s="511">
        <v>72405.91</v>
      </c>
      <c r="F3172" s="511">
        <v>0</v>
      </c>
      <c r="G3172" s="511">
        <v>68588.75</v>
      </c>
      <c r="H3172" s="511">
        <v>72405.91</v>
      </c>
      <c r="I3172" s="511">
        <v>68588.75</v>
      </c>
      <c r="J3172" s="527">
        <v>0</v>
      </c>
    </row>
    <row r="3173" spans="2:10" x14ac:dyDescent="0.25">
      <c r="B3173" s="516" t="s">
        <v>479</v>
      </c>
      <c r="C3173" s="458" t="s">
        <v>4717</v>
      </c>
      <c r="D3173" s="458" t="s">
        <v>2083</v>
      </c>
      <c r="E3173" s="456">
        <v>0</v>
      </c>
      <c r="F3173" s="456">
        <v>0</v>
      </c>
      <c r="G3173" s="456">
        <v>0</v>
      </c>
      <c r="H3173" s="456">
        <v>0</v>
      </c>
      <c r="I3173" s="456">
        <v>0</v>
      </c>
      <c r="J3173" s="459">
        <v>0</v>
      </c>
    </row>
    <row r="3174" spans="2:10" x14ac:dyDescent="0.25">
      <c r="B3174" s="526" t="s">
        <v>479</v>
      </c>
      <c r="C3174" s="512" t="s">
        <v>3362</v>
      </c>
      <c r="D3174" s="512" t="s">
        <v>2085</v>
      </c>
      <c r="E3174" s="511">
        <v>0</v>
      </c>
      <c r="F3174" s="511">
        <v>0</v>
      </c>
      <c r="G3174" s="511">
        <v>1083.96</v>
      </c>
      <c r="H3174" s="511">
        <v>-112879.12</v>
      </c>
      <c r="I3174" s="511">
        <v>113963.08</v>
      </c>
      <c r="J3174" s="527">
        <v>0</v>
      </c>
    </row>
    <row r="3175" spans="2:10" x14ac:dyDescent="0.25">
      <c r="B3175" s="526" t="s">
        <v>479</v>
      </c>
      <c r="C3175" s="512" t="s">
        <v>3773</v>
      </c>
      <c r="D3175" s="512" t="s">
        <v>2087</v>
      </c>
      <c r="E3175" s="511">
        <v>0</v>
      </c>
      <c r="F3175" s="511">
        <v>0</v>
      </c>
      <c r="G3175" s="511">
        <v>0</v>
      </c>
      <c r="H3175" s="511">
        <v>0</v>
      </c>
      <c r="I3175" s="511">
        <v>0</v>
      </c>
      <c r="J3175" s="527">
        <v>0</v>
      </c>
    </row>
    <row r="3176" spans="2:10" x14ac:dyDescent="0.25">
      <c r="B3176" s="526" t="s">
        <v>479</v>
      </c>
      <c r="C3176" s="512" t="s">
        <v>2828</v>
      </c>
      <c r="D3176" s="512" t="s">
        <v>2089</v>
      </c>
      <c r="E3176" s="511">
        <v>0</v>
      </c>
      <c r="F3176" s="511">
        <v>0</v>
      </c>
      <c r="G3176" s="511">
        <v>0</v>
      </c>
      <c r="H3176" s="511">
        <v>0</v>
      </c>
      <c r="I3176" s="511">
        <v>0</v>
      </c>
      <c r="J3176" s="527">
        <v>0</v>
      </c>
    </row>
    <row r="3177" spans="2:10" x14ac:dyDescent="0.25">
      <c r="B3177" s="516" t="s">
        <v>479</v>
      </c>
      <c r="C3177" s="458" t="s">
        <v>2829</v>
      </c>
      <c r="D3177" s="458" t="s">
        <v>2091</v>
      </c>
      <c r="E3177" s="456">
        <v>0</v>
      </c>
      <c r="F3177" s="456">
        <v>0</v>
      </c>
      <c r="G3177" s="456">
        <v>0</v>
      </c>
      <c r="H3177" s="456">
        <v>0</v>
      </c>
      <c r="I3177" s="456">
        <v>0</v>
      </c>
      <c r="J3177" s="459">
        <v>0</v>
      </c>
    </row>
    <row r="3178" spans="2:10" x14ac:dyDescent="0.25">
      <c r="B3178" s="526" t="s">
        <v>479</v>
      </c>
      <c r="C3178" s="512" t="s">
        <v>4118</v>
      </c>
      <c r="D3178" s="512" t="s">
        <v>4060</v>
      </c>
      <c r="E3178" s="511">
        <v>0</v>
      </c>
      <c r="F3178" s="511">
        <v>0</v>
      </c>
      <c r="G3178" s="511">
        <v>0</v>
      </c>
      <c r="H3178" s="511">
        <v>0</v>
      </c>
      <c r="I3178" s="511">
        <v>0</v>
      </c>
      <c r="J3178" s="527">
        <v>0</v>
      </c>
    </row>
    <row r="3179" spans="2:10" x14ac:dyDescent="0.25">
      <c r="B3179" s="516" t="s">
        <v>479</v>
      </c>
      <c r="C3179" s="458" t="s">
        <v>2830</v>
      </c>
      <c r="D3179" s="458" t="s">
        <v>2095</v>
      </c>
      <c r="E3179" s="456">
        <v>16028.04</v>
      </c>
      <c r="F3179" s="456">
        <v>0</v>
      </c>
      <c r="G3179" s="456">
        <v>106441.58</v>
      </c>
      <c r="H3179" s="456">
        <v>16028.04</v>
      </c>
      <c r="I3179" s="456">
        <v>106441.58</v>
      </c>
      <c r="J3179" s="459">
        <v>0</v>
      </c>
    </row>
    <row r="3180" spans="2:10" x14ac:dyDescent="0.25">
      <c r="B3180" s="526" t="s">
        <v>479</v>
      </c>
      <c r="C3180" s="512" t="s">
        <v>2831</v>
      </c>
      <c r="D3180" s="512" t="s">
        <v>2097</v>
      </c>
      <c r="E3180" s="511">
        <v>0</v>
      </c>
      <c r="F3180" s="511">
        <v>0</v>
      </c>
      <c r="G3180" s="511">
        <v>430.92</v>
      </c>
      <c r="H3180" s="511">
        <v>430.92</v>
      </c>
      <c r="I3180" s="511">
        <v>0</v>
      </c>
      <c r="J3180" s="527">
        <v>0</v>
      </c>
    </row>
    <row r="3181" spans="2:10" x14ac:dyDescent="0.25">
      <c r="B3181" s="516" t="s">
        <v>479</v>
      </c>
      <c r="C3181" s="458" t="s">
        <v>2832</v>
      </c>
      <c r="D3181" s="458" t="s">
        <v>2099</v>
      </c>
      <c r="E3181" s="456">
        <v>0</v>
      </c>
      <c r="F3181" s="456">
        <v>0</v>
      </c>
      <c r="G3181" s="456">
        <v>0</v>
      </c>
      <c r="H3181" s="456">
        <v>0</v>
      </c>
      <c r="I3181" s="456">
        <v>0</v>
      </c>
      <c r="J3181" s="459">
        <v>0</v>
      </c>
    </row>
    <row r="3182" spans="2:10" ht="18" x14ac:dyDescent="0.25">
      <c r="B3182" s="526" t="s">
        <v>479</v>
      </c>
      <c r="C3182" s="512" t="s">
        <v>3774</v>
      </c>
      <c r="D3182" s="512" t="s">
        <v>2177</v>
      </c>
      <c r="E3182" s="511">
        <v>0</v>
      </c>
      <c r="F3182" s="511">
        <v>0</v>
      </c>
      <c r="G3182" s="511">
        <v>0</v>
      </c>
      <c r="H3182" s="511">
        <v>0</v>
      </c>
      <c r="I3182" s="511">
        <v>0</v>
      </c>
      <c r="J3182" s="527">
        <v>0</v>
      </c>
    </row>
    <row r="3183" spans="2:10" x14ac:dyDescent="0.25">
      <c r="B3183" s="526" t="s">
        <v>479</v>
      </c>
      <c r="C3183" s="512" t="s">
        <v>3363</v>
      </c>
      <c r="D3183" s="512" t="s">
        <v>2101</v>
      </c>
      <c r="E3183" s="511">
        <v>0</v>
      </c>
      <c r="F3183" s="511">
        <v>0</v>
      </c>
      <c r="G3183" s="511">
        <v>0</v>
      </c>
      <c r="H3183" s="511">
        <v>0</v>
      </c>
      <c r="I3183" s="511">
        <v>0</v>
      </c>
      <c r="J3183" s="527">
        <v>0</v>
      </c>
    </row>
    <row r="3184" spans="2:10" x14ac:dyDescent="0.25">
      <c r="B3184" s="516" t="s">
        <v>479</v>
      </c>
      <c r="C3184" s="458" t="s">
        <v>3364</v>
      </c>
      <c r="D3184" s="458" t="s">
        <v>2103</v>
      </c>
      <c r="E3184" s="456">
        <v>0</v>
      </c>
      <c r="F3184" s="456">
        <v>0</v>
      </c>
      <c r="G3184" s="456">
        <v>50485</v>
      </c>
      <c r="H3184" s="456">
        <v>50485</v>
      </c>
      <c r="I3184" s="456">
        <v>0</v>
      </c>
      <c r="J3184" s="459">
        <v>0</v>
      </c>
    </row>
    <row r="3185" spans="2:10" x14ac:dyDescent="0.25">
      <c r="B3185" s="516" t="s">
        <v>479</v>
      </c>
      <c r="C3185" s="458" t="s">
        <v>2833</v>
      </c>
      <c r="D3185" s="458" t="s">
        <v>2105</v>
      </c>
      <c r="E3185" s="456">
        <v>0</v>
      </c>
      <c r="F3185" s="456">
        <v>0</v>
      </c>
      <c r="G3185" s="456">
        <v>804.31</v>
      </c>
      <c r="H3185" s="456">
        <v>804.31</v>
      </c>
      <c r="I3185" s="456">
        <v>0</v>
      </c>
      <c r="J3185" s="459">
        <v>0</v>
      </c>
    </row>
    <row r="3186" spans="2:10" x14ac:dyDescent="0.25">
      <c r="B3186" s="516" t="s">
        <v>479</v>
      </c>
      <c r="C3186" s="458" t="s">
        <v>4718</v>
      </c>
      <c r="D3186" s="458" t="s">
        <v>2186</v>
      </c>
      <c r="E3186" s="456">
        <v>0</v>
      </c>
      <c r="F3186" s="456">
        <v>0</v>
      </c>
      <c r="G3186" s="456">
        <v>0</v>
      </c>
      <c r="H3186" s="456">
        <v>0</v>
      </c>
      <c r="I3186" s="456">
        <v>0</v>
      </c>
      <c r="J3186" s="459">
        <v>0</v>
      </c>
    </row>
    <row r="3187" spans="2:10" x14ac:dyDescent="0.25">
      <c r="B3187" s="516" t="s">
        <v>479</v>
      </c>
      <c r="C3187" s="458" t="s">
        <v>4345</v>
      </c>
      <c r="D3187" s="458" t="s">
        <v>2107</v>
      </c>
      <c r="E3187" s="456">
        <v>488.8</v>
      </c>
      <c r="F3187" s="456">
        <v>0</v>
      </c>
      <c r="G3187" s="456">
        <v>0</v>
      </c>
      <c r="H3187" s="456">
        <v>488.8</v>
      </c>
      <c r="I3187" s="456">
        <v>0</v>
      </c>
      <c r="J3187" s="459">
        <v>0</v>
      </c>
    </row>
    <row r="3188" spans="2:10" x14ac:dyDescent="0.25">
      <c r="B3188" s="526" t="s">
        <v>479</v>
      </c>
      <c r="C3188" s="512" t="s">
        <v>4907</v>
      </c>
      <c r="D3188" s="512" t="s">
        <v>2109</v>
      </c>
      <c r="E3188" s="511">
        <v>0</v>
      </c>
      <c r="F3188" s="511">
        <v>0</v>
      </c>
      <c r="G3188" s="511">
        <v>0</v>
      </c>
      <c r="H3188" s="511">
        <v>0</v>
      </c>
      <c r="I3188" s="511">
        <v>0</v>
      </c>
      <c r="J3188" s="527">
        <v>0</v>
      </c>
    </row>
    <row r="3189" spans="2:10" x14ac:dyDescent="0.25">
      <c r="B3189" s="516" t="s">
        <v>479</v>
      </c>
      <c r="C3189" s="458" t="s">
        <v>4119</v>
      </c>
      <c r="D3189" s="458" t="s">
        <v>2191</v>
      </c>
      <c r="E3189" s="456">
        <v>0</v>
      </c>
      <c r="F3189" s="456">
        <v>0</v>
      </c>
      <c r="G3189" s="456">
        <v>0</v>
      </c>
      <c r="H3189" s="456">
        <v>0</v>
      </c>
      <c r="I3189" s="456">
        <v>0</v>
      </c>
      <c r="J3189" s="459">
        <v>0</v>
      </c>
    </row>
    <row r="3190" spans="2:10" x14ac:dyDescent="0.25">
      <c r="B3190" s="516" t="s">
        <v>479</v>
      </c>
      <c r="C3190" s="458" t="s">
        <v>2834</v>
      </c>
      <c r="D3190" s="458" t="s">
        <v>2115</v>
      </c>
      <c r="E3190" s="456">
        <v>123945.5</v>
      </c>
      <c r="F3190" s="456">
        <v>0</v>
      </c>
      <c r="G3190" s="456">
        <v>96355.95</v>
      </c>
      <c r="H3190" s="456">
        <v>123945.5</v>
      </c>
      <c r="I3190" s="456">
        <v>96355.95</v>
      </c>
      <c r="J3190" s="459">
        <v>0</v>
      </c>
    </row>
    <row r="3191" spans="2:10" x14ac:dyDescent="0.25">
      <c r="B3191" s="526" t="s">
        <v>479</v>
      </c>
      <c r="C3191" s="512" t="s">
        <v>3775</v>
      </c>
      <c r="D3191" s="512" t="s">
        <v>2117</v>
      </c>
      <c r="E3191" s="511">
        <v>0</v>
      </c>
      <c r="F3191" s="511">
        <v>0</v>
      </c>
      <c r="G3191" s="511">
        <v>0</v>
      </c>
      <c r="H3191" s="511">
        <v>0</v>
      </c>
      <c r="I3191" s="511">
        <v>0</v>
      </c>
      <c r="J3191" s="527">
        <v>0</v>
      </c>
    </row>
    <row r="3192" spans="2:10" x14ac:dyDescent="0.25">
      <c r="B3192" s="516" t="s">
        <v>479</v>
      </c>
      <c r="C3192" s="458" t="s">
        <v>5050</v>
      </c>
      <c r="D3192" s="458" t="s">
        <v>2197</v>
      </c>
      <c r="E3192" s="456">
        <v>0</v>
      </c>
      <c r="F3192" s="456">
        <v>0</v>
      </c>
      <c r="G3192" s="456">
        <v>0</v>
      </c>
      <c r="H3192" s="456">
        <v>0</v>
      </c>
      <c r="I3192" s="456">
        <v>0</v>
      </c>
      <c r="J3192" s="459">
        <v>0</v>
      </c>
    </row>
    <row r="3193" spans="2:10" x14ac:dyDescent="0.25">
      <c r="B3193" s="516" t="s">
        <v>479</v>
      </c>
      <c r="C3193" s="458" t="s">
        <v>3365</v>
      </c>
      <c r="D3193" s="458" t="s">
        <v>2119</v>
      </c>
      <c r="E3193" s="456">
        <v>16681</v>
      </c>
      <c r="F3193" s="456">
        <v>0</v>
      </c>
      <c r="G3193" s="456">
        <v>0</v>
      </c>
      <c r="H3193" s="456">
        <v>16681</v>
      </c>
      <c r="I3193" s="456">
        <v>0</v>
      </c>
      <c r="J3193" s="459">
        <v>0</v>
      </c>
    </row>
    <row r="3194" spans="2:10" x14ac:dyDescent="0.25">
      <c r="B3194" s="516" t="s">
        <v>479</v>
      </c>
      <c r="C3194" s="458" t="s">
        <v>2835</v>
      </c>
      <c r="D3194" s="458" t="s">
        <v>2121</v>
      </c>
      <c r="E3194" s="456">
        <v>4792.32</v>
      </c>
      <c r="F3194" s="456">
        <v>0</v>
      </c>
      <c r="G3194" s="456">
        <v>3431.48</v>
      </c>
      <c r="H3194" s="456">
        <v>8223.7999999999993</v>
      </c>
      <c r="I3194" s="456">
        <v>0</v>
      </c>
      <c r="J3194" s="459">
        <v>0</v>
      </c>
    </row>
    <row r="3195" spans="2:10" x14ac:dyDescent="0.25">
      <c r="B3195" s="516" t="s">
        <v>479</v>
      </c>
      <c r="C3195" s="458" t="s">
        <v>3366</v>
      </c>
      <c r="D3195" s="458" t="s">
        <v>2123</v>
      </c>
      <c r="E3195" s="456">
        <v>490.23</v>
      </c>
      <c r="F3195" s="456">
        <v>0</v>
      </c>
      <c r="G3195" s="456">
        <v>0</v>
      </c>
      <c r="H3195" s="456">
        <v>490.23</v>
      </c>
      <c r="I3195" s="456">
        <v>0</v>
      </c>
      <c r="J3195" s="459">
        <v>0</v>
      </c>
    </row>
    <row r="3196" spans="2:10" ht="18" x14ac:dyDescent="0.25">
      <c r="B3196" s="516" t="s">
        <v>479</v>
      </c>
      <c r="C3196" s="458" t="s">
        <v>5894</v>
      </c>
      <c r="D3196" s="458" t="s">
        <v>2125</v>
      </c>
      <c r="E3196" s="456">
        <v>2068.61</v>
      </c>
      <c r="F3196" s="456">
        <v>0</v>
      </c>
      <c r="G3196" s="456">
        <v>0</v>
      </c>
      <c r="H3196" s="456">
        <v>2068.61</v>
      </c>
      <c r="I3196" s="456">
        <v>0</v>
      </c>
      <c r="J3196" s="459">
        <v>0</v>
      </c>
    </row>
    <row r="3197" spans="2:10" ht="18" x14ac:dyDescent="0.25">
      <c r="B3197" s="526" t="s">
        <v>479</v>
      </c>
      <c r="C3197" s="512" t="s">
        <v>3776</v>
      </c>
      <c r="D3197" s="512" t="s">
        <v>2127</v>
      </c>
      <c r="E3197" s="511">
        <v>0</v>
      </c>
      <c r="F3197" s="511">
        <v>0</v>
      </c>
      <c r="G3197" s="511">
        <v>0</v>
      </c>
      <c r="H3197" s="511">
        <v>0</v>
      </c>
      <c r="I3197" s="511">
        <v>0</v>
      </c>
      <c r="J3197" s="527">
        <v>0</v>
      </c>
    </row>
    <row r="3198" spans="2:10" x14ac:dyDescent="0.25">
      <c r="B3198" s="516" t="s">
        <v>479</v>
      </c>
      <c r="C3198" s="458" t="s">
        <v>3367</v>
      </c>
      <c r="D3198" s="458" t="s">
        <v>2129</v>
      </c>
      <c r="E3198" s="456">
        <v>8436.11</v>
      </c>
      <c r="F3198" s="456">
        <v>0</v>
      </c>
      <c r="G3198" s="456">
        <v>5998.8</v>
      </c>
      <c r="H3198" s="456">
        <v>8436.11</v>
      </c>
      <c r="I3198" s="456">
        <v>5998.8</v>
      </c>
      <c r="J3198" s="459">
        <v>0</v>
      </c>
    </row>
    <row r="3199" spans="2:10" x14ac:dyDescent="0.25">
      <c r="B3199" s="516" t="s">
        <v>479</v>
      </c>
      <c r="C3199" s="458" t="s">
        <v>3777</v>
      </c>
      <c r="D3199" s="458" t="s">
        <v>2131</v>
      </c>
      <c r="E3199" s="456">
        <v>0</v>
      </c>
      <c r="F3199" s="456">
        <v>0</v>
      </c>
      <c r="G3199" s="456">
        <v>0</v>
      </c>
      <c r="H3199" s="456">
        <v>0</v>
      </c>
      <c r="I3199" s="456">
        <v>0</v>
      </c>
      <c r="J3199" s="459">
        <v>0</v>
      </c>
    </row>
    <row r="3200" spans="2:10" x14ac:dyDescent="0.25">
      <c r="B3200" s="516" t="s">
        <v>479</v>
      </c>
      <c r="C3200" s="458" t="s">
        <v>2836</v>
      </c>
      <c r="D3200" s="458" t="s">
        <v>2133</v>
      </c>
      <c r="E3200" s="456">
        <v>42837.96</v>
      </c>
      <c r="F3200" s="456">
        <v>0</v>
      </c>
      <c r="G3200" s="456">
        <v>38656.559999999998</v>
      </c>
      <c r="H3200" s="456">
        <v>70071.94</v>
      </c>
      <c r="I3200" s="456">
        <v>11422.58</v>
      </c>
      <c r="J3200" s="459">
        <v>0</v>
      </c>
    </row>
    <row r="3201" spans="2:10" x14ac:dyDescent="0.25">
      <c r="B3201" s="526" t="s">
        <v>479</v>
      </c>
      <c r="C3201" s="512" t="s">
        <v>2837</v>
      </c>
      <c r="D3201" s="512" t="s">
        <v>2135</v>
      </c>
      <c r="E3201" s="511">
        <v>47316.57</v>
      </c>
      <c r="F3201" s="511">
        <v>0</v>
      </c>
      <c r="G3201" s="511">
        <v>23277.68</v>
      </c>
      <c r="H3201" s="511">
        <v>70594.25</v>
      </c>
      <c r="I3201" s="511">
        <v>0</v>
      </c>
      <c r="J3201" s="527">
        <v>0</v>
      </c>
    </row>
    <row r="3202" spans="2:10" x14ac:dyDescent="0.25">
      <c r="B3202" s="516" t="s">
        <v>479</v>
      </c>
      <c r="C3202" s="458" t="s">
        <v>3368</v>
      </c>
      <c r="D3202" s="458" t="s">
        <v>2137</v>
      </c>
      <c r="E3202" s="456">
        <v>648.21</v>
      </c>
      <c r="F3202" s="456">
        <v>0</v>
      </c>
      <c r="G3202" s="456">
        <v>0</v>
      </c>
      <c r="H3202" s="456">
        <v>648.21</v>
      </c>
      <c r="I3202" s="456">
        <v>0</v>
      </c>
      <c r="J3202" s="459">
        <v>0</v>
      </c>
    </row>
    <row r="3203" spans="2:10" x14ac:dyDescent="0.25">
      <c r="B3203" s="516" t="s">
        <v>479</v>
      </c>
      <c r="C3203" s="458" t="s">
        <v>4120</v>
      </c>
      <c r="D3203" s="458" t="s">
        <v>2139</v>
      </c>
      <c r="E3203" s="456">
        <v>0</v>
      </c>
      <c r="F3203" s="456">
        <v>0</v>
      </c>
      <c r="G3203" s="456">
        <v>0</v>
      </c>
      <c r="H3203" s="456">
        <v>0</v>
      </c>
      <c r="I3203" s="456">
        <v>0</v>
      </c>
      <c r="J3203" s="459">
        <v>0</v>
      </c>
    </row>
    <row r="3204" spans="2:10" x14ac:dyDescent="0.25">
      <c r="B3204" s="516" t="s">
        <v>479</v>
      </c>
      <c r="C3204" s="458" t="s">
        <v>3778</v>
      </c>
      <c r="D3204" s="458" t="s">
        <v>2141</v>
      </c>
      <c r="E3204" s="456">
        <v>0</v>
      </c>
      <c r="F3204" s="456">
        <v>0</v>
      </c>
      <c r="G3204" s="456">
        <v>0</v>
      </c>
      <c r="H3204" s="456">
        <v>0</v>
      </c>
      <c r="I3204" s="456">
        <v>0</v>
      </c>
      <c r="J3204" s="459">
        <v>0</v>
      </c>
    </row>
    <row r="3205" spans="2:10" x14ac:dyDescent="0.25">
      <c r="B3205" s="516" t="s">
        <v>479</v>
      </c>
      <c r="C3205" s="458" t="s">
        <v>2838</v>
      </c>
      <c r="D3205" s="458" t="s">
        <v>2143</v>
      </c>
      <c r="E3205" s="456">
        <v>0</v>
      </c>
      <c r="F3205" s="456">
        <v>0</v>
      </c>
      <c r="G3205" s="456">
        <v>8792.9699999999993</v>
      </c>
      <c r="H3205" s="456">
        <v>8792.9699999999993</v>
      </c>
      <c r="I3205" s="456">
        <v>0</v>
      </c>
      <c r="J3205" s="459">
        <v>0</v>
      </c>
    </row>
    <row r="3206" spans="2:10" x14ac:dyDescent="0.25">
      <c r="B3206" s="516" t="s">
        <v>479</v>
      </c>
      <c r="C3206" s="458" t="s">
        <v>3779</v>
      </c>
      <c r="D3206" s="458" t="s">
        <v>2226</v>
      </c>
      <c r="E3206" s="456">
        <v>0</v>
      </c>
      <c r="F3206" s="456">
        <v>0</v>
      </c>
      <c r="G3206" s="456">
        <v>0</v>
      </c>
      <c r="H3206" s="456">
        <v>0</v>
      </c>
      <c r="I3206" s="456">
        <v>0</v>
      </c>
      <c r="J3206" s="459">
        <v>0</v>
      </c>
    </row>
    <row r="3207" spans="2:10" x14ac:dyDescent="0.25">
      <c r="B3207" s="526" t="s">
        <v>479</v>
      </c>
      <c r="C3207" s="512" t="s">
        <v>2839</v>
      </c>
      <c r="D3207" s="512" t="s">
        <v>2145</v>
      </c>
      <c r="E3207" s="511">
        <v>8250</v>
      </c>
      <c r="F3207" s="511">
        <v>0</v>
      </c>
      <c r="G3207" s="511">
        <v>16500</v>
      </c>
      <c r="H3207" s="511">
        <v>8250</v>
      </c>
      <c r="I3207" s="511">
        <v>16500</v>
      </c>
      <c r="J3207" s="527">
        <v>0</v>
      </c>
    </row>
    <row r="3208" spans="2:10" x14ac:dyDescent="0.25">
      <c r="B3208" s="516" t="s">
        <v>479</v>
      </c>
      <c r="C3208" s="458" t="s">
        <v>3780</v>
      </c>
      <c r="D3208" s="458" t="s">
        <v>2147</v>
      </c>
      <c r="E3208" s="456">
        <v>0</v>
      </c>
      <c r="F3208" s="456">
        <v>0</v>
      </c>
      <c r="G3208" s="456">
        <v>0</v>
      </c>
      <c r="H3208" s="456">
        <v>0</v>
      </c>
      <c r="I3208" s="456">
        <v>0</v>
      </c>
      <c r="J3208" s="459">
        <v>0</v>
      </c>
    </row>
    <row r="3209" spans="2:10" x14ac:dyDescent="0.25">
      <c r="B3209" s="516" t="s">
        <v>479</v>
      </c>
      <c r="C3209" s="458" t="s">
        <v>4346</v>
      </c>
      <c r="D3209" s="458" t="s">
        <v>2351</v>
      </c>
      <c r="E3209" s="456">
        <v>0</v>
      </c>
      <c r="F3209" s="456">
        <v>0</v>
      </c>
      <c r="G3209" s="456">
        <v>0</v>
      </c>
      <c r="H3209" s="456">
        <v>0</v>
      </c>
      <c r="I3209" s="456">
        <v>0</v>
      </c>
      <c r="J3209" s="459">
        <v>0</v>
      </c>
    </row>
    <row r="3210" spans="2:10" x14ac:dyDescent="0.25">
      <c r="B3210" s="516" t="s">
        <v>479</v>
      </c>
      <c r="C3210" s="458" t="s">
        <v>4347</v>
      </c>
      <c r="D3210" s="458" t="s">
        <v>2149</v>
      </c>
      <c r="E3210" s="456">
        <v>0</v>
      </c>
      <c r="F3210" s="456">
        <v>0</v>
      </c>
      <c r="G3210" s="456">
        <v>0</v>
      </c>
      <c r="H3210" s="456">
        <v>0</v>
      </c>
      <c r="I3210" s="456">
        <v>0</v>
      </c>
      <c r="J3210" s="459">
        <v>0</v>
      </c>
    </row>
    <row r="3211" spans="2:10" x14ac:dyDescent="0.25">
      <c r="B3211" s="516" t="s">
        <v>479</v>
      </c>
      <c r="C3211" s="458" t="s">
        <v>2840</v>
      </c>
      <c r="D3211" s="458" t="s">
        <v>2151</v>
      </c>
      <c r="E3211" s="456">
        <v>43113.25</v>
      </c>
      <c r="F3211" s="456">
        <v>0</v>
      </c>
      <c r="G3211" s="456">
        <v>31700.78</v>
      </c>
      <c r="H3211" s="456">
        <v>57244.03</v>
      </c>
      <c r="I3211" s="456">
        <v>17570</v>
      </c>
      <c r="J3211" s="459">
        <v>0</v>
      </c>
    </row>
    <row r="3212" spans="2:10" ht="18" x14ac:dyDescent="0.25">
      <c r="B3212" s="516" t="s">
        <v>479</v>
      </c>
      <c r="C3212" s="458" t="s">
        <v>2841</v>
      </c>
      <c r="D3212" s="458" t="s">
        <v>2153</v>
      </c>
      <c r="E3212" s="456">
        <v>3800</v>
      </c>
      <c r="F3212" s="456">
        <v>0</v>
      </c>
      <c r="G3212" s="456">
        <v>0</v>
      </c>
      <c r="H3212" s="456">
        <v>3800</v>
      </c>
      <c r="I3212" s="456">
        <v>0</v>
      </c>
      <c r="J3212" s="459">
        <v>0</v>
      </c>
    </row>
    <row r="3213" spans="2:10" x14ac:dyDescent="0.25">
      <c r="B3213" s="526" t="s">
        <v>479</v>
      </c>
      <c r="C3213" s="512" t="s">
        <v>3781</v>
      </c>
      <c r="D3213" s="512" t="s">
        <v>2155</v>
      </c>
      <c r="E3213" s="511">
        <v>0</v>
      </c>
      <c r="F3213" s="511">
        <v>0</v>
      </c>
      <c r="G3213" s="511">
        <v>11965.69</v>
      </c>
      <c r="H3213" s="511">
        <v>11965.69</v>
      </c>
      <c r="I3213" s="511">
        <v>0</v>
      </c>
      <c r="J3213" s="527">
        <v>0</v>
      </c>
    </row>
    <row r="3214" spans="2:10" x14ac:dyDescent="0.25">
      <c r="B3214" s="516" t="s">
        <v>479</v>
      </c>
      <c r="C3214" s="458" t="s">
        <v>3782</v>
      </c>
      <c r="D3214" s="458" t="s">
        <v>2157</v>
      </c>
      <c r="E3214" s="456">
        <v>0</v>
      </c>
      <c r="F3214" s="456">
        <v>0</v>
      </c>
      <c r="G3214" s="456">
        <v>0</v>
      </c>
      <c r="H3214" s="456">
        <v>0</v>
      </c>
      <c r="I3214" s="456">
        <v>0</v>
      </c>
      <c r="J3214" s="459">
        <v>0</v>
      </c>
    </row>
    <row r="3215" spans="2:10" x14ac:dyDescent="0.25">
      <c r="B3215" s="516" t="s">
        <v>479</v>
      </c>
      <c r="C3215" s="458" t="s">
        <v>4121</v>
      </c>
      <c r="D3215" s="458" t="s">
        <v>2262</v>
      </c>
      <c r="E3215" s="456">
        <v>0</v>
      </c>
      <c r="F3215" s="456">
        <v>0</v>
      </c>
      <c r="G3215" s="456">
        <v>50.28</v>
      </c>
      <c r="H3215" s="456">
        <v>50.28</v>
      </c>
      <c r="I3215" s="456">
        <v>0</v>
      </c>
      <c r="J3215" s="459">
        <v>0</v>
      </c>
    </row>
    <row r="3216" spans="2:10" x14ac:dyDescent="0.25">
      <c r="B3216" s="526" t="s">
        <v>479</v>
      </c>
      <c r="C3216" s="512" t="s">
        <v>4560</v>
      </c>
      <c r="D3216" s="512" t="s">
        <v>3686</v>
      </c>
      <c r="E3216" s="511">
        <v>0</v>
      </c>
      <c r="F3216" s="511">
        <v>0</v>
      </c>
      <c r="G3216" s="511">
        <v>0</v>
      </c>
      <c r="H3216" s="511">
        <v>0</v>
      </c>
      <c r="I3216" s="511">
        <v>0</v>
      </c>
      <c r="J3216" s="527">
        <v>0</v>
      </c>
    </row>
    <row r="3217" spans="2:10" x14ac:dyDescent="0.25">
      <c r="B3217" s="516" t="s">
        <v>479</v>
      </c>
      <c r="C3217" s="458" t="s">
        <v>3783</v>
      </c>
      <c r="D3217" s="458" t="s">
        <v>3276</v>
      </c>
      <c r="E3217" s="456">
        <v>15991.46</v>
      </c>
      <c r="F3217" s="456">
        <v>0</v>
      </c>
      <c r="G3217" s="456">
        <v>0</v>
      </c>
      <c r="H3217" s="456">
        <v>15991.46</v>
      </c>
      <c r="I3217" s="456">
        <v>0</v>
      </c>
      <c r="J3217" s="459">
        <v>0</v>
      </c>
    </row>
    <row r="3218" spans="2:10" x14ac:dyDescent="0.25">
      <c r="B3218" s="516" t="s">
        <v>479</v>
      </c>
      <c r="C3218" s="458" t="s">
        <v>2842</v>
      </c>
      <c r="D3218" s="458" t="s">
        <v>2065</v>
      </c>
      <c r="E3218" s="456">
        <v>0</v>
      </c>
      <c r="F3218" s="456">
        <v>0</v>
      </c>
      <c r="G3218" s="456">
        <v>610890.69999999995</v>
      </c>
      <c r="H3218" s="456">
        <v>610890.69999999995</v>
      </c>
      <c r="I3218" s="456">
        <v>0</v>
      </c>
      <c r="J3218" s="459">
        <v>0</v>
      </c>
    </row>
    <row r="3219" spans="2:10" x14ac:dyDescent="0.25">
      <c r="B3219" s="516" t="s">
        <v>479</v>
      </c>
      <c r="C3219" s="458" t="s">
        <v>2843</v>
      </c>
      <c r="D3219" s="458" t="s">
        <v>2067</v>
      </c>
      <c r="E3219" s="456">
        <v>0</v>
      </c>
      <c r="F3219" s="456">
        <v>0</v>
      </c>
      <c r="G3219" s="456">
        <v>46110.54</v>
      </c>
      <c r="H3219" s="456">
        <v>46110.54</v>
      </c>
      <c r="I3219" s="456">
        <v>0</v>
      </c>
      <c r="J3219" s="459">
        <v>0</v>
      </c>
    </row>
    <row r="3220" spans="2:10" x14ac:dyDescent="0.25">
      <c r="B3220" s="516" t="s">
        <v>479</v>
      </c>
      <c r="C3220" s="458" t="s">
        <v>2844</v>
      </c>
      <c r="D3220" s="458" t="s">
        <v>2069</v>
      </c>
      <c r="E3220" s="456">
        <v>0</v>
      </c>
      <c r="F3220" s="456">
        <v>0</v>
      </c>
      <c r="G3220" s="456">
        <v>5400</v>
      </c>
      <c r="H3220" s="456">
        <v>5400</v>
      </c>
      <c r="I3220" s="456">
        <v>0</v>
      </c>
      <c r="J3220" s="459">
        <v>0</v>
      </c>
    </row>
    <row r="3221" spans="2:10" x14ac:dyDescent="0.25">
      <c r="B3221" s="516" t="s">
        <v>479</v>
      </c>
      <c r="C3221" s="458" t="s">
        <v>2845</v>
      </c>
      <c r="D3221" s="458" t="s">
        <v>2071</v>
      </c>
      <c r="E3221" s="456">
        <v>1007751.94</v>
      </c>
      <c r="F3221" s="456">
        <v>0</v>
      </c>
      <c r="G3221" s="456">
        <v>-20686.78</v>
      </c>
      <c r="H3221" s="456">
        <v>987065.16</v>
      </c>
      <c r="I3221" s="456">
        <v>0</v>
      </c>
      <c r="J3221" s="459">
        <v>0</v>
      </c>
    </row>
    <row r="3222" spans="2:10" x14ac:dyDescent="0.25">
      <c r="B3222" s="516" t="s">
        <v>479</v>
      </c>
      <c r="C3222" s="458" t="s">
        <v>2846</v>
      </c>
      <c r="D3222" s="458" t="s">
        <v>2073</v>
      </c>
      <c r="E3222" s="456">
        <v>0</v>
      </c>
      <c r="F3222" s="456">
        <v>0</v>
      </c>
      <c r="G3222" s="456">
        <v>63254.78</v>
      </c>
      <c r="H3222" s="456">
        <v>0</v>
      </c>
      <c r="I3222" s="456">
        <v>63254.78</v>
      </c>
      <c r="J3222" s="459">
        <v>0</v>
      </c>
    </row>
    <row r="3223" spans="2:10" x14ac:dyDescent="0.25">
      <c r="B3223" s="526" t="s">
        <v>479</v>
      </c>
      <c r="C3223" s="512" t="s">
        <v>2847</v>
      </c>
      <c r="D3223" s="512" t="s">
        <v>2075</v>
      </c>
      <c r="E3223" s="511">
        <v>0</v>
      </c>
      <c r="F3223" s="511">
        <v>0</v>
      </c>
      <c r="G3223" s="511">
        <v>34700.26</v>
      </c>
      <c r="H3223" s="511">
        <v>34700.26</v>
      </c>
      <c r="I3223" s="511">
        <v>0</v>
      </c>
      <c r="J3223" s="527">
        <v>0</v>
      </c>
    </row>
    <row r="3224" spans="2:10" x14ac:dyDescent="0.25">
      <c r="B3224" s="516" t="s">
        <v>479</v>
      </c>
      <c r="C3224" s="458" t="s">
        <v>2848</v>
      </c>
      <c r="D3224" s="458" t="s">
        <v>2077</v>
      </c>
      <c r="E3224" s="456">
        <v>0</v>
      </c>
      <c r="F3224" s="456">
        <v>0</v>
      </c>
      <c r="G3224" s="456">
        <v>0</v>
      </c>
      <c r="H3224" s="456">
        <v>0</v>
      </c>
      <c r="I3224" s="456">
        <v>0</v>
      </c>
      <c r="J3224" s="459">
        <v>0</v>
      </c>
    </row>
    <row r="3225" spans="2:10" x14ac:dyDescent="0.25">
      <c r="B3225" s="516" t="s">
        <v>479</v>
      </c>
      <c r="C3225" s="458" t="s">
        <v>2849</v>
      </c>
      <c r="D3225" s="458" t="s">
        <v>2079</v>
      </c>
      <c r="E3225" s="456">
        <v>0</v>
      </c>
      <c r="F3225" s="456">
        <v>0</v>
      </c>
      <c r="G3225" s="456">
        <v>284753.34999999998</v>
      </c>
      <c r="H3225" s="456">
        <v>284753.34999999998</v>
      </c>
      <c r="I3225" s="456">
        <v>0</v>
      </c>
      <c r="J3225" s="459">
        <v>0</v>
      </c>
    </row>
    <row r="3226" spans="2:10" x14ac:dyDescent="0.25">
      <c r="B3226" s="516" t="s">
        <v>479</v>
      </c>
      <c r="C3226" s="458" t="s">
        <v>2850</v>
      </c>
      <c r="D3226" s="458" t="s">
        <v>2081</v>
      </c>
      <c r="E3226" s="456">
        <v>70013.2</v>
      </c>
      <c r="F3226" s="456">
        <v>0</v>
      </c>
      <c r="G3226" s="456">
        <v>68833.77</v>
      </c>
      <c r="H3226" s="456">
        <v>70013.2</v>
      </c>
      <c r="I3226" s="456">
        <v>68833.77</v>
      </c>
      <c r="J3226" s="459">
        <v>0</v>
      </c>
    </row>
    <row r="3227" spans="2:10" x14ac:dyDescent="0.25">
      <c r="B3227" s="516" t="s">
        <v>479</v>
      </c>
      <c r="C3227" s="458" t="s">
        <v>4719</v>
      </c>
      <c r="D3227" s="458" t="s">
        <v>2083</v>
      </c>
      <c r="E3227" s="456">
        <v>0</v>
      </c>
      <c r="F3227" s="456">
        <v>0</v>
      </c>
      <c r="G3227" s="456">
        <v>0</v>
      </c>
      <c r="H3227" s="456">
        <v>0</v>
      </c>
      <c r="I3227" s="456">
        <v>0</v>
      </c>
      <c r="J3227" s="459">
        <v>0</v>
      </c>
    </row>
    <row r="3228" spans="2:10" x14ac:dyDescent="0.25">
      <c r="B3228" s="516" t="s">
        <v>479</v>
      </c>
      <c r="C3228" s="458" t="s">
        <v>3369</v>
      </c>
      <c r="D3228" s="458" t="s">
        <v>2085</v>
      </c>
      <c r="E3228" s="456">
        <v>0</v>
      </c>
      <c r="F3228" s="456">
        <v>0</v>
      </c>
      <c r="G3228" s="456">
        <v>43.99</v>
      </c>
      <c r="H3228" s="456">
        <v>-116726.49</v>
      </c>
      <c r="I3228" s="456">
        <v>116770.48</v>
      </c>
      <c r="J3228" s="459">
        <v>0</v>
      </c>
    </row>
    <row r="3229" spans="2:10" x14ac:dyDescent="0.25">
      <c r="B3229" s="516" t="s">
        <v>479</v>
      </c>
      <c r="C3229" s="458" t="s">
        <v>3784</v>
      </c>
      <c r="D3229" s="458" t="s">
        <v>2087</v>
      </c>
      <c r="E3229" s="456">
        <v>0</v>
      </c>
      <c r="F3229" s="456">
        <v>0</v>
      </c>
      <c r="G3229" s="456">
        <v>0</v>
      </c>
      <c r="H3229" s="456">
        <v>0</v>
      </c>
      <c r="I3229" s="456">
        <v>0</v>
      </c>
      <c r="J3229" s="459">
        <v>0</v>
      </c>
    </row>
    <row r="3230" spans="2:10" x14ac:dyDescent="0.25">
      <c r="B3230" s="516" t="s">
        <v>479</v>
      </c>
      <c r="C3230" s="458" t="s">
        <v>2851</v>
      </c>
      <c r="D3230" s="458" t="s">
        <v>2089</v>
      </c>
      <c r="E3230" s="456">
        <v>0</v>
      </c>
      <c r="F3230" s="456">
        <v>0</v>
      </c>
      <c r="G3230" s="456">
        <v>0</v>
      </c>
      <c r="H3230" s="456">
        <v>0</v>
      </c>
      <c r="I3230" s="456">
        <v>0</v>
      </c>
      <c r="J3230" s="459">
        <v>0</v>
      </c>
    </row>
    <row r="3231" spans="2:10" x14ac:dyDescent="0.25">
      <c r="B3231" s="526" t="s">
        <v>479</v>
      </c>
      <c r="C3231" s="512" t="s">
        <v>2852</v>
      </c>
      <c r="D3231" s="512" t="s">
        <v>2091</v>
      </c>
      <c r="E3231" s="511">
        <v>0</v>
      </c>
      <c r="F3231" s="511">
        <v>0</v>
      </c>
      <c r="G3231" s="511">
        <v>0</v>
      </c>
      <c r="H3231" s="511">
        <v>0</v>
      </c>
      <c r="I3231" s="511">
        <v>0</v>
      </c>
      <c r="J3231" s="527">
        <v>0</v>
      </c>
    </row>
    <row r="3232" spans="2:10" x14ac:dyDescent="0.25">
      <c r="B3232" s="516" t="s">
        <v>479</v>
      </c>
      <c r="C3232" s="458" t="s">
        <v>4122</v>
      </c>
      <c r="D3232" s="458" t="s">
        <v>4060</v>
      </c>
      <c r="E3232" s="456">
        <v>0</v>
      </c>
      <c r="F3232" s="456">
        <v>0</v>
      </c>
      <c r="G3232" s="456">
        <v>18831.95</v>
      </c>
      <c r="H3232" s="456">
        <v>18831.95</v>
      </c>
      <c r="I3232" s="456">
        <v>0</v>
      </c>
      <c r="J3232" s="459">
        <v>0</v>
      </c>
    </row>
    <row r="3233" spans="2:10" x14ac:dyDescent="0.25">
      <c r="B3233" s="526" t="s">
        <v>479</v>
      </c>
      <c r="C3233" s="512" t="s">
        <v>2853</v>
      </c>
      <c r="D3233" s="512" t="s">
        <v>2095</v>
      </c>
      <c r="E3233" s="511">
        <v>6312.72</v>
      </c>
      <c r="F3233" s="511">
        <v>0</v>
      </c>
      <c r="G3233" s="511">
        <v>40732.15</v>
      </c>
      <c r="H3233" s="511">
        <v>6312.72</v>
      </c>
      <c r="I3233" s="511">
        <v>40732.15</v>
      </c>
      <c r="J3233" s="527">
        <v>0</v>
      </c>
    </row>
    <row r="3234" spans="2:10" x14ac:dyDescent="0.25">
      <c r="B3234" s="516" t="s">
        <v>479</v>
      </c>
      <c r="C3234" s="458" t="s">
        <v>2854</v>
      </c>
      <c r="D3234" s="458" t="s">
        <v>2097</v>
      </c>
      <c r="E3234" s="456">
        <v>22213.119999999999</v>
      </c>
      <c r="F3234" s="456">
        <v>0</v>
      </c>
      <c r="G3234" s="456">
        <v>10439.049999999999</v>
      </c>
      <c r="H3234" s="456">
        <v>32652.17</v>
      </c>
      <c r="I3234" s="456">
        <v>0</v>
      </c>
      <c r="J3234" s="459">
        <v>0</v>
      </c>
    </row>
    <row r="3235" spans="2:10" x14ac:dyDescent="0.25">
      <c r="B3235" s="526" t="s">
        <v>479</v>
      </c>
      <c r="C3235" s="512" t="s">
        <v>2855</v>
      </c>
      <c r="D3235" s="512" t="s">
        <v>2099</v>
      </c>
      <c r="E3235" s="511">
        <v>1400.85</v>
      </c>
      <c r="F3235" s="511">
        <v>0</v>
      </c>
      <c r="G3235" s="511">
        <v>6474.13</v>
      </c>
      <c r="H3235" s="511">
        <v>1400.85</v>
      </c>
      <c r="I3235" s="511">
        <v>6474.13</v>
      </c>
      <c r="J3235" s="527">
        <v>0</v>
      </c>
    </row>
    <row r="3236" spans="2:10" ht="18" x14ac:dyDescent="0.25">
      <c r="B3236" s="516" t="s">
        <v>479</v>
      </c>
      <c r="C3236" s="458" t="s">
        <v>3785</v>
      </c>
      <c r="D3236" s="458" t="s">
        <v>2177</v>
      </c>
      <c r="E3236" s="456">
        <v>1336.21</v>
      </c>
      <c r="F3236" s="456">
        <v>0</v>
      </c>
      <c r="G3236" s="456">
        <v>4605.2700000000004</v>
      </c>
      <c r="H3236" s="456">
        <v>1336.21</v>
      </c>
      <c r="I3236" s="456">
        <v>4605.2700000000004</v>
      </c>
      <c r="J3236" s="459">
        <v>0</v>
      </c>
    </row>
    <row r="3237" spans="2:10" x14ac:dyDescent="0.25">
      <c r="B3237" s="516" t="s">
        <v>479</v>
      </c>
      <c r="C3237" s="458" t="s">
        <v>3370</v>
      </c>
      <c r="D3237" s="458" t="s">
        <v>2179</v>
      </c>
      <c r="E3237" s="456">
        <v>0</v>
      </c>
      <c r="F3237" s="456">
        <v>0</v>
      </c>
      <c r="G3237" s="456">
        <v>0</v>
      </c>
      <c r="H3237" s="456">
        <v>0</v>
      </c>
      <c r="I3237" s="456">
        <v>0</v>
      </c>
      <c r="J3237" s="459">
        <v>0</v>
      </c>
    </row>
    <row r="3238" spans="2:10" x14ac:dyDescent="0.25">
      <c r="B3238" s="516" t="s">
        <v>479</v>
      </c>
      <c r="C3238" s="458" t="s">
        <v>2856</v>
      </c>
      <c r="D3238" s="458" t="s">
        <v>2101</v>
      </c>
      <c r="E3238" s="456">
        <v>178.4</v>
      </c>
      <c r="F3238" s="456">
        <v>0</v>
      </c>
      <c r="G3238" s="456">
        <v>6417.6</v>
      </c>
      <c r="H3238" s="456">
        <v>6596</v>
      </c>
      <c r="I3238" s="456">
        <v>0</v>
      </c>
      <c r="J3238" s="459">
        <v>0</v>
      </c>
    </row>
    <row r="3239" spans="2:10" x14ac:dyDescent="0.25">
      <c r="B3239" s="526" t="s">
        <v>479</v>
      </c>
      <c r="C3239" s="512" t="s">
        <v>3786</v>
      </c>
      <c r="D3239" s="512" t="s">
        <v>2103</v>
      </c>
      <c r="E3239" s="511">
        <v>2040</v>
      </c>
      <c r="F3239" s="511">
        <v>0</v>
      </c>
      <c r="G3239" s="511">
        <v>0</v>
      </c>
      <c r="H3239" s="511">
        <v>2040</v>
      </c>
      <c r="I3239" s="511">
        <v>0</v>
      </c>
      <c r="J3239" s="527">
        <v>0</v>
      </c>
    </row>
    <row r="3240" spans="2:10" x14ac:dyDescent="0.25">
      <c r="B3240" s="526" t="s">
        <v>479</v>
      </c>
      <c r="C3240" s="512" t="s">
        <v>2857</v>
      </c>
      <c r="D3240" s="512" t="s">
        <v>2105</v>
      </c>
      <c r="E3240" s="511">
        <v>4402.7700000000004</v>
      </c>
      <c r="F3240" s="511">
        <v>0</v>
      </c>
      <c r="G3240" s="511">
        <v>142527.91</v>
      </c>
      <c r="H3240" s="511">
        <v>146930.68</v>
      </c>
      <c r="I3240" s="511">
        <v>0</v>
      </c>
      <c r="J3240" s="527">
        <v>0</v>
      </c>
    </row>
    <row r="3241" spans="2:10" x14ac:dyDescent="0.25">
      <c r="B3241" s="526" t="s">
        <v>479</v>
      </c>
      <c r="C3241" s="512" t="s">
        <v>3371</v>
      </c>
      <c r="D3241" s="512" t="s">
        <v>2186</v>
      </c>
      <c r="E3241" s="511">
        <v>0</v>
      </c>
      <c r="F3241" s="511">
        <v>0</v>
      </c>
      <c r="G3241" s="511">
        <v>360.73</v>
      </c>
      <c r="H3241" s="511">
        <v>360.73</v>
      </c>
      <c r="I3241" s="511">
        <v>0</v>
      </c>
      <c r="J3241" s="527">
        <v>0</v>
      </c>
    </row>
    <row r="3242" spans="2:10" x14ac:dyDescent="0.25">
      <c r="B3242" s="526" t="s">
        <v>479</v>
      </c>
      <c r="C3242" s="512" t="s">
        <v>3372</v>
      </c>
      <c r="D3242" s="512" t="s">
        <v>2107</v>
      </c>
      <c r="E3242" s="511">
        <v>0</v>
      </c>
      <c r="F3242" s="511">
        <v>0</v>
      </c>
      <c r="G3242" s="511">
        <v>6669.2</v>
      </c>
      <c r="H3242" s="511">
        <v>6669.2</v>
      </c>
      <c r="I3242" s="511">
        <v>0</v>
      </c>
      <c r="J3242" s="527">
        <v>0</v>
      </c>
    </row>
    <row r="3243" spans="2:10" x14ac:dyDescent="0.25">
      <c r="B3243" s="526" t="s">
        <v>479</v>
      </c>
      <c r="C3243" s="512" t="s">
        <v>4908</v>
      </c>
      <c r="D3243" s="512" t="s">
        <v>2111</v>
      </c>
      <c r="E3243" s="511">
        <v>0</v>
      </c>
      <c r="F3243" s="511">
        <v>0</v>
      </c>
      <c r="G3243" s="511">
        <v>900</v>
      </c>
      <c r="H3243" s="511">
        <v>900</v>
      </c>
      <c r="I3243" s="511">
        <v>0</v>
      </c>
      <c r="J3243" s="527">
        <v>0</v>
      </c>
    </row>
    <row r="3244" spans="2:10" x14ac:dyDescent="0.25">
      <c r="B3244" s="516" t="s">
        <v>479</v>
      </c>
      <c r="C3244" s="458" t="s">
        <v>4123</v>
      </c>
      <c r="D3244" s="458" t="s">
        <v>2191</v>
      </c>
      <c r="E3244" s="456">
        <v>0</v>
      </c>
      <c r="F3244" s="456">
        <v>0</v>
      </c>
      <c r="G3244" s="456">
        <v>0</v>
      </c>
      <c r="H3244" s="456">
        <v>0</v>
      </c>
      <c r="I3244" s="456">
        <v>0</v>
      </c>
      <c r="J3244" s="459">
        <v>0</v>
      </c>
    </row>
    <row r="3245" spans="2:10" x14ac:dyDescent="0.25">
      <c r="B3245" s="516" t="s">
        <v>479</v>
      </c>
      <c r="C3245" s="458" t="s">
        <v>2858</v>
      </c>
      <c r="D3245" s="458" t="s">
        <v>2115</v>
      </c>
      <c r="E3245" s="456">
        <v>13286.89</v>
      </c>
      <c r="F3245" s="456">
        <v>0</v>
      </c>
      <c r="G3245" s="456">
        <v>35888.160000000003</v>
      </c>
      <c r="H3245" s="456">
        <v>13632.89</v>
      </c>
      <c r="I3245" s="456">
        <v>35542.160000000003</v>
      </c>
      <c r="J3245" s="459">
        <v>0</v>
      </c>
    </row>
    <row r="3246" spans="2:10" x14ac:dyDescent="0.25">
      <c r="B3246" s="516" t="s">
        <v>479</v>
      </c>
      <c r="C3246" s="458" t="s">
        <v>4124</v>
      </c>
      <c r="D3246" s="458" t="s">
        <v>2197</v>
      </c>
      <c r="E3246" s="456">
        <v>0</v>
      </c>
      <c r="F3246" s="456">
        <v>0</v>
      </c>
      <c r="G3246" s="456">
        <v>0</v>
      </c>
      <c r="H3246" s="456">
        <v>0</v>
      </c>
      <c r="I3246" s="456">
        <v>0</v>
      </c>
      <c r="J3246" s="459">
        <v>0</v>
      </c>
    </row>
    <row r="3247" spans="2:10" x14ac:dyDescent="0.25">
      <c r="B3247" s="516" t="s">
        <v>479</v>
      </c>
      <c r="C3247" s="458" t="s">
        <v>3373</v>
      </c>
      <c r="D3247" s="458" t="s">
        <v>2119</v>
      </c>
      <c r="E3247" s="456">
        <v>6601</v>
      </c>
      <c r="F3247" s="456">
        <v>0</v>
      </c>
      <c r="G3247" s="456">
        <v>0</v>
      </c>
      <c r="H3247" s="456">
        <v>6601</v>
      </c>
      <c r="I3247" s="456">
        <v>0</v>
      </c>
      <c r="J3247" s="459">
        <v>0</v>
      </c>
    </row>
    <row r="3248" spans="2:10" x14ac:dyDescent="0.25">
      <c r="B3248" s="516" t="s">
        <v>479</v>
      </c>
      <c r="C3248" s="458" t="s">
        <v>5051</v>
      </c>
      <c r="D3248" s="458" t="s">
        <v>5019</v>
      </c>
      <c r="E3248" s="456">
        <v>649</v>
      </c>
      <c r="F3248" s="456">
        <v>0</v>
      </c>
      <c r="G3248" s="456">
        <v>0</v>
      </c>
      <c r="H3248" s="456">
        <v>649</v>
      </c>
      <c r="I3248" s="456">
        <v>0</v>
      </c>
      <c r="J3248" s="459">
        <v>0</v>
      </c>
    </row>
    <row r="3249" spans="2:10" x14ac:dyDescent="0.25">
      <c r="B3249" s="516" t="s">
        <v>479</v>
      </c>
      <c r="C3249" s="458" t="s">
        <v>3374</v>
      </c>
      <c r="D3249" s="458" t="s">
        <v>2121</v>
      </c>
      <c r="E3249" s="456">
        <v>0</v>
      </c>
      <c r="F3249" s="456">
        <v>0</v>
      </c>
      <c r="G3249" s="456">
        <v>0</v>
      </c>
      <c r="H3249" s="456">
        <v>0</v>
      </c>
      <c r="I3249" s="456">
        <v>0</v>
      </c>
      <c r="J3249" s="459">
        <v>0</v>
      </c>
    </row>
    <row r="3250" spans="2:10" x14ac:dyDescent="0.25">
      <c r="B3250" s="516" t="s">
        <v>479</v>
      </c>
      <c r="C3250" s="458" t="s">
        <v>3375</v>
      </c>
      <c r="D3250" s="458" t="s">
        <v>2123</v>
      </c>
      <c r="E3250" s="456">
        <v>2480</v>
      </c>
      <c r="F3250" s="456">
        <v>0</v>
      </c>
      <c r="G3250" s="456">
        <v>2107.8000000000002</v>
      </c>
      <c r="H3250" s="456">
        <v>4587.8</v>
      </c>
      <c r="I3250" s="456">
        <v>0</v>
      </c>
      <c r="J3250" s="459">
        <v>0</v>
      </c>
    </row>
    <row r="3251" spans="2:10" ht="18" x14ac:dyDescent="0.25">
      <c r="B3251" s="516" t="s">
        <v>479</v>
      </c>
      <c r="C3251" s="458" t="s">
        <v>3376</v>
      </c>
      <c r="D3251" s="458" t="s">
        <v>2125</v>
      </c>
      <c r="E3251" s="456">
        <v>0</v>
      </c>
      <c r="F3251" s="456">
        <v>0</v>
      </c>
      <c r="G3251" s="456">
        <v>2155.17</v>
      </c>
      <c r="H3251" s="456">
        <v>2155.17</v>
      </c>
      <c r="I3251" s="456">
        <v>0</v>
      </c>
      <c r="J3251" s="459">
        <v>0</v>
      </c>
    </row>
    <row r="3252" spans="2:10" ht="18" x14ac:dyDescent="0.25">
      <c r="B3252" s="516" t="s">
        <v>479</v>
      </c>
      <c r="C3252" s="458" t="s">
        <v>2859</v>
      </c>
      <c r="D3252" s="458" t="s">
        <v>2127</v>
      </c>
      <c r="E3252" s="456">
        <v>16503.23</v>
      </c>
      <c r="F3252" s="456">
        <v>0</v>
      </c>
      <c r="G3252" s="456">
        <v>172.41</v>
      </c>
      <c r="H3252" s="456">
        <v>16675.64</v>
      </c>
      <c r="I3252" s="456">
        <v>0</v>
      </c>
      <c r="J3252" s="459">
        <v>0</v>
      </c>
    </row>
    <row r="3253" spans="2:10" x14ac:dyDescent="0.25">
      <c r="B3253" s="516" t="s">
        <v>479</v>
      </c>
      <c r="C3253" s="458" t="s">
        <v>3787</v>
      </c>
      <c r="D3253" s="458" t="s">
        <v>2129</v>
      </c>
      <c r="E3253" s="456">
        <v>4663.3100000000004</v>
      </c>
      <c r="F3253" s="456">
        <v>0</v>
      </c>
      <c r="G3253" s="456">
        <v>4066.06</v>
      </c>
      <c r="H3253" s="456">
        <v>5148.51</v>
      </c>
      <c r="I3253" s="456">
        <v>3580.86</v>
      </c>
      <c r="J3253" s="459">
        <v>0</v>
      </c>
    </row>
    <row r="3254" spans="2:10" x14ac:dyDescent="0.25">
      <c r="B3254" s="516" t="s">
        <v>479</v>
      </c>
      <c r="C3254" s="458" t="s">
        <v>4348</v>
      </c>
      <c r="D3254" s="458" t="s">
        <v>2137</v>
      </c>
      <c r="E3254" s="456">
        <v>0</v>
      </c>
      <c r="F3254" s="456">
        <v>0</v>
      </c>
      <c r="G3254" s="456">
        <v>0</v>
      </c>
      <c r="H3254" s="456">
        <v>0</v>
      </c>
      <c r="I3254" s="456">
        <v>0</v>
      </c>
      <c r="J3254" s="459">
        <v>0</v>
      </c>
    </row>
    <row r="3255" spans="2:10" x14ac:dyDescent="0.25">
      <c r="B3255" s="526" t="s">
        <v>479</v>
      </c>
      <c r="C3255" s="512" t="s">
        <v>3377</v>
      </c>
      <c r="D3255" s="512" t="s">
        <v>2206</v>
      </c>
      <c r="E3255" s="511">
        <v>0</v>
      </c>
      <c r="F3255" s="511">
        <v>0</v>
      </c>
      <c r="G3255" s="511">
        <v>0</v>
      </c>
      <c r="H3255" s="511">
        <v>0</v>
      </c>
      <c r="I3255" s="511">
        <v>0</v>
      </c>
      <c r="J3255" s="527">
        <v>0</v>
      </c>
    </row>
    <row r="3256" spans="2:10" x14ac:dyDescent="0.25">
      <c r="B3256" s="516" t="s">
        <v>479</v>
      </c>
      <c r="C3256" s="458" t="s">
        <v>4349</v>
      </c>
      <c r="D3256" s="458" t="s">
        <v>2322</v>
      </c>
      <c r="E3256" s="456">
        <v>0</v>
      </c>
      <c r="F3256" s="456">
        <v>0</v>
      </c>
      <c r="G3256" s="456">
        <v>0</v>
      </c>
      <c r="H3256" s="456">
        <v>0</v>
      </c>
      <c r="I3256" s="456">
        <v>0</v>
      </c>
      <c r="J3256" s="459">
        <v>0</v>
      </c>
    </row>
    <row r="3257" spans="2:10" x14ac:dyDescent="0.25">
      <c r="B3257" s="516" t="s">
        <v>479</v>
      </c>
      <c r="C3257" s="458" t="s">
        <v>3378</v>
      </c>
      <c r="D3257" s="458" t="s">
        <v>2208</v>
      </c>
      <c r="E3257" s="456">
        <v>0</v>
      </c>
      <c r="F3257" s="456">
        <v>0</v>
      </c>
      <c r="G3257" s="456">
        <v>0</v>
      </c>
      <c r="H3257" s="456">
        <v>0</v>
      </c>
      <c r="I3257" s="456">
        <v>0</v>
      </c>
      <c r="J3257" s="459">
        <v>0</v>
      </c>
    </row>
    <row r="3258" spans="2:10" x14ac:dyDescent="0.25">
      <c r="B3258" s="516" t="s">
        <v>479</v>
      </c>
      <c r="C3258" s="458" t="s">
        <v>2860</v>
      </c>
      <c r="D3258" s="458" t="s">
        <v>2210</v>
      </c>
      <c r="E3258" s="456">
        <v>155274.85999999999</v>
      </c>
      <c r="F3258" s="456">
        <v>0</v>
      </c>
      <c r="G3258" s="456">
        <v>0</v>
      </c>
      <c r="H3258" s="456">
        <v>18996.29</v>
      </c>
      <c r="I3258" s="456">
        <v>136278.57</v>
      </c>
      <c r="J3258" s="459">
        <v>0</v>
      </c>
    </row>
    <row r="3259" spans="2:10" x14ac:dyDescent="0.25">
      <c r="B3259" s="516" t="s">
        <v>479</v>
      </c>
      <c r="C3259" s="458" t="s">
        <v>2861</v>
      </c>
      <c r="D3259" s="458" t="s">
        <v>2141</v>
      </c>
      <c r="E3259" s="456">
        <v>5182.8900000000003</v>
      </c>
      <c r="F3259" s="456">
        <v>0</v>
      </c>
      <c r="G3259" s="456">
        <v>4100.2299999999996</v>
      </c>
      <c r="H3259" s="456">
        <v>9283.1200000000008</v>
      </c>
      <c r="I3259" s="456">
        <v>0</v>
      </c>
      <c r="J3259" s="459">
        <v>0</v>
      </c>
    </row>
    <row r="3260" spans="2:10" x14ac:dyDescent="0.25">
      <c r="B3260" s="516" t="s">
        <v>479</v>
      </c>
      <c r="C3260" s="458" t="s">
        <v>3379</v>
      </c>
      <c r="D3260" s="458" t="s">
        <v>2213</v>
      </c>
      <c r="E3260" s="456">
        <v>0</v>
      </c>
      <c r="F3260" s="456">
        <v>0</v>
      </c>
      <c r="G3260" s="456">
        <v>0</v>
      </c>
      <c r="H3260" s="456">
        <v>0</v>
      </c>
      <c r="I3260" s="456">
        <v>0</v>
      </c>
      <c r="J3260" s="459">
        <v>0</v>
      </c>
    </row>
    <row r="3261" spans="2:10" x14ac:dyDescent="0.25">
      <c r="B3261" s="516" t="s">
        <v>479</v>
      </c>
      <c r="C3261" s="458" t="s">
        <v>2862</v>
      </c>
      <c r="D3261" s="458" t="s">
        <v>2143</v>
      </c>
      <c r="E3261" s="456">
        <v>0</v>
      </c>
      <c r="F3261" s="456">
        <v>0</v>
      </c>
      <c r="G3261" s="456">
        <v>15337.18</v>
      </c>
      <c r="H3261" s="456">
        <v>15337.18</v>
      </c>
      <c r="I3261" s="456">
        <v>0</v>
      </c>
      <c r="J3261" s="459">
        <v>0</v>
      </c>
    </row>
    <row r="3262" spans="2:10" x14ac:dyDescent="0.25">
      <c r="B3262" s="516" t="s">
        <v>479</v>
      </c>
      <c r="C3262" s="458" t="s">
        <v>4125</v>
      </c>
      <c r="D3262" s="458" t="s">
        <v>4065</v>
      </c>
      <c r="E3262" s="456">
        <v>0</v>
      </c>
      <c r="F3262" s="456">
        <v>0</v>
      </c>
      <c r="G3262" s="456">
        <v>0</v>
      </c>
      <c r="H3262" s="456">
        <v>0</v>
      </c>
      <c r="I3262" s="456">
        <v>0</v>
      </c>
      <c r="J3262" s="459">
        <v>0</v>
      </c>
    </row>
    <row r="3263" spans="2:10" x14ac:dyDescent="0.25">
      <c r="B3263" s="516" t="s">
        <v>479</v>
      </c>
      <c r="C3263" s="458" t="s">
        <v>4909</v>
      </c>
      <c r="D3263" s="458" t="s">
        <v>2216</v>
      </c>
      <c r="E3263" s="456">
        <v>0</v>
      </c>
      <c r="F3263" s="456">
        <v>0</v>
      </c>
      <c r="G3263" s="456">
        <v>0</v>
      </c>
      <c r="H3263" s="456">
        <v>0</v>
      </c>
      <c r="I3263" s="456">
        <v>0</v>
      </c>
      <c r="J3263" s="459">
        <v>0</v>
      </c>
    </row>
    <row r="3264" spans="2:10" x14ac:dyDescent="0.25">
      <c r="B3264" s="516" t="s">
        <v>479</v>
      </c>
      <c r="C3264" s="458" t="s">
        <v>3788</v>
      </c>
      <c r="D3264" s="458" t="s">
        <v>2218</v>
      </c>
      <c r="E3264" s="456">
        <v>0</v>
      </c>
      <c r="F3264" s="456">
        <v>0</v>
      </c>
      <c r="G3264" s="456">
        <v>340.44</v>
      </c>
      <c r="H3264" s="456">
        <v>340.44</v>
      </c>
      <c r="I3264" s="456">
        <v>0</v>
      </c>
      <c r="J3264" s="459">
        <v>0</v>
      </c>
    </row>
    <row r="3265" spans="2:10" x14ac:dyDescent="0.25">
      <c r="B3265" s="516" t="s">
        <v>479</v>
      </c>
      <c r="C3265" s="458" t="s">
        <v>2863</v>
      </c>
      <c r="D3265" s="458" t="s">
        <v>2220</v>
      </c>
      <c r="E3265" s="456">
        <v>69950</v>
      </c>
      <c r="F3265" s="456">
        <v>0</v>
      </c>
      <c r="G3265" s="456">
        <v>67026.03</v>
      </c>
      <c r="H3265" s="456">
        <v>103160</v>
      </c>
      <c r="I3265" s="456">
        <v>33816.03</v>
      </c>
      <c r="J3265" s="459">
        <v>0</v>
      </c>
    </row>
    <row r="3266" spans="2:10" ht="18" x14ac:dyDescent="0.25">
      <c r="B3266" s="526" t="s">
        <v>479</v>
      </c>
      <c r="C3266" s="512" t="s">
        <v>4562</v>
      </c>
      <c r="D3266" s="512" t="s">
        <v>2341</v>
      </c>
      <c r="E3266" s="511">
        <v>2400</v>
      </c>
      <c r="F3266" s="511">
        <v>0</v>
      </c>
      <c r="G3266" s="511">
        <v>0</v>
      </c>
      <c r="H3266" s="511">
        <v>2400</v>
      </c>
      <c r="I3266" s="511">
        <v>0</v>
      </c>
      <c r="J3266" s="527">
        <v>0</v>
      </c>
    </row>
    <row r="3267" spans="2:10" x14ac:dyDescent="0.25">
      <c r="B3267" s="516" t="s">
        <v>479</v>
      </c>
      <c r="C3267" s="458" t="s">
        <v>5052</v>
      </c>
      <c r="D3267" s="458" t="s">
        <v>5021</v>
      </c>
      <c r="E3267" s="456">
        <v>0</v>
      </c>
      <c r="F3267" s="456">
        <v>0</v>
      </c>
      <c r="G3267" s="456">
        <v>17500</v>
      </c>
      <c r="H3267" s="456">
        <v>17500</v>
      </c>
      <c r="I3267" s="456">
        <v>0</v>
      </c>
      <c r="J3267" s="459">
        <v>0</v>
      </c>
    </row>
    <row r="3268" spans="2:10" x14ac:dyDescent="0.25">
      <c r="B3268" s="516" t="s">
        <v>479</v>
      </c>
      <c r="C3268" s="458" t="s">
        <v>5193</v>
      </c>
      <c r="D3268" s="458" t="s">
        <v>2345</v>
      </c>
      <c r="E3268" s="456">
        <v>0</v>
      </c>
      <c r="F3268" s="456">
        <v>0</v>
      </c>
      <c r="G3268" s="456">
        <v>0</v>
      </c>
      <c r="H3268" s="456">
        <v>0</v>
      </c>
      <c r="I3268" s="456">
        <v>0</v>
      </c>
      <c r="J3268" s="459">
        <v>0</v>
      </c>
    </row>
    <row r="3269" spans="2:10" x14ac:dyDescent="0.25">
      <c r="B3269" s="526" t="s">
        <v>479</v>
      </c>
      <c r="C3269" s="512" t="s">
        <v>2864</v>
      </c>
      <c r="D3269" s="512" t="s">
        <v>2224</v>
      </c>
      <c r="E3269" s="511">
        <v>85517.54</v>
      </c>
      <c r="F3269" s="511">
        <v>0</v>
      </c>
      <c r="G3269" s="511">
        <v>308540.69</v>
      </c>
      <c r="H3269" s="511">
        <v>85517.54</v>
      </c>
      <c r="I3269" s="511">
        <v>308540.69</v>
      </c>
      <c r="J3269" s="527">
        <v>0</v>
      </c>
    </row>
    <row r="3270" spans="2:10" x14ac:dyDescent="0.25">
      <c r="B3270" s="526" t="s">
        <v>479</v>
      </c>
      <c r="C3270" s="512" t="s">
        <v>3380</v>
      </c>
      <c r="D3270" s="512" t="s">
        <v>2226</v>
      </c>
      <c r="E3270" s="511">
        <v>0</v>
      </c>
      <c r="F3270" s="511">
        <v>0</v>
      </c>
      <c r="G3270" s="511">
        <v>0</v>
      </c>
      <c r="H3270" s="511">
        <v>0</v>
      </c>
      <c r="I3270" s="511">
        <v>0</v>
      </c>
      <c r="J3270" s="527">
        <v>0</v>
      </c>
    </row>
    <row r="3271" spans="2:10" ht="18" x14ac:dyDescent="0.25">
      <c r="B3271" s="516" t="s">
        <v>479</v>
      </c>
      <c r="C3271" s="458" t="s">
        <v>4910</v>
      </c>
      <c r="D3271" s="458" t="s">
        <v>3680</v>
      </c>
      <c r="E3271" s="456">
        <v>7148</v>
      </c>
      <c r="F3271" s="456">
        <v>0</v>
      </c>
      <c r="G3271" s="456">
        <v>1720.69</v>
      </c>
      <c r="H3271" s="456">
        <v>8868.69</v>
      </c>
      <c r="I3271" s="456">
        <v>0</v>
      </c>
      <c r="J3271" s="459">
        <v>0</v>
      </c>
    </row>
    <row r="3272" spans="2:10" x14ac:dyDescent="0.25">
      <c r="B3272" s="516" t="s">
        <v>479</v>
      </c>
      <c r="C3272" s="458" t="s">
        <v>4563</v>
      </c>
      <c r="D3272" s="458" t="s">
        <v>2228</v>
      </c>
      <c r="E3272" s="456">
        <v>0</v>
      </c>
      <c r="F3272" s="456">
        <v>0</v>
      </c>
      <c r="G3272" s="456">
        <v>0</v>
      </c>
      <c r="H3272" s="456">
        <v>0</v>
      </c>
      <c r="I3272" s="456">
        <v>0</v>
      </c>
      <c r="J3272" s="459">
        <v>0</v>
      </c>
    </row>
    <row r="3273" spans="2:10" x14ac:dyDescent="0.25">
      <c r="B3273" s="516" t="s">
        <v>479</v>
      </c>
      <c r="C3273" s="458" t="s">
        <v>2865</v>
      </c>
      <c r="D3273" s="458" t="s">
        <v>2145</v>
      </c>
      <c r="E3273" s="456">
        <v>8250</v>
      </c>
      <c r="F3273" s="456">
        <v>0</v>
      </c>
      <c r="G3273" s="456">
        <v>17456.900000000001</v>
      </c>
      <c r="H3273" s="456">
        <v>9206.9</v>
      </c>
      <c r="I3273" s="456">
        <v>16500</v>
      </c>
      <c r="J3273" s="459">
        <v>0</v>
      </c>
    </row>
    <row r="3274" spans="2:10" x14ac:dyDescent="0.25">
      <c r="B3274" s="516" t="s">
        <v>479</v>
      </c>
      <c r="C3274" s="458" t="s">
        <v>3381</v>
      </c>
      <c r="D3274" s="458" t="s">
        <v>2233</v>
      </c>
      <c r="E3274" s="456">
        <v>0</v>
      </c>
      <c r="F3274" s="456">
        <v>0</v>
      </c>
      <c r="G3274" s="456">
        <v>0</v>
      </c>
      <c r="H3274" s="456">
        <v>0</v>
      </c>
      <c r="I3274" s="456">
        <v>0</v>
      </c>
      <c r="J3274" s="459">
        <v>0</v>
      </c>
    </row>
    <row r="3275" spans="2:10" x14ac:dyDescent="0.25">
      <c r="B3275" s="516" t="s">
        <v>479</v>
      </c>
      <c r="C3275" s="458" t="s">
        <v>2866</v>
      </c>
      <c r="D3275" s="458" t="s">
        <v>2235</v>
      </c>
      <c r="E3275" s="456">
        <v>0</v>
      </c>
      <c r="F3275" s="456">
        <v>0</v>
      </c>
      <c r="G3275" s="456">
        <v>39795.910000000003</v>
      </c>
      <c r="H3275" s="456">
        <v>39795.910000000003</v>
      </c>
      <c r="I3275" s="456">
        <v>0</v>
      </c>
      <c r="J3275" s="459">
        <v>0</v>
      </c>
    </row>
    <row r="3276" spans="2:10" x14ac:dyDescent="0.25">
      <c r="B3276" s="526" t="s">
        <v>479</v>
      </c>
      <c r="C3276" s="512" t="s">
        <v>3789</v>
      </c>
      <c r="D3276" s="512" t="s">
        <v>2147</v>
      </c>
      <c r="E3276" s="511">
        <v>0</v>
      </c>
      <c r="F3276" s="511">
        <v>0</v>
      </c>
      <c r="G3276" s="511">
        <v>70.150000000000006</v>
      </c>
      <c r="H3276" s="511">
        <v>70.150000000000006</v>
      </c>
      <c r="I3276" s="511">
        <v>0</v>
      </c>
      <c r="J3276" s="527">
        <v>0</v>
      </c>
    </row>
    <row r="3277" spans="2:10" x14ac:dyDescent="0.25">
      <c r="B3277" s="516" t="s">
        <v>479</v>
      </c>
      <c r="C3277" s="458" t="s">
        <v>4564</v>
      </c>
      <c r="D3277" s="458" t="s">
        <v>2351</v>
      </c>
      <c r="E3277" s="456">
        <v>0</v>
      </c>
      <c r="F3277" s="456">
        <v>0</v>
      </c>
      <c r="G3277" s="456">
        <v>0</v>
      </c>
      <c r="H3277" s="456">
        <v>0</v>
      </c>
      <c r="I3277" s="456">
        <v>0</v>
      </c>
      <c r="J3277" s="459">
        <v>0</v>
      </c>
    </row>
    <row r="3278" spans="2:10" x14ac:dyDescent="0.25">
      <c r="B3278" s="516" t="s">
        <v>479</v>
      </c>
      <c r="C3278" s="458" t="s">
        <v>2867</v>
      </c>
      <c r="D3278" s="458" t="s">
        <v>2149</v>
      </c>
      <c r="E3278" s="456">
        <v>30192</v>
      </c>
      <c r="F3278" s="456">
        <v>0</v>
      </c>
      <c r="G3278" s="456">
        <v>34266.44</v>
      </c>
      <c r="H3278" s="456">
        <v>64458.44</v>
      </c>
      <c r="I3278" s="456">
        <v>0</v>
      </c>
      <c r="J3278" s="459">
        <v>0</v>
      </c>
    </row>
    <row r="3279" spans="2:10" ht="18" x14ac:dyDescent="0.25">
      <c r="B3279" s="516" t="s">
        <v>479</v>
      </c>
      <c r="C3279" s="458" t="s">
        <v>2868</v>
      </c>
      <c r="D3279" s="458" t="s">
        <v>2241</v>
      </c>
      <c r="E3279" s="456">
        <v>0</v>
      </c>
      <c r="F3279" s="456">
        <v>0</v>
      </c>
      <c r="G3279" s="456">
        <v>2500</v>
      </c>
      <c r="H3279" s="456">
        <v>2500</v>
      </c>
      <c r="I3279" s="456">
        <v>0</v>
      </c>
      <c r="J3279" s="459">
        <v>0</v>
      </c>
    </row>
    <row r="3280" spans="2:10" ht="18" x14ac:dyDescent="0.25">
      <c r="B3280" s="516" t="s">
        <v>479</v>
      </c>
      <c r="C3280" s="458" t="s">
        <v>4126</v>
      </c>
      <c r="D3280" s="458" t="s">
        <v>2243</v>
      </c>
      <c r="E3280" s="456">
        <v>0</v>
      </c>
      <c r="F3280" s="456">
        <v>0</v>
      </c>
      <c r="G3280" s="456">
        <v>0</v>
      </c>
      <c r="H3280" s="456">
        <v>0</v>
      </c>
      <c r="I3280" s="456">
        <v>0</v>
      </c>
      <c r="J3280" s="459">
        <v>0</v>
      </c>
    </row>
    <row r="3281" spans="2:10" x14ac:dyDescent="0.25">
      <c r="B3281" s="516" t="s">
        <v>479</v>
      </c>
      <c r="C3281" s="458" t="s">
        <v>2869</v>
      </c>
      <c r="D3281" s="458" t="s">
        <v>2151</v>
      </c>
      <c r="E3281" s="456">
        <v>67006.710000000006</v>
      </c>
      <c r="F3281" s="456">
        <v>0</v>
      </c>
      <c r="G3281" s="456">
        <v>5457.07</v>
      </c>
      <c r="H3281" s="456">
        <v>67638.78</v>
      </c>
      <c r="I3281" s="456">
        <v>4825</v>
      </c>
      <c r="J3281" s="459">
        <v>0</v>
      </c>
    </row>
    <row r="3282" spans="2:10" x14ac:dyDescent="0.25">
      <c r="B3282" s="526" t="s">
        <v>479</v>
      </c>
      <c r="C3282" s="512" t="s">
        <v>2870</v>
      </c>
      <c r="D3282" s="512" t="s">
        <v>2246</v>
      </c>
      <c r="E3282" s="511">
        <v>0</v>
      </c>
      <c r="F3282" s="511">
        <v>0</v>
      </c>
      <c r="G3282" s="511">
        <v>3461.02</v>
      </c>
      <c r="H3282" s="511">
        <v>3461.02</v>
      </c>
      <c r="I3282" s="511">
        <v>0</v>
      </c>
      <c r="J3282" s="527">
        <v>0</v>
      </c>
    </row>
    <row r="3283" spans="2:10" x14ac:dyDescent="0.25">
      <c r="B3283" s="516" t="s">
        <v>479</v>
      </c>
      <c r="C3283" s="458" t="s">
        <v>2871</v>
      </c>
      <c r="D3283" s="458" t="s">
        <v>2248</v>
      </c>
      <c r="E3283" s="456">
        <v>0</v>
      </c>
      <c r="F3283" s="456">
        <v>0</v>
      </c>
      <c r="G3283" s="456">
        <v>0</v>
      </c>
      <c r="H3283" s="456">
        <v>0</v>
      </c>
      <c r="I3283" s="456">
        <v>0</v>
      </c>
      <c r="J3283" s="459">
        <v>0</v>
      </c>
    </row>
    <row r="3284" spans="2:10" ht="18" x14ac:dyDescent="0.25">
      <c r="B3284" s="516" t="s">
        <v>479</v>
      </c>
      <c r="C3284" s="458" t="s">
        <v>2872</v>
      </c>
      <c r="D3284" s="458" t="s">
        <v>2252</v>
      </c>
      <c r="E3284" s="456">
        <v>0</v>
      </c>
      <c r="F3284" s="456">
        <v>0</v>
      </c>
      <c r="G3284" s="456">
        <v>0</v>
      </c>
      <c r="H3284" s="456">
        <v>0</v>
      </c>
      <c r="I3284" s="456">
        <v>0</v>
      </c>
      <c r="J3284" s="459">
        <v>0</v>
      </c>
    </row>
    <row r="3285" spans="2:10" ht="18" x14ac:dyDescent="0.25">
      <c r="B3285" s="516" t="s">
        <v>479</v>
      </c>
      <c r="C3285" s="458" t="s">
        <v>3790</v>
      </c>
      <c r="D3285" s="458" t="s">
        <v>3682</v>
      </c>
      <c r="E3285" s="456">
        <v>19566.099999999999</v>
      </c>
      <c r="F3285" s="456">
        <v>0</v>
      </c>
      <c r="G3285" s="456">
        <v>33000</v>
      </c>
      <c r="H3285" s="456">
        <v>52566.1</v>
      </c>
      <c r="I3285" s="456">
        <v>0</v>
      </c>
      <c r="J3285" s="459">
        <v>0</v>
      </c>
    </row>
    <row r="3286" spans="2:10" ht="18" x14ac:dyDescent="0.25">
      <c r="B3286" s="516" t="s">
        <v>479</v>
      </c>
      <c r="C3286" s="458" t="s">
        <v>5194</v>
      </c>
      <c r="D3286" s="458" t="s">
        <v>5152</v>
      </c>
      <c r="E3286" s="456">
        <v>4000</v>
      </c>
      <c r="F3286" s="456">
        <v>0</v>
      </c>
      <c r="G3286" s="456">
        <v>3000</v>
      </c>
      <c r="H3286" s="456">
        <v>7000</v>
      </c>
      <c r="I3286" s="456">
        <v>0</v>
      </c>
      <c r="J3286" s="459">
        <v>0</v>
      </c>
    </row>
    <row r="3287" spans="2:10" x14ac:dyDescent="0.25">
      <c r="B3287" s="516" t="s">
        <v>479</v>
      </c>
      <c r="C3287" s="458" t="s">
        <v>2873</v>
      </c>
      <c r="D3287" s="458" t="s">
        <v>2155</v>
      </c>
      <c r="E3287" s="456">
        <v>0</v>
      </c>
      <c r="F3287" s="456">
        <v>0</v>
      </c>
      <c r="G3287" s="456">
        <v>52965.19</v>
      </c>
      <c r="H3287" s="456">
        <v>52965.19</v>
      </c>
      <c r="I3287" s="456">
        <v>0</v>
      </c>
      <c r="J3287" s="459">
        <v>0</v>
      </c>
    </row>
    <row r="3288" spans="2:10" x14ac:dyDescent="0.25">
      <c r="B3288" s="526" t="s">
        <v>479</v>
      </c>
      <c r="C3288" s="512" t="s">
        <v>2874</v>
      </c>
      <c r="D3288" s="512" t="s">
        <v>2157</v>
      </c>
      <c r="E3288" s="511">
        <v>0</v>
      </c>
      <c r="F3288" s="511">
        <v>0</v>
      </c>
      <c r="G3288" s="511">
        <v>17945.79</v>
      </c>
      <c r="H3288" s="511">
        <v>17945.79</v>
      </c>
      <c r="I3288" s="511">
        <v>0</v>
      </c>
      <c r="J3288" s="527">
        <v>0</v>
      </c>
    </row>
    <row r="3289" spans="2:10" x14ac:dyDescent="0.25">
      <c r="B3289" s="516" t="s">
        <v>479</v>
      </c>
      <c r="C3289" s="458" t="s">
        <v>3382</v>
      </c>
      <c r="D3289" s="458" t="s">
        <v>2256</v>
      </c>
      <c r="E3289" s="456">
        <v>58350</v>
      </c>
      <c r="F3289" s="456">
        <v>0</v>
      </c>
      <c r="G3289" s="456">
        <v>83151.77</v>
      </c>
      <c r="H3289" s="456">
        <v>141501.76999999999</v>
      </c>
      <c r="I3289" s="456">
        <v>0</v>
      </c>
      <c r="J3289" s="459">
        <v>0</v>
      </c>
    </row>
    <row r="3290" spans="2:10" x14ac:dyDescent="0.25">
      <c r="B3290" s="526" t="s">
        <v>479</v>
      </c>
      <c r="C3290" s="512" t="s">
        <v>4911</v>
      </c>
      <c r="D3290" s="512" t="s">
        <v>4840</v>
      </c>
      <c r="E3290" s="511">
        <v>0</v>
      </c>
      <c r="F3290" s="511">
        <v>0</v>
      </c>
      <c r="G3290" s="511">
        <v>0</v>
      </c>
      <c r="H3290" s="511">
        <v>0</v>
      </c>
      <c r="I3290" s="511">
        <v>0</v>
      </c>
      <c r="J3290" s="527">
        <v>0</v>
      </c>
    </row>
    <row r="3291" spans="2:10" x14ac:dyDescent="0.25">
      <c r="B3291" s="516" t="s">
        <v>479</v>
      </c>
      <c r="C3291" s="458" t="s">
        <v>2875</v>
      </c>
      <c r="D3291" s="458" t="s">
        <v>2258</v>
      </c>
      <c r="E3291" s="456">
        <v>0</v>
      </c>
      <c r="F3291" s="456">
        <v>0</v>
      </c>
      <c r="G3291" s="456">
        <v>32530.6</v>
      </c>
      <c r="H3291" s="456">
        <v>32530.6</v>
      </c>
      <c r="I3291" s="456">
        <v>0</v>
      </c>
      <c r="J3291" s="459">
        <v>0</v>
      </c>
    </row>
    <row r="3292" spans="2:10" x14ac:dyDescent="0.25">
      <c r="B3292" s="526" t="s">
        <v>479</v>
      </c>
      <c r="C3292" s="512" t="s">
        <v>4565</v>
      </c>
      <c r="D3292" s="512" t="s">
        <v>4494</v>
      </c>
      <c r="E3292" s="511">
        <v>0</v>
      </c>
      <c r="F3292" s="511">
        <v>0</v>
      </c>
      <c r="G3292" s="511">
        <v>0</v>
      </c>
      <c r="H3292" s="511">
        <v>0</v>
      </c>
      <c r="I3292" s="511">
        <v>0</v>
      </c>
      <c r="J3292" s="527">
        <v>0</v>
      </c>
    </row>
    <row r="3293" spans="2:10" x14ac:dyDescent="0.25">
      <c r="B3293" s="526" t="s">
        <v>479</v>
      </c>
      <c r="C3293" s="512" t="s">
        <v>4350</v>
      </c>
      <c r="D3293" s="512" t="s">
        <v>2260</v>
      </c>
      <c r="E3293" s="511">
        <v>0</v>
      </c>
      <c r="F3293" s="511">
        <v>0</v>
      </c>
      <c r="G3293" s="511">
        <v>0</v>
      </c>
      <c r="H3293" s="511">
        <v>0</v>
      </c>
      <c r="I3293" s="511">
        <v>0</v>
      </c>
      <c r="J3293" s="527">
        <v>0</v>
      </c>
    </row>
    <row r="3294" spans="2:10" x14ac:dyDescent="0.25">
      <c r="B3294" s="516" t="s">
        <v>479</v>
      </c>
      <c r="C3294" s="458" t="s">
        <v>3791</v>
      </c>
      <c r="D3294" s="458" t="s">
        <v>3684</v>
      </c>
      <c r="E3294" s="456">
        <v>21568.6</v>
      </c>
      <c r="F3294" s="456">
        <v>0</v>
      </c>
      <c r="G3294" s="456">
        <v>8502.3799999999992</v>
      </c>
      <c r="H3294" s="456">
        <v>30070.98</v>
      </c>
      <c r="I3294" s="456">
        <v>0</v>
      </c>
      <c r="J3294" s="459">
        <v>0</v>
      </c>
    </row>
    <row r="3295" spans="2:10" x14ac:dyDescent="0.25">
      <c r="B3295" s="516" t="s">
        <v>479</v>
      </c>
      <c r="C3295" s="458" t="s">
        <v>2876</v>
      </c>
      <c r="D3295" s="458" t="s">
        <v>2262</v>
      </c>
      <c r="E3295" s="456">
        <v>17800</v>
      </c>
      <c r="F3295" s="456">
        <v>0</v>
      </c>
      <c r="G3295" s="456">
        <v>35600</v>
      </c>
      <c r="H3295" s="456">
        <v>17800</v>
      </c>
      <c r="I3295" s="456">
        <v>35600</v>
      </c>
      <c r="J3295" s="459">
        <v>0</v>
      </c>
    </row>
    <row r="3296" spans="2:10" x14ac:dyDescent="0.25">
      <c r="B3296" s="516" t="s">
        <v>479</v>
      </c>
      <c r="C3296" s="458" t="s">
        <v>2877</v>
      </c>
      <c r="D3296" s="458" t="s">
        <v>2264</v>
      </c>
      <c r="E3296" s="456">
        <v>682740.61</v>
      </c>
      <c r="F3296" s="456">
        <v>0</v>
      </c>
      <c r="G3296" s="456">
        <v>804443.84</v>
      </c>
      <c r="H3296" s="456">
        <v>682740.61</v>
      </c>
      <c r="I3296" s="456">
        <v>804443.84</v>
      </c>
      <c r="J3296" s="459">
        <v>0</v>
      </c>
    </row>
    <row r="3297" spans="2:10" x14ac:dyDescent="0.25">
      <c r="B3297" s="516" t="s">
        <v>479</v>
      </c>
      <c r="C3297" s="458" t="s">
        <v>2878</v>
      </c>
      <c r="D3297" s="458" t="s">
        <v>2266</v>
      </c>
      <c r="E3297" s="456">
        <v>517673.91</v>
      </c>
      <c r="F3297" s="456">
        <v>0</v>
      </c>
      <c r="G3297" s="456">
        <v>353945.94</v>
      </c>
      <c r="H3297" s="456">
        <v>0</v>
      </c>
      <c r="I3297" s="456">
        <v>871619.85</v>
      </c>
      <c r="J3297" s="459">
        <v>0</v>
      </c>
    </row>
    <row r="3298" spans="2:10" x14ac:dyDescent="0.25">
      <c r="B3298" s="526" t="s">
        <v>479</v>
      </c>
      <c r="C3298" s="512" t="s">
        <v>4566</v>
      </c>
      <c r="D3298" s="512" t="s">
        <v>2365</v>
      </c>
      <c r="E3298" s="511">
        <v>0</v>
      </c>
      <c r="F3298" s="511">
        <v>0</v>
      </c>
      <c r="G3298" s="511">
        <v>0</v>
      </c>
      <c r="H3298" s="511">
        <v>0</v>
      </c>
      <c r="I3298" s="511">
        <v>0</v>
      </c>
      <c r="J3298" s="527">
        <v>0</v>
      </c>
    </row>
    <row r="3299" spans="2:10" x14ac:dyDescent="0.25">
      <c r="B3299" s="516" t="s">
        <v>479</v>
      </c>
      <c r="C3299" s="458" t="s">
        <v>4127</v>
      </c>
      <c r="D3299" s="458" t="s">
        <v>3686</v>
      </c>
      <c r="E3299" s="456">
        <v>0</v>
      </c>
      <c r="F3299" s="456">
        <v>0</v>
      </c>
      <c r="G3299" s="456">
        <v>109308.82</v>
      </c>
      <c r="H3299" s="456">
        <v>44836.22</v>
      </c>
      <c r="I3299" s="456">
        <v>64472.6</v>
      </c>
      <c r="J3299" s="459">
        <v>0</v>
      </c>
    </row>
    <row r="3300" spans="2:10" x14ac:dyDescent="0.25">
      <c r="B3300" s="516" t="s">
        <v>479</v>
      </c>
      <c r="C3300" s="458" t="s">
        <v>2879</v>
      </c>
      <c r="D3300" s="458" t="s">
        <v>2546</v>
      </c>
      <c r="E3300" s="456">
        <v>0</v>
      </c>
      <c r="F3300" s="456">
        <v>0</v>
      </c>
      <c r="G3300" s="456">
        <v>0</v>
      </c>
      <c r="H3300" s="456">
        <v>0</v>
      </c>
      <c r="I3300" s="456">
        <v>0</v>
      </c>
      <c r="J3300" s="459">
        <v>0</v>
      </c>
    </row>
    <row r="3301" spans="2:10" x14ac:dyDescent="0.25">
      <c r="B3301" s="526" t="s">
        <v>479</v>
      </c>
      <c r="C3301" s="512" t="s">
        <v>5913</v>
      </c>
      <c r="D3301" s="512" t="s">
        <v>2367</v>
      </c>
      <c r="E3301" s="511">
        <v>0</v>
      </c>
      <c r="F3301" s="511">
        <v>0</v>
      </c>
      <c r="G3301" s="511">
        <v>261982.76</v>
      </c>
      <c r="H3301" s="511">
        <v>261982.76</v>
      </c>
      <c r="I3301" s="511">
        <v>0</v>
      </c>
      <c r="J3301" s="527">
        <v>0</v>
      </c>
    </row>
    <row r="3302" spans="2:10" ht="18" x14ac:dyDescent="0.25">
      <c r="B3302" s="516" t="s">
        <v>479</v>
      </c>
      <c r="C3302" s="458" t="s">
        <v>4912</v>
      </c>
      <c r="D3302" s="458" t="s">
        <v>4841</v>
      </c>
      <c r="E3302" s="456">
        <v>0</v>
      </c>
      <c r="F3302" s="456">
        <v>0</v>
      </c>
      <c r="G3302" s="456">
        <v>10500</v>
      </c>
      <c r="H3302" s="456">
        <v>10500</v>
      </c>
      <c r="I3302" s="456">
        <v>0</v>
      </c>
      <c r="J3302" s="459">
        <v>0</v>
      </c>
    </row>
    <row r="3303" spans="2:10" x14ac:dyDescent="0.25">
      <c r="B3303" s="516" t="s">
        <v>479</v>
      </c>
      <c r="C3303" s="458" t="s">
        <v>5915</v>
      </c>
      <c r="D3303" s="458" t="s">
        <v>5631</v>
      </c>
      <c r="E3303" s="456">
        <v>0</v>
      </c>
      <c r="F3303" s="456">
        <v>0</v>
      </c>
      <c r="G3303" s="456">
        <v>0</v>
      </c>
      <c r="H3303" s="456">
        <v>0</v>
      </c>
      <c r="I3303" s="456">
        <v>0</v>
      </c>
      <c r="J3303" s="459">
        <v>0</v>
      </c>
    </row>
    <row r="3304" spans="2:10" x14ac:dyDescent="0.25">
      <c r="B3304" s="526" t="s">
        <v>479</v>
      </c>
      <c r="C3304" s="512" t="s">
        <v>2880</v>
      </c>
      <c r="D3304" s="512" t="s">
        <v>2065</v>
      </c>
      <c r="E3304" s="511">
        <v>0</v>
      </c>
      <c r="F3304" s="511">
        <v>0</v>
      </c>
      <c r="G3304" s="511">
        <v>660741.30000000005</v>
      </c>
      <c r="H3304" s="511">
        <v>660741.30000000005</v>
      </c>
      <c r="I3304" s="511">
        <v>0</v>
      </c>
      <c r="J3304" s="527">
        <v>0</v>
      </c>
    </row>
    <row r="3305" spans="2:10" x14ac:dyDescent="0.25">
      <c r="B3305" s="516" t="s">
        <v>479</v>
      </c>
      <c r="C3305" s="458" t="s">
        <v>2881</v>
      </c>
      <c r="D3305" s="458" t="s">
        <v>2067</v>
      </c>
      <c r="E3305" s="456">
        <v>0</v>
      </c>
      <c r="F3305" s="456">
        <v>0</v>
      </c>
      <c r="G3305" s="456">
        <v>24094.94</v>
      </c>
      <c r="H3305" s="456">
        <v>24094.94</v>
      </c>
      <c r="I3305" s="456">
        <v>0</v>
      </c>
      <c r="J3305" s="459">
        <v>0</v>
      </c>
    </row>
    <row r="3306" spans="2:10" x14ac:dyDescent="0.25">
      <c r="B3306" s="516" t="s">
        <v>479</v>
      </c>
      <c r="C3306" s="458" t="s">
        <v>3792</v>
      </c>
      <c r="D3306" s="458" t="s">
        <v>2069</v>
      </c>
      <c r="E3306" s="456">
        <v>0</v>
      </c>
      <c r="F3306" s="456">
        <v>0</v>
      </c>
      <c r="G3306" s="456">
        <v>0</v>
      </c>
      <c r="H3306" s="456">
        <v>0</v>
      </c>
      <c r="I3306" s="456">
        <v>0</v>
      </c>
      <c r="J3306" s="459">
        <v>0</v>
      </c>
    </row>
    <row r="3307" spans="2:10" x14ac:dyDescent="0.25">
      <c r="B3307" s="526" t="s">
        <v>479</v>
      </c>
      <c r="C3307" s="512" t="s">
        <v>2882</v>
      </c>
      <c r="D3307" s="512" t="s">
        <v>2071</v>
      </c>
      <c r="E3307" s="511">
        <v>829337.07</v>
      </c>
      <c r="F3307" s="511">
        <v>0</v>
      </c>
      <c r="G3307" s="511">
        <v>89655.6</v>
      </c>
      <c r="H3307" s="511">
        <v>918992.67</v>
      </c>
      <c r="I3307" s="511">
        <v>0</v>
      </c>
      <c r="J3307" s="527">
        <v>0</v>
      </c>
    </row>
    <row r="3308" spans="2:10" x14ac:dyDescent="0.25">
      <c r="B3308" s="516" t="s">
        <v>479</v>
      </c>
      <c r="C3308" s="458" t="s">
        <v>2883</v>
      </c>
      <c r="D3308" s="458" t="s">
        <v>2073</v>
      </c>
      <c r="E3308" s="456">
        <v>0</v>
      </c>
      <c r="F3308" s="456">
        <v>0</v>
      </c>
      <c r="G3308" s="456">
        <v>58396.03</v>
      </c>
      <c r="H3308" s="456">
        <v>0</v>
      </c>
      <c r="I3308" s="456">
        <v>58396.03</v>
      </c>
      <c r="J3308" s="459">
        <v>0</v>
      </c>
    </row>
    <row r="3309" spans="2:10" x14ac:dyDescent="0.25">
      <c r="B3309" s="516" t="s">
        <v>479</v>
      </c>
      <c r="C3309" s="458" t="s">
        <v>2884</v>
      </c>
      <c r="D3309" s="458" t="s">
        <v>2075</v>
      </c>
      <c r="E3309" s="456">
        <v>0</v>
      </c>
      <c r="F3309" s="456">
        <v>0</v>
      </c>
      <c r="G3309" s="456">
        <v>258037.89</v>
      </c>
      <c r="H3309" s="456">
        <v>258037.89</v>
      </c>
      <c r="I3309" s="456">
        <v>0</v>
      </c>
      <c r="J3309" s="459">
        <v>0</v>
      </c>
    </row>
    <row r="3310" spans="2:10" x14ac:dyDescent="0.25">
      <c r="B3310" s="516" t="s">
        <v>479</v>
      </c>
      <c r="C3310" s="458" t="s">
        <v>2885</v>
      </c>
      <c r="D3310" s="458" t="s">
        <v>2077</v>
      </c>
      <c r="E3310" s="456">
        <v>0</v>
      </c>
      <c r="F3310" s="456">
        <v>0</v>
      </c>
      <c r="G3310" s="456">
        <v>0</v>
      </c>
      <c r="H3310" s="456">
        <v>0</v>
      </c>
      <c r="I3310" s="456">
        <v>0</v>
      </c>
      <c r="J3310" s="459">
        <v>0</v>
      </c>
    </row>
    <row r="3311" spans="2:10" x14ac:dyDescent="0.25">
      <c r="B3311" s="516" t="s">
        <v>479</v>
      </c>
      <c r="C3311" s="458" t="s">
        <v>2886</v>
      </c>
      <c r="D3311" s="458" t="s">
        <v>2079</v>
      </c>
      <c r="E3311" s="456">
        <v>0</v>
      </c>
      <c r="F3311" s="456">
        <v>0</v>
      </c>
      <c r="G3311" s="456">
        <v>127884.4</v>
      </c>
      <c r="H3311" s="456">
        <v>127884.4</v>
      </c>
      <c r="I3311" s="456">
        <v>0</v>
      </c>
      <c r="J3311" s="459">
        <v>0</v>
      </c>
    </row>
    <row r="3312" spans="2:10" x14ac:dyDescent="0.25">
      <c r="B3312" s="516" t="s">
        <v>479</v>
      </c>
      <c r="C3312" s="458" t="s">
        <v>2887</v>
      </c>
      <c r="D3312" s="458" t="s">
        <v>2081</v>
      </c>
      <c r="E3312" s="456">
        <v>73783.320000000007</v>
      </c>
      <c r="F3312" s="456">
        <v>0</v>
      </c>
      <c r="G3312" s="456">
        <v>65276.69</v>
      </c>
      <c r="H3312" s="456">
        <v>73783.320000000007</v>
      </c>
      <c r="I3312" s="456">
        <v>65276.69</v>
      </c>
      <c r="J3312" s="459">
        <v>0</v>
      </c>
    </row>
    <row r="3313" spans="2:10" x14ac:dyDescent="0.25">
      <c r="B3313" s="516" t="s">
        <v>479</v>
      </c>
      <c r="C3313" s="458" t="s">
        <v>4720</v>
      </c>
      <c r="D3313" s="458" t="s">
        <v>2083</v>
      </c>
      <c r="E3313" s="456">
        <v>0</v>
      </c>
      <c r="F3313" s="456">
        <v>0</v>
      </c>
      <c r="G3313" s="456">
        <v>0</v>
      </c>
      <c r="H3313" s="456">
        <v>0</v>
      </c>
      <c r="I3313" s="456">
        <v>0</v>
      </c>
      <c r="J3313" s="459">
        <v>0</v>
      </c>
    </row>
    <row r="3314" spans="2:10" x14ac:dyDescent="0.25">
      <c r="B3314" s="516" t="s">
        <v>479</v>
      </c>
      <c r="C3314" s="458" t="s">
        <v>3383</v>
      </c>
      <c r="D3314" s="458" t="s">
        <v>2085</v>
      </c>
      <c r="E3314" s="456">
        <v>0</v>
      </c>
      <c r="F3314" s="456">
        <v>0</v>
      </c>
      <c r="G3314" s="456">
        <v>-11994.04</v>
      </c>
      <c r="H3314" s="456">
        <v>-124996.61</v>
      </c>
      <c r="I3314" s="456">
        <v>113002.57</v>
      </c>
      <c r="J3314" s="459">
        <v>0</v>
      </c>
    </row>
    <row r="3315" spans="2:10" x14ac:dyDescent="0.25">
      <c r="B3315" s="516" t="s">
        <v>479</v>
      </c>
      <c r="C3315" s="458" t="s">
        <v>3793</v>
      </c>
      <c r="D3315" s="458" t="s">
        <v>2087</v>
      </c>
      <c r="E3315" s="456">
        <v>0</v>
      </c>
      <c r="F3315" s="456">
        <v>0</v>
      </c>
      <c r="G3315" s="456">
        <v>0</v>
      </c>
      <c r="H3315" s="456">
        <v>0</v>
      </c>
      <c r="I3315" s="456">
        <v>0</v>
      </c>
      <c r="J3315" s="459">
        <v>0</v>
      </c>
    </row>
    <row r="3316" spans="2:10" x14ac:dyDescent="0.25">
      <c r="B3316" s="516" t="s">
        <v>479</v>
      </c>
      <c r="C3316" s="458" t="s">
        <v>2888</v>
      </c>
      <c r="D3316" s="458" t="s">
        <v>2089</v>
      </c>
      <c r="E3316" s="456">
        <v>0</v>
      </c>
      <c r="F3316" s="456">
        <v>0</v>
      </c>
      <c r="G3316" s="456">
        <v>0</v>
      </c>
      <c r="H3316" s="456">
        <v>0</v>
      </c>
      <c r="I3316" s="456">
        <v>0</v>
      </c>
      <c r="J3316" s="459">
        <v>0</v>
      </c>
    </row>
    <row r="3317" spans="2:10" x14ac:dyDescent="0.25">
      <c r="B3317" s="526" t="s">
        <v>479</v>
      </c>
      <c r="C3317" s="512" t="s">
        <v>3384</v>
      </c>
      <c r="D3317" s="512" t="s">
        <v>2091</v>
      </c>
      <c r="E3317" s="511">
        <v>0</v>
      </c>
      <c r="F3317" s="511">
        <v>0</v>
      </c>
      <c r="G3317" s="511">
        <v>0</v>
      </c>
      <c r="H3317" s="511">
        <v>0</v>
      </c>
      <c r="I3317" s="511">
        <v>0</v>
      </c>
      <c r="J3317" s="527">
        <v>0</v>
      </c>
    </row>
    <row r="3318" spans="2:10" x14ac:dyDescent="0.25">
      <c r="B3318" s="526" t="s">
        <v>479</v>
      </c>
      <c r="C3318" s="512" t="s">
        <v>4128</v>
      </c>
      <c r="D3318" s="512" t="s">
        <v>4060</v>
      </c>
      <c r="E3318" s="511">
        <v>0</v>
      </c>
      <c r="F3318" s="511">
        <v>0</v>
      </c>
      <c r="G3318" s="511">
        <v>0</v>
      </c>
      <c r="H3318" s="511">
        <v>0</v>
      </c>
      <c r="I3318" s="511">
        <v>0</v>
      </c>
      <c r="J3318" s="527">
        <v>0</v>
      </c>
    </row>
    <row r="3319" spans="2:10" x14ac:dyDescent="0.25">
      <c r="B3319" s="516" t="s">
        <v>479</v>
      </c>
      <c r="C3319" s="458" t="s">
        <v>2889</v>
      </c>
      <c r="D3319" s="458" t="s">
        <v>2095</v>
      </c>
      <c r="E3319" s="456">
        <v>17277.48</v>
      </c>
      <c r="F3319" s="456">
        <v>0</v>
      </c>
      <c r="G3319" s="456">
        <v>123415.64</v>
      </c>
      <c r="H3319" s="456">
        <v>17277.48</v>
      </c>
      <c r="I3319" s="456">
        <v>123415.64</v>
      </c>
      <c r="J3319" s="459">
        <v>0</v>
      </c>
    </row>
    <row r="3320" spans="2:10" x14ac:dyDescent="0.25">
      <c r="B3320" s="516" t="s">
        <v>479</v>
      </c>
      <c r="C3320" s="458" t="s">
        <v>3385</v>
      </c>
      <c r="D3320" s="458" t="s">
        <v>2097</v>
      </c>
      <c r="E3320" s="456">
        <v>0</v>
      </c>
      <c r="F3320" s="456">
        <v>0</v>
      </c>
      <c r="G3320" s="456">
        <v>984.9</v>
      </c>
      <c r="H3320" s="456">
        <v>984.9</v>
      </c>
      <c r="I3320" s="456">
        <v>0</v>
      </c>
      <c r="J3320" s="459">
        <v>0</v>
      </c>
    </row>
    <row r="3321" spans="2:10" x14ac:dyDescent="0.25">
      <c r="B3321" s="516" t="s">
        <v>479</v>
      </c>
      <c r="C3321" s="458" t="s">
        <v>4351</v>
      </c>
      <c r="D3321" s="458" t="s">
        <v>2099</v>
      </c>
      <c r="E3321" s="456">
        <v>0</v>
      </c>
      <c r="F3321" s="456">
        <v>0</v>
      </c>
      <c r="G3321" s="456">
        <v>0</v>
      </c>
      <c r="H3321" s="456">
        <v>0</v>
      </c>
      <c r="I3321" s="456">
        <v>0</v>
      </c>
      <c r="J3321" s="459">
        <v>0</v>
      </c>
    </row>
    <row r="3322" spans="2:10" x14ac:dyDescent="0.25">
      <c r="B3322" s="516" t="s">
        <v>479</v>
      </c>
      <c r="C3322" s="458" t="s">
        <v>4721</v>
      </c>
      <c r="D3322" s="458" t="s">
        <v>2179</v>
      </c>
      <c r="E3322" s="456">
        <v>0</v>
      </c>
      <c r="F3322" s="456">
        <v>0</v>
      </c>
      <c r="G3322" s="456">
        <v>0</v>
      </c>
      <c r="H3322" s="456">
        <v>0</v>
      </c>
      <c r="I3322" s="456">
        <v>0</v>
      </c>
      <c r="J3322" s="459">
        <v>0</v>
      </c>
    </row>
    <row r="3323" spans="2:10" x14ac:dyDescent="0.25">
      <c r="B3323" s="516" t="s">
        <v>479</v>
      </c>
      <c r="C3323" s="458" t="s">
        <v>2890</v>
      </c>
      <c r="D3323" s="458" t="s">
        <v>2101</v>
      </c>
      <c r="E3323" s="456">
        <v>1800</v>
      </c>
      <c r="F3323" s="456">
        <v>0</v>
      </c>
      <c r="G3323" s="456">
        <v>116.38</v>
      </c>
      <c r="H3323" s="456">
        <v>1916.38</v>
      </c>
      <c r="I3323" s="456">
        <v>0</v>
      </c>
      <c r="J3323" s="459">
        <v>0</v>
      </c>
    </row>
    <row r="3324" spans="2:10" x14ac:dyDescent="0.25">
      <c r="B3324" s="516" t="s">
        <v>479</v>
      </c>
      <c r="C3324" s="458" t="s">
        <v>3386</v>
      </c>
      <c r="D3324" s="458" t="s">
        <v>2103</v>
      </c>
      <c r="E3324" s="456">
        <v>0</v>
      </c>
      <c r="F3324" s="456">
        <v>0</v>
      </c>
      <c r="G3324" s="456">
        <v>0</v>
      </c>
      <c r="H3324" s="456">
        <v>0</v>
      </c>
      <c r="I3324" s="456">
        <v>0</v>
      </c>
      <c r="J3324" s="459">
        <v>0</v>
      </c>
    </row>
    <row r="3325" spans="2:10" x14ac:dyDescent="0.25">
      <c r="B3325" s="516" t="s">
        <v>479</v>
      </c>
      <c r="C3325" s="458" t="s">
        <v>2891</v>
      </c>
      <c r="D3325" s="458" t="s">
        <v>2105</v>
      </c>
      <c r="E3325" s="456">
        <v>0</v>
      </c>
      <c r="F3325" s="456">
        <v>0</v>
      </c>
      <c r="G3325" s="456">
        <v>1741.06</v>
      </c>
      <c r="H3325" s="456">
        <v>1741.06</v>
      </c>
      <c r="I3325" s="456">
        <v>0</v>
      </c>
      <c r="J3325" s="459">
        <v>0</v>
      </c>
    </row>
    <row r="3326" spans="2:10" x14ac:dyDescent="0.25">
      <c r="B3326" s="516" t="s">
        <v>479</v>
      </c>
      <c r="C3326" s="458" t="s">
        <v>4352</v>
      </c>
      <c r="D3326" s="458" t="s">
        <v>2186</v>
      </c>
      <c r="E3326" s="456">
        <v>0</v>
      </c>
      <c r="F3326" s="456">
        <v>0</v>
      </c>
      <c r="G3326" s="456">
        <v>0</v>
      </c>
      <c r="H3326" s="456">
        <v>0</v>
      </c>
      <c r="I3326" s="456">
        <v>0</v>
      </c>
      <c r="J3326" s="459">
        <v>0</v>
      </c>
    </row>
    <row r="3327" spans="2:10" x14ac:dyDescent="0.25">
      <c r="B3327" s="516" t="s">
        <v>479</v>
      </c>
      <c r="C3327" s="458" t="s">
        <v>2892</v>
      </c>
      <c r="D3327" s="458" t="s">
        <v>2288</v>
      </c>
      <c r="E3327" s="456">
        <v>0</v>
      </c>
      <c r="F3327" s="456">
        <v>0</v>
      </c>
      <c r="G3327" s="456">
        <v>0</v>
      </c>
      <c r="H3327" s="456">
        <v>0</v>
      </c>
      <c r="I3327" s="456">
        <v>0</v>
      </c>
      <c r="J3327" s="459">
        <v>0</v>
      </c>
    </row>
    <row r="3328" spans="2:10" x14ac:dyDescent="0.25">
      <c r="B3328" s="516" t="s">
        <v>479</v>
      </c>
      <c r="C3328" s="458" t="s">
        <v>2893</v>
      </c>
      <c r="D3328" s="458" t="s">
        <v>2107</v>
      </c>
      <c r="E3328" s="456">
        <v>4918.41</v>
      </c>
      <c r="F3328" s="456">
        <v>0</v>
      </c>
      <c r="G3328" s="456">
        <v>19714.8</v>
      </c>
      <c r="H3328" s="456">
        <v>-10366.790000000001</v>
      </c>
      <c r="I3328" s="456">
        <v>35000</v>
      </c>
      <c r="J3328" s="459">
        <v>0</v>
      </c>
    </row>
    <row r="3329" spans="2:10" x14ac:dyDescent="0.25">
      <c r="B3329" s="516" t="s">
        <v>479</v>
      </c>
      <c r="C3329" s="458" t="s">
        <v>3794</v>
      </c>
      <c r="D3329" s="458" t="s">
        <v>2109</v>
      </c>
      <c r="E3329" s="456">
        <v>0</v>
      </c>
      <c r="F3329" s="456">
        <v>0</v>
      </c>
      <c r="G3329" s="456">
        <v>0</v>
      </c>
      <c r="H3329" s="456">
        <v>0</v>
      </c>
      <c r="I3329" s="456">
        <v>0</v>
      </c>
      <c r="J3329" s="459">
        <v>0</v>
      </c>
    </row>
    <row r="3330" spans="2:10" x14ac:dyDescent="0.25">
      <c r="B3330" s="516" t="s">
        <v>479</v>
      </c>
      <c r="C3330" s="458" t="s">
        <v>4722</v>
      </c>
      <c r="D3330" s="458" t="s">
        <v>2111</v>
      </c>
      <c r="E3330" s="456">
        <v>0</v>
      </c>
      <c r="F3330" s="456">
        <v>0</v>
      </c>
      <c r="G3330" s="456">
        <v>0</v>
      </c>
      <c r="H3330" s="456">
        <v>0</v>
      </c>
      <c r="I3330" s="456">
        <v>0</v>
      </c>
      <c r="J3330" s="459">
        <v>0</v>
      </c>
    </row>
    <row r="3331" spans="2:10" x14ac:dyDescent="0.25">
      <c r="B3331" s="516" t="s">
        <v>479</v>
      </c>
      <c r="C3331" s="458" t="s">
        <v>2894</v>
      </c>
      <c r="D3331" s="458" t="s">
        <v>2191</v>
      </c>
      <c r="E3331" s="456">
        <v>921.15</v>
      </c>
      <c r="F3331" s="456">
        <v>0</v>
      </c>
      <c r="G3331" s="456">
        <v>451</v>
      </c>
      <c r="H3331" s="456">
        <v>1372.15</v>
      </c>
      <c r="I3331" s="456">
        <v>0</v>
      </c>
      <c r="J3331" s="459">
        <v>0</v>
      </c>
    </row>
    <row r="3332" spans="2:10" x14ac:dyDescent="0.25">
      <c r="B3332" s="516" t="s">
        <v>479</v>
      </c>
      <c r="C3332" s="458" t="s">
        <v>5919</v>
      </c>
      <c r="D3332" s="458" t="s">
        <v>2294</v>
      </c>
      <c r="E3332" s="456">
        <v>175.2</v>
      </c>
      <c r="F3332" s="456">
        <v>0</v>
      </c>
      <c r="G3332" s="456">
        <v>0</v>
      </c>
      <c r="H3332" s="456">
        <v>175.2</v>
      </c>
      <c r="I3332" s="456">
        <v>0</v>
      </c>
      <c r="J3332" s="459">
        <v>0</v>
      </c>
    </row>
    <row r="3333" spans="2:10" x14ac:dyDescent="0.25">
      <c r="B3333" s="516" t="s">
        <v>479</v>
      </c>
      <c r="C3333" s="458" t="s">
        <v>2895</v>
      </c>
      <c r="D3333" s="458" t="s">
        <v>2137</v>
      </c>
      <c r="E3333" s="456">
        <v>0</v>
      </c>
      <c r="F3333" s="456">
        <v>0</v>
      </c>
      <c r="G3333" s="456">
        <v>0</v>
      </c>
      <c r="H3333" s="456">
        <v>0</v>
      </c>
      <c r="I3333" s="456">
        <v>0</v>
      </c>
      <c r="J3333" s="459">
        <v>0</v>
      </c>
    </row>
    <row r="3334" spans="2:10" x14ac:dyDescent="0.25">
      <c r="B3334" s="516" t="s">
        <v>479</v>
      </c>
      <c r="C3334" s="458" t="s">
        <v>4913</v>
      </c>
      <c r="D3334" s="458" t="s">
        <v>2113</v>
      </c>
      <c r="E3334" s="456">
        <v>0</v>
      </c>
      <c r="F3334" s="456">
        <v>0</v>
      </c>
      <c r="G3334" s="456">
        <v>0</v>
      </c>
      <c r="H3334" s="456">
        <v>0</v>
      </c>
      <c r="I3334" s="456">
        <v>0</v>
      </c>
      <c r="J3334" s="459">
        <v>0</v>
      </c>
    </row>
    <row r="3335" spans="2:10" x14ac:dyDescent="0.25">
      <c r="B3335" s="516" t="s">
        <v>479</v>
      </c>
      <c r="C3335" s="458" t="s">
        <v>3387</v>
      </c>
      <c r="D3335" s="458" t="s">
        <v>2299</v>
      </c>
      <c r="E3335" s="456">
        <v>11076</v>
      </c>
      <c r="F3335" s="456">
        <v>0</v>
      </c>
      <c r="G3335" s="456">
        <v>9663</v>
      </c>
      <c r="H3335" s="456">
        <v>20739</v>
      </c>
      <c r="I3335" s="456">
        <v>0</v>
      </c>
      <c r="J3335" s="459">
        <v>0</v>
      </c>
    </row>
    <row r="3336" spans="2:10" x14ac:dyDescent="0.25">
      <c r="B3336" s="516" t="s">
        <v>479</v>
      </c>
      <c r="C3336" s="458" t="s">
        <v>3795</v>
      </c>
      <c r="D3336" s="458" t="s">
        <v>2301</v>
      </c>
      <c r="E3336" s="456">
        <v>0</v>
      </c>
      <c r="F3336" s="456">
        <v>0</v>
      </c>
      <c r="G3336" s="456">
        <v>0</v>
      </c>
      <c r="H3336" s="456">
        <v>0</v>
      </c>
      <c r="I3336" s="456">
        <v>0</v>
      </c>
      <c r="J3336" s="459">
        <v>0</v>
      </c>
    </row>
    <row r="3337" spans="2:10" x14ac:dyDescent="0.25">
      <c r="B3337" s="516" t="s">
        <v>479</v>
      </c>
      <c r="C3337" s="458" t="s">
        <v>2896</v>
      </c>
      <c r="D3337" s="458" t="s">
        <v>2303</v>
      </c>
      <c r="E3337" s="456">
        <v>0</v>
      </c>
      <c r="F3337" s="456">
        <v>0</v>
      </c>
      <c r="G3337" s="456">
        <v>58792.5</v>
      </c>
      <c r="H3337" s="456">
        <v>23952.5</v>
      </c>
      <c r="I3337" s="456">
        <v>34840</v>
      </c>
      <c r="J3337" s="459">
        <v>0</v>
      </c>
    </row>
    <row r="3338" spans="2:10" x14ac:dyDescent="0.25">
      <c r="B3338" s="526" t="s">
        <v>479</v>
      </c>
      <c r="C3338" s="512" t="s">
        <v>2897</v>
      </c>
      <c r="D3338" s="512" t="s">
        <v>2115</v>
      </c>
      <c r="E3338" s="511">
        <v>361722.52</v>
      </c>
      <c r="F3338" s="511">
        <v>0</v>
      </c>
      <c r="G3338" s="511">
        <v>224857.23</v>
      </c>
      <c r="H3338" s="511">
        <v>467287.49</v>
      </c>
      <c r="I3338" s="511">
        <v>119292.26</v>
      </c>
      <c r="J3338" s="527">
        <v>0</v>
      </c>
    </row>
    <row r="3339" spans="2:10" x14ac:dyDescent="0.25">
      <c r="B3339" s="516" t="s">
        <v>479</v>
      </c>
      <c r="C3339" s="458" t="s">
        <v>2898</v>
      </c>
      <c r="D3339" s="458" t="s">
        <v>2117</v>
      </c>
      <c r="E3339" s="456">
        <v>82826.12</v>
      </c>
      <c r="F3339" s="456">
        <v>0</v>
      </c>
      <c r="G3339" s="456">
        <v>23685.39</v>
      </c>
      <c r="H3339" s="456">
        <v>106511.51</v>
      </c>
      <c r="I3339" s="456">
        <v>0</v>
      </c>
      <c r="J3339" s="459">
        <v>0</v>
      </c>
    </row>
    <row r="3340" spans="2:10" x14ac:dyDescent="0.25">
      <c r="B3340" s="516" t="s">
        <v>479</v>
      </c>
      <c r="C3340" s="458" t="s">
        <v>4723</v>
      </c>
      <c r="D3340" s="458" t="s">
        <v>2197</v>
      </c>
      <c r="E3340" s="456">
        <v>0</v>
      </c>
      <c r="F3340" s="456">
        <v>0</v>
      </c>
      <c r="G3340" s="456">
        <v>0</v>
      </c>
      <c r="H3340" s="456">
        <v>0</v>
      </c>
      <c r="I3340" s="456">
        <v>0</v>
      </c>
      <c r="J3340" s="459">
        <v>0</v>
      </c>
    </row>
    <row r="3341" spans="2:10" x14ac:dyDescent="0.25">
      <c r="B3341" s="516" t="s">
        <v>479</v>
      </c>
      <c r="C3341" s="458" t="s">
        <v>2899</v>
      </c>
      <c r="D3341" s="458" t="s">
        <v>2119</v>
      </c>
      <c r="E3341" s="456">
        <v>37409.96</v>
      </c>
      <c r="F3341" s="456">
        <v>0</v>
      </c>
      <c r="G3341" s="456">
        <v>0</v>
      </c>
      <c r="H3341" s="456">
        <v>37409.96</v>
      </c>
      <c r="I3341" s="456">
        <v>0</v>
      </c>
      <c r="J3341" s="459">
        <v>0</v>
      </c>
    </row>
    <row r="3342" spans="2:10" x14ac:dyDescent="0.25">
      <c r="B3342" s="516" t="s">
        <v>479</v>
      </c>
      <c r="C3342" s="458" t="s">
        <v>2900</v>
      </c>
      <c r="D3342" s="458" t="s">
        <v>2121</v>
      </c>
      <c r="E3342" s="456">
        <v>11928.26</v>
      </c>
      <c r="F3342" s="456">
        <v>0</v>
      </c>
      <c r="G3342" s="456">
        <v>5311.99</v>
      </c>
      <c r="H3342" s="456">
        <v>17240.25</v>
      </c>
      <c r="I3342" s="456">
        <v>0</v>
      </c>
      <c r="J3342" s="459">
        <v>0</v>
      </c>
    </row>
    <row r="3343" spans="2:10" x14ac:dyDescent="0.25">
      <c r="B3343" s="516" t="s">
        <v>479</v>
      </c>
      <c r="C3343" s="458" t="s">
        <v>2901</v>
      </c>
      <c r="D3343" s="458" t="s">
        <v>2123</v>
      </c>
      <c r="E3343" s="456">
        <v>0</v>
      </c>
      <c r="F3343" s="456">
        <v>0</v>
      </c>
      <c r="G3343" s="456">
        <v>0</v>
      </c>
      <c r="H3343" s="456">
        <v>0</v>
      </c>
      <c r="I3343" s="456">
        <v>0</v>
      </c>
      <c r="J3343" s="459">
        <v>0</v>
      </c>
    </row>
    <row r="3344" spans="2:10" ht="18" x14ac:dyDescent="0.25">
      <c r="B3344" s="526" t="s">
        <v>479</v>
      </c>
      <c r="C3344" s="512" t="s">
        <v>3388</v>
      </c>
      <c r="D3344" s="512" t="s">
        <v>2125</v>
      </c>
      <c r="E3344" s="511">
        <v>3644.15</v>
      </c>
      <c r="F3344" s="511">
        <v>0</v>
      </c>
      <c r="G3344" s="511">
        <v>0</v>
      </c>
      <c r="H3344" s="511">
        <v>3644.15</v>
      </c>
      <c r="I3344" s="511">
        <v>0</v>
      </c>
      <c r="J3344" s="527">
        <v>0</v>
      </c>
    </row>
    <row r="3345" spans="2:10" ht="18" x14ac:dyDescent="0.25">
      <c r="B3345" s="516" t="s">
        <v>479</v>
      </c>
      <c r="C3345" s="458" t="s">
        <v>3389</v>
      </c>
      <c r="D3345" s="458" t="s">
        <v>2127</v>
      </c>
      <c r="E3345" s="456">
        <v>5996</v>
      </c>
      <c r="F3345" s="456">
        <v>0</v>
      </c>
      <c r="G3345" s="456">
        <v>0</v>
      </c>
      <c r="H3345" s="456">
        <v>5996</v>
      </c>
      <c r="I3345" s="456">
        <v>0</v>
      </c>
      <c r="J3345" s="459">
        <v>0</v>
      </c>
    </row>
    <row r="3346" spans="2:10" x14ac:dyDescent="0.25">
      <c r="B3346" s="516" t="s">
        <v>479</v>
      </c>
      <c r="C3346" s="458" t="s">
        <v>2902</v>
      </c>
      <c r="D3346" s="458" t="s">
        <v>2129</v>
      </c>
      <c r="E3346" s="456">
        <v>15957.73</v>
      </c>
      <c r="F3346" s="456">
        <v>0</v>
      </c>
      <c r="G3346" s="456">
        <v>601.21</v>
      </c>
      <c r="H3346" s="456">
        <v>16558.939999999999</v>
      </c>
      <c r="I3346" s="456">
        <v>0</v>
      </c>
      <c r="J3346" s="459">
        <v>0</v>
      </c>
    </row>
    <row r="3347" spans="2:10" x14ac:dyDescent="0.25">
      <c r="B3347" s="516" t="s">
        <v>479</v>
      </c>
      <c r="C3347" s="458" t="s">
        <v>2903</v>
      </c>
      <c r="D3347" s="458" t="s">
        <v>2131</v>
      </c>
      <c r="E3347" s="456">
        <v>57128.95</v>
      </c>
      <c r="F3347" s="456">
        <v>0</v>
      </c>
      <c r="G3347" s="456">
        <v>54591.58</v>
      </c>
      <c r="H3347" s="456">
        <v>63453.11</v>
      </c>
      <c r="I3347" s="456">
        <v>48267.42</v>
      </c>
      <c r="J3347" s="459">
        <v>0</v>
      </c>
    </row>
    <row r="3348" spans="2:10" x14ac:dyDescent="0.25">
      <c r="B3348" s="516" t="s">
        <v>479</v>
      </c>
      <c r="C3348" s="458" t="s">
        <v>3796</v>
      </c>
      <c r="D3348" s="458" t="s">
        <v>2133</v>
      </c>
      <c r="E3348" s="456">
        <v>0</v>
      </c>
      <c r="F3348" s="456">
        <v>0</v>
      </c>
      <c r="G3348" s="456">
        <v>0</v>
      </c>
      <c r="H3348" s="456">
        <v>0</v>
      </c>
      <c r="I3348" s="456">
        <v>0</v>
      </c>
      <c r="J3348" s="459">
        <v>0</v>
      </c>
    </row>
    <row r="3349" spans="2:10" x14ac:dyDescent="0.25">
      <c r="B3349" s="516" t="s">
        <v>479</v>
      </c>
      <c r="C3349" s="458" t="s">
        <v>3390</v>
      </c>
      <c r="D3349" s="458" t="s">
        <v>2135</v>
      </c>
      <c r="E3349" s="456">
        <v>1426</v>
      </c>
      <c r="F3349" s="456">
        <v>0</v>
      </c>
      <c r="G3349" s="456">
        <v>-27091.26</v>
      </c>
      <c r="H3349" s="456">
        <v>-25665.26</v>
      </c>
      <c r="I3349" s="456">
        <v>0</v>
      </c>
      <c r="J3349" s="459">
        <v>0</v>
      </c>
    </row>
    <row r="3350" spans="2:10" x14ac:dyDescent="0.25">
      <c r="B3350" s="526" t="s">
        <v>479</v>
      </c>
      <c r="C3350" s="512" t="s">
        <v>2904</v>
      </c>
      <c r="D3350" s="512" t="s">
        <v>2316</v>
      </c>
      <c r="E3350" s="511">
        <v>5819.72</v>
      </c>
      <c r="F3350" s="511">
        <v>0</v>
      </c>
      <c r="G3350" s="511">
        <v>51323.25</v>
      </c>
      <c r="H3350" s="511">
        <v>51152.97</v>
      </c>
      <c r="I3350" s="511">
        <v>5990</v>
      </c>
      <c r="J3350" s="527">
        <v>0</v>
      </c>
    </row>
    <row r="3351" spans="2:10" x14ac:dyDescent="0.25">
      <c r="B3351" s="526" t="s">
        <v>479</v>
      </c>
      <c r="C3351" s="512" t="s">
        <v>4353</v>
      </c>
      <c r="D3351" s="512" t="s">
        <v>2318</v>
      </c>
      <c r="E3351" s="511">
        <v>0</v>
      </c>
      <c r="F3351" s="511">
        <v>0</v>
      </c>
      <c r="G3351" s="511">
        <v>0</v>
      </c>
      <c r="H3351" s="511">
        <v>0</v>
      </c>
      <c r="I3351" s="511">
        <v>0</v>
      </c>
      <c r="J3351" s="527">
        <v>0</v>
      </c>
    </row>
    <row r="3352" spans="2:10" x14ac:dyDescent="0.25">
      <c r="B3352" s="516" t="s">
        <v>479</v>
      </c>
      <c r="C3352" s="458" t="s">
        <v>2905</v>
      </c>
      <c r="D3352" s="458" t="s">
        <v>2137</v>
      </c>
      <c r="E3352" s="456">
        <v>114586.7</v>
      </c>
      <c r="F3352" s="456">
        <v>0</v>
      </c>
      <c r="G3352" s="456">
        <v>232984.55</v>
      </c>
      <c r="H3352" s="456">
        <v>246520.23</v>
      </c>
      <c r="I3352" s="456">
        <v>101051.02</v>
      </c>
      <c r="J3352" s="459">
        <v>0</v>
      </c>
    </row>
    <row r="3353" spans="2:10" x14ac:dyDescent="0.25">
      <c r="B3353" s="526" t="s">
        <v>479</v>
      </c>
      <c r="C3353" s="512" t="s">
        <v>2906</v>
      </c>
      <c r="D3353" s="512" t="s">
        <v>2322</v>
      </c>
      <c r="E3353" s="511">
        <v>203775.15</v>
      </c>
      <c r="F3353" s="511">
        <v>0</v>
      </c>
      <c r="G3353" s="511">
        <v>111608.39</v>
      </c>
      <c r="H3353" s="511">
        <v>287678.02</v>
      </c>
      <c r="I3353" s="511">
        <v>27705.52</v>
      </c>
      <c r="J3353" s="527">
        <v>0</v>
      </c>
    </row>
    <row r="3354" spans="2:10" x14ac:dyDescent="0.25">
      <c r="B3354" s="516" t="s">
        <v>479</v>
      </c>
      <c r="C3354" s="458" t="s">
        <v>2907</v>
      </c>
      <c r="D3354" s="458" t="s">
        <v>2139</v>
      </c>
      <c r="E3354" s="456">
        <v>60374.13</v>
      </c>
      <c r="F3354" s="456">
        <v>0</v>
      </c>
      <c r="G3354" s="456">
        <v>83019.39</v>
      </c>
      <c r="H3354" s="456">
        <v>143393.51999999999</v>
      </c>
      <c r="I3354" s="456">
        <v>0</v>
      </c>
      <c r="J3354" s="459">
        <v>0</v>
      </c>
    </row>
    <row r="3355" spans="2:10" x14ac:dyDescent="0.25">
      <c r="B3355" s="516" t="s">
        <v>479</v>
      </c>
      <c r="C3355" s="458" t="s">
        <v>4354</v>
      </c>
      <c r="D3355" s="458" t="s">
        <v>2327</v>
      </c>
      <c r="E3355" s="456">
        <v>2398</v>
      </c>
      <c r="F3355" s="456">
        <v>0</v>
      </c>
      <c r="G3355" s="456">
        <v>0</v>
      </c>
      <c r="H3355" s="456">
        <v>2398</v>
      </c>
      <c r="I3355" s="456">
        <v>0</v>
      </c>
      <c r="J3355" s="459">
        <v>0</v>
      </c>
    </row>
    <row r="3356" spans="2:10" x14ac:dyDescent="0.25">
      <c r="B3356" s="516" t="s">
        <v>479</v>
      </c>
      <c r="C3356" s="458" t="s">
        <v>3797</v>
      </c>
      <c r="D3356" s="458" t="s">
        <v>2329</v>
      </c>
      <c r="E3356" s="456">
        <v>0</v>
      </c>
      <c r="F3356" s="456">
        <v>0</v>
      </c>
      <c r="G3356" s="456">
        <v>11916.73</v>
      </c>
      <c r="H3356" s="456">
        <v>1482.73</v>
      </c>
      <c r="I3356" s="456">
        <v>10434</v>
      </c>
      <c r="J3356" s="459">
        <v>0</v>
      </c>
    </row>
    <row r="3357" spans="2:10" x14ac:dyDescent="0.25">
      <c r="B3357" s="526" t="s">
        <v>479</v>
      </c>
      <c r="C3357" s="512" t="s">
        <v>2908</v>
      </c>
      <c r="D3357" s="512" t="s">
        <v>2210</v>
      </c>
      <c r="E3357" s="511">
        <v>38345479.130000003</v>
      </c>
      <c r="F3357" s="511">
        <v>0</v>
      </c>
      <c r="G3357" s="511">
        <v>1647579.17</v>
      </c>
      <c r="H3357" s="511">
        <v>4820568.0199999996</v>
      </c>
      <c r="I3357" s="511">
        <v>35172490.280000001</v>
      </c>
      <c r="J3357" s="527">
        <v>0</v>
      </c>
    </row>
    <row r="3358" spans="2:10" x14ac:dyDescent="0.25">
      <c r="B3358" s="516" t="s">
        <v>479</v>
      </c>
      <c r="C3358" s="458" t="s">
        <v>2909</v>
      </c>
      <c r="D3358" s="458" t="s">
        <v>2141</v>
      </c>
      <c r="E3358" s="456">
        <v>0</v>
      </c>
      <c r="F3358" s="456">
        <v>0</v>
      </c>
      <c r="G3358" s="456">
        <v>0</v>
      </c>
      <c r="H3358" s="456">
        <v>0</v>
      </c>
      <c r="I3358" s="456">
        <v>0</v>
      </c>
      <c r="J3358" s="459">
        <v>0</v>
      </c>
    </row>
    <row r="3359" spans="2:10" x14ac:dyDescent="0.25">
      <c r="B3359" s="526" t="s">
        <v>479</v>
      </c>
      <c r="C3359" s="512" t="s">
        <v>2910</v>
      </c>
      <c r="D3359" s="512" t="s">
        <v>2143</v>
      </c>
      <c r="E3359" s="511">
        <v>0</v>
      </c>
      <c r="F3359" s="511">
        <v>0</v>
      </c>
      <c r="G3359" s="511">
        <v>2200.9899999999998</v>
      </c>
      <c r="H3359" s="511">
        <v>2200.9899999999998</v>
      </c>
      <c r="I3359" s="511">
        <v>0</v>
      </c>
      <c r="J3359" s="527">
        <v>0</v>
      </c>
    </row>
    <row r="3360" spans="2:10" x14ac:dyDescent="0.25">
      <c r="B3360" s="516" t="s">
        <v>479</v>
      </c>
      <c r="C3360" s="458" t="s">
        <v>3798</v>
      </c>
      <c r="D3360" s="458" t="s">
        <v>2218</v>
      </c>
      <c r="E3360" s="456">
        <v>0</v>
      </c>
      <c r="F3360" s="456">
        <v>0</v>
      </c>
      <c r="G3360" s="456">
        <v>0</v>
      </c>
      <c r="H3360" s="456">
        <v>0</v>
      </c>
      <c r="I3360" s="456">
        <v>0</v>
      </c>
      <c r="J3360" s="459">
        <v>0</v>
      </c>
    </row>
    <row r="3361" spans="2:10" x14ac:dyDescent="0.25">
      <c r="B3361" s="526" t="s">
        <v>479</v>
      </c>
      <c r="C3361" s="512" t="s">
        <v>2911</v>
      </c>
      <c r="D3361" s="512" t="s">
        <v>2339</v>
      </c>
      <c r="E3361" s="511">
        <v>0</v>
      </c>
      <c r="F3361" s="511">
        <v>0</v>
      </c>
      <c r="G3361" s="511">
        <v>545000</v>
      </c>
      <c r="H3361" s="511">
        <v>545000</v>
      </c>
      <c r="I3361" s="511">
        <v>0</v>
      </c>
      <c r="J3361" s="527">
        <v>0</v>
      </c>
    </row>
    <row r="3362" spans="2:10" x14ac:dyDescent="0.25">
      <c r="B3362" s="526" t="s">
        <v>479</v>
      </c>
      <c r="C3362" s="512" t="s">
        <v>4567</v>
      </c>
      <c r="D3362" s="512" t="s">
        <v>2343</v>
      </c>
      <c r="E3362" s="511">
        <v>0</v>
      </c>
      <c r="F3362" s="511">
        <v>0</v>
      </c>
      <c r="G3362" s="511">
        <v>0</v>
      </c>
      <c r="H3362" s="511">
        <v>0</v>
      </c>
      <c r="I3362" s="511">
        <v>0</v>
      </c>
      <c r="J3362" s="527">
        <v>0</v>
      </c>
    </row>
    <row r="3363" spans="2:10" x14ac:dyDescent="0.25">
      <c r="B3363" s="516" t="s">
        <v>479</v>
      </c>
      <c r="C3363" s="458" t="s">
        <v>3799</v>
      </c>
      <c r="D3363" s="458" t="s">
        <v>2226</v>
      </c>
      <c r="E3363" s="456">
        <v>0</v>
      </c>
      <c r="F3363" s="456">
        <v>0</v>
      </c>
      <c r="G3363" s="456">
        <v>0</v>
      </c>
      <c r="H3363" s="456">
        <v>0</v>
      </c>
      <c r="I3363" s="456">
        <v>0</v>
      </c>
      <c r="J3363" s="459">
        <v>0</v>
      </c>
    </row>
    <row r="3364" spans="2:10" ht="18" x14ac:dyDescent="0.25">
      <c r="B3364" s="526" t="s">
        <v>479</v>
      </c>
      <c r="C3364" s="512" t="s">
        <v>5929</v>
      </c>
      <c r="D3364" s="512" t="s">
        <v>3680</v>
      </c>
      <c r="E3364" s="511">
        <v>35040</v>
      </c>
      <c r="F3364" s="511">
        <v>0</v>
      </c>
      <c r="G3364" s="511">
        <v>790</v>
      </c>
      <c r="H3364" s="511">
        <v>35040</v>
      </c>
      <c r="I3364" s="511">
        <v>790</v>
      </c>
      <c r="J3364" s="527">
        <v>0</v>
      </c>
    </row>
    <row r="3365" spans="2:10" x14ac:dyDescent="0.25">
      <c r="B3365" s="526" t="s">
        <v>479</v>
      </c>
      <c r="C3365" s="512" t="s">
        <v>4568</v>
      </c>
      <c r="D3365" s="512" t="s">
        <v>2228</v>
      </c>
      <c r="E3365" s="511">
        <v>0</v>
      </c>
      <c r="F3365" s="511">
        <v>0</v>
      </c>
      <c r="G3365" s="511">
        <v>0</v>
      </c>
      <c r="H3365" s="511">
        <v>0</v>
      </c>
      <c r="I3365" s="511">
        <v>0</v>
      </c>
      <c r="J3365" s="527">
        <v>0</v>
      </c>
    </row>
    <row r="3366" spans="2:10" x14ac:dyDescent="0.25">
      <c r="B3366" s="516" t="s">
        <v>479</v>
      </c>
      <c r="C3366" s="458" t="s">
        <v>2912</v>
      </c>
      <c r="D3366" s="458" t="s">
        <v>2145</v>
      </c>
      <c r="E3366" s="456">
        <v>8250</v>
      </c>
      <c r="F3366" s="456">
        <v>0</v>
      </c>
      <c r="G3366" s="456">
        <v>16500</v>
      </c>
      <c r="H3366" s="456">
        <v>8250</v>
      </c>
      <c r="I3366" s="456">
        <v>16500</v>
      </c>
      <c r="J3366" s="459">
        <v>0</v>
      </c>
    </row>
    <row r="3367" spans="2:10" x14ac:dyDescent="0.25">
      <c r="B3367" s="526" t="s">
        <v>479</v>
      </c>
      <c r="C3367" s="512" t="s">
        <v>3800</v>
      </c>
      <c r="D3367" s="512" t="s">
        <v>2233</v>
      </c>
      <c r="E3367" s="511">
        <v>0</v>
      </c>
      <c r="F3367" s="511">
        <v>0</v>
      </c>
      <c r="G3367" s="511">
        <v>0</v>
      </c>
      <c r="H3367" s="511">
        <v>0</v>
      </c>
      <c r="I3367" s="511">
        <v>0</v>
      </c>
      <c r="J3367" s="527">
        <v>0</v>
      </c>
    </row>
    <row r="3368" spans="2:10" x14ac:dyDescent="0.25">
      <c r="B3368" s="516" t="s">
        <v>479</v>
      </c>
      <c r="C3368" s="458" t="s">
        <v>3801</v>
      </c>
      <c r="D3368" s="458" t="s">
        <v>2147</v>
      </c>
      <c r="E3368" s="456">
        <v>0</v>
      </c>
      <c r="F3368" s="456">
        <v>0</v>
      </c>
      <c r="G3368" s="456">
        <v>0</v>
      </c>
      <c r="H3368" s="456">
        <v>0</v>
      </c>
      <c r="I3368" s="456">
        <v>0</v>
      </c>
      <c r="J3368" s="459">
        <v>0</v>
      </c>
    </row>
    <row r="3369" spans="2:10" x14ac:dyDescent="0.25">
      <c r="B3369" s="526" t="s">
        <v>479</v>
      </c>
      <c r="C3369" s="512" t="s">
        <v>3391</v>
      </c>
      <c r="D3369" s="512" t="s">
        <v>2351</v>
      </c>
      <c r="E3369" s="511">
        <v>7500</v>
      </c>
      <c r="F3369" s="511">
        <v>0</v>
      </c>
      <c r="G3369" s="511">
        <v>40500.74</v>
      </c>
      <c r="H3369" s="511">
        <v>8100.74</v>
      </c>
      <c r="I3369" s="511">
        <v>39900</v>
      </c>
      <c r="J3369" s="527">
        <v>0</v>
      </c>
    </row>
    <row r="3370" spans="2:10" x14ac:dyDescent="0.25">
      <c r="B3370" s="526" t="s">
        <v>479</v>
      </c>
      <c r="C3370" s="512" t="s">
        <v>2913</v>
      </c>
      <c r="D3370" s="512" t="s">
        <v>2149</v>
      </c>
      <c r="E3370" s="511">
        <v>0</v>
      </c>
      <c r="F3370" s="511">
        <v>0</v>
      </c>
      <c r="G3370" s="511">
        <v>0</v>
      </c>
      <c r="H3370" s="511">
        <v>0</v>
      </c>
      <c r="I3370" s="511">
        <v>0</v>
      </c>
      <c r="J3370" s="527">
        <v>0</v>
      </c>
    </row>
    <row r="3371" spans="2:10" x14ac:dyDescent="0.25">
      <c r="B3371" s="526" t="s">
        <v>479</v>
      </c>
      <c r="C3371" s="512" t="s">
        <v>2914</v>
      </c>
      <c r="D3371" s="512" t="s">
        <v>2151</v>
      </c>
      <c r="E3371" s="511">
        <v>64219.6</v>
      </c>
      <c r="F3371" s="511">
        <v>0</v>
      </c>
      <c r="G3371" s="511">
        <v>49632.07</v>
      </c>
      <c r="H3371" s="511">
        <v>102301.67</v>
      </c>
      <c r="I3371" s="511">
        <v>11550</v>
      </c>
      <c r="J3371" s="527">
        <v>0</v>
      </c>
    </row>
    <row r="3372" spans="2:10" ht="18" x14ac:dyDescent="0.25">
      <c r="B3372" s="526" t="s">
        <v>479</v>
      </c>
      <c r="C3372" s="512" t="s">
        <v>2915</v>
      </c>
      <c r="D3372" s="512" t="s">
        <v>2153</v>
      </c>
      <c r="E3372" s="511">
        <v>220064.04</v>
      </c>
      <c r="F3372" s="511">
        <v>0</v>
      </c>
      <c r="G3372" s="511">
        <v>-26583.74</v>
      </c>
      <c r="H3372" s="511">
        <v>162468.03</v>
      </c>
      <c r="I3372" s="511">
        <v>31012.27</v>
      </c>
      <c r="J3372" s="527">
        <v>0</v>
      </c>
    </row>
    <row r="3373" spans="2:10" x14ac:dyDescent="0.25">
      <c r="B3373" s="516" t="s">
        <v>479</v>
      </c>
      <c r="C3373" s="458" t="s">
        <v>2916</v>
      </c>
      <c r="D3373" s="458" t="s">
        <v>2357</v>
      </c>
      <c r="E3373" s="456">
        <v>35985</v>
      </c>
      <c r="F3373" s="456">
        <v>0</v>
      </c>
      <c r="G3373" s="456">
        <v>74527.59</v>
      </c>
      <c r="H3373" s="456">
        <v>50612.59</v>
      </c>
      <c r="I3373" s="456">
        <v>59900</v>
      </c>
      <c r="J3373" s="459">
        <v>0</v>
      </c>
    </row>
    <row r="3374" spans="2:10" ht="18" x14ac:dyDescent="0.25">
      <c r="B3374" s="526" t="s">
        <v>479</v>
      </c>
      <c r="C3374" s="512" t="s">
        <v>5932</v>
      </c>
      <c r="D3374" s="512" t="s">
        <v>2359</v>
      </c>
      <c r="E3374" s="511">
        <v>0</v>
      </c>
      <c r="F3374" s="511">
        <v>0</v>
      </c>
      <c r="G3374" s="511">
        <v>1379.4</v>
      </c>
      <c r="H3374" s="511">
        <v>1379.4</v>
      </c>
      <c r="I3374" s="511">
        <v>0</v>
      </c>
      <c r="J3374" s="527">
        <v>0</v>
      </c>
    </row>
    <row r="3375" spans="2:10" x14ac:dyDescent="0.25">
      <c r="B3375" s="526" t="s">
        <v>479</v>
      </c>
      <c r="C3375" s="512" t="s">
        <v>2917</v>
      </c>
      <c r="D3375" s="512" t="s">
        <v>2155</v>
      </c>
      <c r="E3375" s="511">
        <v>0</v>
      </c>
      <c r="F3375" s="511">
        <v>0</v>
      </c>
      <c r="G3375" s="511">
        <v>17840.2</v>
      </c>
      <c r="H3375" s="511">
        <v>17840.2</v>
      </c>
      <c r="I3375" s="511">
        <v>0</v>
      </c>
      <c r="J3375" s="527">
        <v>0</v>
      </c>
    </row>
    <row r="3376" spans="2:10" x14ac:dyDescent="0.25">
      <c r="B3376" s="526" t="s">
        <v>479</v>
      </c>
      <c r="C3376" s="512" t="s">
        <v>3392</v>
      </c>
      <c r="D3376" s="512" t="s">
        <v>2157</v>
      </c>
      <c r="E3376" s="511">
        <v>0</v>
      </c>
      <c r="F3376" s="511">
        <v>0</v>
      </c>
      <c r="G3376" s="511">
        <v>512</v>
      </c>
      <c r="H3376" s="511">
        <v>512</v>
      </c>
      <c r="I3376" s="511">
        <v>0</v>
      </c>
      <c r="J3376" s="527">
        <v>0</v>
      </c>
    </row>
    <row r="3377" spans="2:10" x14ac:dyDescent="0.25">
      <c r="B3377" s="516" t="s">
        <v>479</v>
      </c>
      <c r="C3377" s="458" t="s">
        <v>2918</v>
      </c>
      <c r="D3377" s="458" t="s">
        <v>2260</v>
      </c>
      <c r="E3377" s="456">
        <v>0</v>
      </c>
      <c r="F3377" s="456">
        <v>0</v>
      </c>
      <c r="G3377" s="456">
        <v>0</v>
      </c>
      <c r="H3377" s="456">
        <v>0</v>
      </c>
      <c r="I3377" s="456">
        <v>0</v>
      </c>
      <c r="J3377" s="459">
        <v>0</v>
      </c>
    </row>
    <row r="3378" spans="2:10" x14ac:dyDescent="0.25">
      <c r="B3378" s="526" t="s">
        <v>479</v>
      </c>
      <c r="C3378" s="512" t="s">
        <v>4355</v>
      </c>
      <c r="D3378" s="512" t="s">
        <v>3684</v>
      </c>
      <c r="E3378" s="511">
        <v>0</v>
      </c>
      <c r="F3378" s="511">
        <v>0</v>
      </c>
      <c r="G3378" s="511">
        <v>0</v>
      </c>
      <c r="H3378" s="511">
        <v>0</v>
      </c>
      <c r="I3378" s="511">
        <v>0</v>
      </c>
      <c r="J3378" s="527">
        <v>0</v>
      </c>
    </row>
    <row r="3379" spans="2:10" x14ac:dyDescent="0.25">
      <c r="B3379" s="526" t="s">
        <v>479</v>
      </c>
      <c r="C3379" s="512" t="s">
        <v>3393</v>
      </c>
      <c r="D3379" s="512" t="s">
        <v>2262</v>
      </c>
      <c r="E3379" s="511">
        <v>0</v>
      </c>
      <c r="F3379" s="511">
        <v>0</v>
      </c>
      <c r="G3379" s="511">
        <v>0</v>
      </c>
      <c r="H3379" s="511">
        <v>0</v>
      </c>
      <c r="I3379" s="511">
        <v>0</v>
      </c>
      <c r="J3379" s="527">
        <v>0</v>
      </c>
    </row>
    <row r="3380" spans="2:10" x14ac:dyDescent="0.25">
      <c r="B3380" s="526" t="s">
        <v>479</v>
      </c>
      <c r="C3380" s="512" t="s">
        <v>3394</v>
      </c>
      <c r="D3380" s="512" t="s">
        <v>2365</v>
      </c>
      <c r="E3380" s="511">
        <v>0</v>
      </c>
      <c r="F3380" s="511">
        <v>0</v>
      </c>
      <c r="G3380" s="511">
        <v>0</v>
      </c>
      <c r="H3380" s="511">
        <v>0</v>
      </c>
      <c r="I3380" s="511">
        <v>0</v>
      </c>
      <c r="J3380" s="527">
        <v>0</v>
      </c>
    </row>
    <row r="3381" spans="2:10" x14ac:dyDescent="0.25">
      <c r="B3381" s="516" t="s">
        <v>479</v>
      </c>
      <c r="C3381" s="458" t="s">
        <v>4914</v>
      </c>
      <c r="D3381" s="458" t="s">
        <v>3686</v>
      </c>
      <c r="E3381" s="456">
        <v>0</v>
      </c>
      <c r="F3381" s="456">
        <v>0</v>
      </c>
      <c r="G3381" s="456">
        <v>8189.66</v>
      </c>
      <c r="H3381" s="456">
        <v>8189.66</v>
      </c>
      <c r="I3381" s="456">
        <v>0</v>
      </c>
      <c r="J3381" s="459">
        <v>0</v>
      </c>
    </row>
    <row r="3382" spans="2:10" x14ac:dyDescent="0.25">
      <c r="B3382" s="526" t="s">
        <v>479</v>
      </c>
      <c r="C3382" s="512" t="s">
        <v>3802</v>
      </c>
      <c r="D3382" s="512" t="s">
        <v>2367</v>
      </c>
      <c r="E3382" s="511">
        <v>0</v>
      </c>
      <c r="F3382" s="511">
        <v>0</v>
      </c>
      <c r="G3382" s="511">
        <v>393017.24</v>
      </c>
      <c r="H3382" s="511">
        <v>393017.24</v>
      </c>
      <c r="I3382" s="511">
        <v>0</v>
      </c>
      <c r="J3382" s="527">
        <v>0</v>
      </c>
    </row>
    <row r="3383" spans="2:10" x14ac:dyDescent="0.25">
      <c r="B3383" s="526" t="s">
        <v>479</v>
      </c>
      <c r="C3383" s="512" t="s">
        <v>4129</v>
      </c>
      <c r="D3383" s="512" t="s">
        <v>4070</v>
      </c>
      <c r="E3383" s="511">
        <v>0</v>
      </c>
      <c r="F3383" s="511">
        <v>0</v>
      </c>
      <c r="G3383" s="511">
        <v>0</v>
      </c>
      <c r="H3383" s="511">
        <v>0</v>
      </c>
      <c r="I3383" s="511">
        <v>0</v>
      </c>
      <c r="J3383" s="527">
        <v>0</v>
      </c>
    </row>
    <row r="3384" spans="2:10" x14ac:dyDescent="0.25">
      <c r="B3384" s="526" t="s">
        <v>479</v>
      </c>
      <c r="C3384" s="512" t="s">
        <v>3395</v>
      </c>
      <c r="D3384" s="512" t="s">
        <v>3276</v>
      </c>
      <c r="E3384" s="511">
        <v>0</v>
      </c>
      <c r="F3384" s="511">
        <v>0</v>
      </c>
      <c r="G3384" s="511">
        <v>0</v>
      </c>
      <c r="H3384" s="511">
        <v>0</v>
      </c>
      <c r="I3384" s="511">
        <v>0</v>
      </c>
      <c r="J3384" s="527">
        <v>0</v>
      </c>
    </row>
    <row r="3385" spans="2:10" x14ac:dyDescent="0.25">
      <c r="B3385" s="526" t="s">
        <v>479</v>
      </c>
      <c r="C3385" s="512" t="s">
        <v>2919</v>
      </c>
      <c r="D3385" s="512" t="s">
        <v>2065</v>
      </c>
      <c r="E3385" s="511">
        <v>0</v>
      </c>
      <c r="F3385" s="511">
        <v>0</v>
      </c>
      <c r="G3385" s="511">
        <v>78893.5</v>
      </c>
      <c r="H3385" s="511">
        <v>78893.5</v>
      </c>
      <c r="I3385" s="511">
        <v>0</v>
      </c>
      <c r="J3385" s="527">
        <v>0</v>
      </c>
    </row>
    <row r="3386" spans="2:10" x14ac:dyDescent="0.25">
      <c r="B3386" s="526" t="s">
        <v>479</v>
      </c>
      <c r="C3386" s="512" t="s">
        <v>3396</v>
      </c>
      <c r="D3386" s="512" t="s">
        <v>2067</v>
      </c>
      <c r="E3386" s="511">
        <v>0</v>
      </c>
      <c r="F3386" s="511">
        <v>0</v>
      </c>
      <c r="G3386" s="511">
        <v>0</v>
      </c>
      <c r="H3386" s="511">
        <v>0</v>
      </c>
      <c r="I3386" s="511">
        <v>0</v>
      </c>
      <c r="J3386" s="527">
        <v>0</v>
      </c>
    </row>
    <row r="3387" spans="2:10" x14ac:dyDescent="0.25">
      <c r="B3387" s="526" t="s">
        <v>479</v>
      </c>
      <c r="C3387" s="512" t="s">
        <v>2920</v>
      </c>
      <c r="D3387" s="512" t="s">
        <v>2071</v>
      </c>
      <c r="E3387" s="511">
        <v>107586.38</v>
      </c>
      <c r="F3387" s="511">
        <v>0</v>
      </c>
      <c r="G3387" s="511">
        <v>-20481.740000000002</v>
      </c>
      <c r="H3387" s="511">
        <v>87104.639999999999</v>
      </c>
      <c r="I3387" s="511">
        <v>0</v>
      </c>
      <c r="J3387" s="527">
        <v>0</v>
      </c>
    </row>
    <row r="3388" spans="2:10" x14ac:dyDescent="0.25">
      <c r="B3388" s="516" t="s">
        <v>479</v>
      </c>
      <c r="C3388" s="458" t="s">
        <v>4724</v>
      </c>
      <c r="D3388" s="458" t="s">
        <v>2073</v>
      </c>
      <c r="E3388" s="456">
        <v>0</v>
      </c>
      <c r="F3388" s="456">
        <v>0</v>
      </c>
      <c r="G3388" s="456">
        <v>9453.02</v>
      </c>
      <c r="H3388" s="456">
        <v>0</v>
      </c>
      <c r="I3388" s="456">
        <v>9453.02</v>
      </c>
      <c r="J3388" s="459">
        <v>0</v>
      </c>
    </row>
    <row r="3389" spans="2:10" x14ac:dyDescent="0.25">
      <c r="B3389" s="526" t="s">
        <v>479</v>
      </c>
      <c r="C3389" s="512" t="s">
        <v>2921</v>
      </c>
      <c r="D3389" s="512" t="s">
        <v>2075</v>
      </c>
      <c r="E3389" s="511">
        <v>0</v>
      </c>
      <c r="F3389" s="511">
        <v>0</v>
      </c>
      <c r="G3389" s="511">
        <v>8188.53</v>
      </c>
      <c r="H3389" s="511">
        <v>8188.53</v>
      </c>
      <c r="I3389" s="511">
        <v>0</v>
      </c>
      <c r="J3389" s="527">
        <v>0</v>
      </c>
    </row>
    <row r="3390" spans="2:10" x14ac:dyDescent="0.25">
      <c r="B3390" s="526" t="s">
        <v>479</v>
      </c>
      <c r="C3390" s="512" t="s">
        <v>2922</v>
      </c>
      <c r="D3390" s="512" t="s">
        <v>2079</v>
      </c>
      <c r="E3390" s="511">
        <v>0</v>
      </c>
      <c r="F3390" s="511">
        <v>0</v>
      </c>
      <c r="G3390" s="511">
        <v>38956.400000000001</v>
      </c>
      <c r="H3390" s="511">
        <v>38956.400000000001</v>
      </c>
      <c r="I3390" s="511">
        <v>0</v>
      </c>
      <c r="J3390" s="527">
        <v>0</v>
      </c>
    </row>
    <row r="3391" spans="2:10" x14ac:dyDescent="0.25">
      <c r="B3391" s="526" t="s">
        <v>479</v>
      </c>
      <c r="C3391" s="512" t="s">
        <v>2923</v>
      </c>
      <c r="D3391" s="512" t="s">
        <v>2081</v>
      </c>
      <c r="E3391" s="511">
        <v>9311.26</v>
      </c>
      <c r="F3391" s="511">
        <v>0</v>
      </c>
      <c r="G3391" s="511">
        <v>8757.7800000000007</v>
      </c>
      <c r="H3391" s="511">
        <v>9311.26</v>
      </c>
      <c r="I3391" s="511">
        <v>8757.7800000000007</v>
      </c>
      <c r="J3391" s="527">
        <v>0</v>
      </c>
    </row>
    <row r="3392" spans="2:10" x14ac:dyDescent="0.25">
      <c r="B3392" s="516" t="s">
        <v>479</v>
      </c>
      <c r="C3392" s="458" t="s">
        <v>4725</v>
      </c>
      <c r="D3392" s="458" t="s">
        <v>2083</v>
      </c>
      <c r="E3392" s="456">
        <v>0</v>
      </c>
      <c r="F3392" s="456">
        <v>0</v>
      </c>
      <c r="G3392" s="456">
        <v>0</v>
      </c>
      <c r="H3392" s="456">
        <v>0</v>
      </c>
      <c r="I3392" s="456">
        <v>0</v>
      </c>
      <c r="J3392" s="459">
        <v>0</v>
      </c>
    </row>
    <row r="3393" spans="2:10" x14ac:dyDescent="0.25">
      <c r="B3393" s="526" t="s">
        <v>479</v>
      </c>
      <c r="C3393" s="512" t="s">
        <v>3397</v>
      </c>
      <c r="D3393" s="512" t="s">
        <v>2085</v>
      </c>
      <c r="E3393" s="511">
        <v>0</v>
      </c>
      <c r="F3393" s="511">
        <v>0</v>
      </c>
      <c r="G3393" s="511">
        <v>1668.42</v>
      </c>
      <c r="H3393" s="511">
        <v>-13258.5</v>
      </c>
      <c r="I3393" s="511">
        <v>14926.92</v>
      </c>
      <c r="J3393" s="527">
        <v>0</v>
      </c>
    </row>
    <row r="3394" spans="2:10" x14ac:dyDescent="0.25">
      <c r="B3394" s="516" t="s">
        <v>479</v>
      </c>
      <c r="C3394" s="458" t="s">
        <v>3803</v>
      </c>
      <c r="D3394" s="458" t="s">
        <v>2087</v>
      </c>
      <c r="E3394" s="456">
        <v>0</v>
      </c>
      <c r="F3394" s="456">
        <v>0</v>
      </c>
      <c r="G3394" s="456">
        <v>0</v>
      </c>
      <c r="H3394" s="456">
        <v>0</v>
      </c>
      <c r="I3394" s="456">
        <v>0</v>
      </c>
      <c r="J3394" s="459">
        <v>0</v>
      </c>
    </row>
    <row r="3395" spans="2:10" x14ac:dyDescent="0.25">
      <c r="B3395" s="526" t="s">
        <v>479</v>
      </c>
      <c r="C3395" s="512" t="s">
        <v>2924</v>
      </c>
      <c r="D3395" s="512" t="s">
        <v>2089</v>
      </c>
      <c r="E3395" s="511">
        <v>0</v>
      </c>
      <c r="F3395" s="511">
        <v>0</v>
      </c>
      <c r="G3395" s="511">
        <v>0</v>
      </c>
      <c r="H3395" s="511">
        <v>0</v>
      </c>
      <c r="I3395" s="511">
        <v>0</v>
      </c>
      <c r="J3395" s="527">
        <v>0</v>
      </c>
    </row>
    <row r="3396" spans="2:10" x14ac:dyDescent="0.25">
      <c r="B3396" s="516" t="s">
        <v>479</v>
      </c>
      <c r="C3396" s="458" t="s">
        <v>4356</v>
      </c>
      <c r="D3396" s="458" t="s">
        <v>4060</v>
      </c>
      <c r="E3396" s="456">
        <v>0</v>
      </c>
      <c r="F3396" s="456">
        <v>0</v>
      </c>
      <c r="G3396" s="456">
        <v>0</v>
      </c>
      <c r="H3396" s="456">
        <v>0</v>
      </c>
      <c r="I3396" s="456">
        <v>0</v>
      </c>
      <c r="J3396" s="459">
        <v>0</v>
      </c>
    </row>
    <row r="3397" spans="2:10" x14ac:dyDescent="0.25">
      <c r="B3397" s="526" t="s">
        <v>479</v>
      </c>
      <c r="C3397" s="512" t="s">
        <v>2925</v>
      </c>
      <c r="D3397" s="512" t="s">
        <v>2095</v>
      </c>
      <c r="E3397" s="511">
        <v>1700.55</v>
      </c>
      <c r="F3397" s="511">
        <v>0</v>
      </c>
      <c r="G3397" s="511">
        <v>8921.65</v>
      </c>
      <c r="H3397" s="511">
        <v>1700.55</v>
      </c>
      <c r="I3397" s="511">
        <v>8921.65</v>
      </c>
      <c r="J3397" s="527">
        <v>0</v>
      </c>
    </row>
    <row r="3398" spans="2:10" x14ac:dyDescent="0.25">
      <c r="B3398" s="516" t="s">
        <v>479</v>
      </c>
      <c r="C3398" s="458" t="s">
        <v>4357</v>
      </c>
      <c r="D3398" s="458" t="s">
        <v>2101</v>
      </c>
      <c r="E3398" s="456">
        <v>0</v>
      </c>
      <c r="F3398" s="456">
        <v>0</v>
      </c>
      <c r="G3398" s="456">
        <v>0</v>
      </c>
      <c r="H3398" s="456">
        <v>0</v>
      </c>
      <c r="I3398" s="456">
        <v>0</v>
      </c>
      <c r="J3398" s="459">
        <v>0</v>
      </c>
    </row>
    <row r="3399" spans="2:10" x14ac:dyDescent="0.25">
      <c r="B3399" s="526" t="s">
        <v>479</v>
      </c>
      <c r="C3399" s="512" t="s">
        <v>2926</v>
      </c>
      <c r="D3399" s="512" t="s">
        <v>2103</v>
      </c>
      <c r="E3399" s="511">
        <v>0</v>
      </c>
      <c r="F3399" s="511">
        <v>0</v>
      </c>
      <c r="G3399" s="511">
        <v>0</v>
      </c>
      <c r="H3399" s="511">
        <v>0</v>
      </c>
      <c r="I3399" s="511">
        <v>0</v>
      </c>
      <c r="J3399" s="527">
        <v>0</v>
      </c>
    </row>
    <row r="3400" spans="2:10" x14ac:dyDescent="0.25">
      <c r="B3400" s="516" t="s">
        <v>479</v>
      </c>
      <c r="C3400" s="458" t="s">
        <v>2927</v>
      </c>
      <c r="D3400" s="458" t="s">
        <v>2105</v>
      </c>
      <c r="E3400" s="456">
        <v>0</v>
      </c>
      <c r="F3400" s="456">
        <v>0</v>
      </c>
      <c r="G3400" s="456">
        <v>0</v>
      </c>
      <c r="H3400" s="456">
        <v>0</v>
      </c>
      <c r="I3400" s="456">
        <v>0</v>
      </c>
      <c r="J3400" s="459">
        <v>0</v>
      </c>
    </row>
    <row r="3401" spans="2:10" x14ac:dyDescent="0.25">
      <c r="B3401" s="526" t="s">
        <v>479</v>
      </c>
      <c r="C3401" s="512" t="s">
        <v>2928</v>
      </c>
      <c r="D3401" s="512" t="s">
        <v>2107</v>
      </c>
      <c r="E3401" s="511">
        <v>0</v>
      </c>
      <c r="F3401" s="511">
        <v>0</v>
      </c>
      <c r="G3401" s="511">
        <v>0</v>
      </c>
      <c r="H3401" s="511">
        <v>0</v>
      </c>
      <c r="I3401" s="511">
        <v>0</v>
      </c>
      <c r="J3401" s="527">
        <v>0</v>
      </c>
    </row>
    <row r="3402" spans="2:10" x14ac:dyDescent="0.25">
      <c r="B3402" s="516" t="s">
        <v>479</v>
      </c>
      <c r="C3402" s="458" t="s">
        <v>5941</v>
      </c>
      <c r="D3402" s="458" t="s">
        <v>2191</v>
      </c>
      <c r="E3402" s="456">
        <v>0</v>
      </c>
      <c r="F3402" s="456">
        <v>0</v>
      </c>
      <c r="G3402" s="456">
        <v>0</v>
      </c>
      <c r="H3402" s="456">
        <v>0</v>
      </c>
      <c r="I3402" s="456">
        <v>0</v>
      </c>
      <c r="J3402" s="459">
        <v>0</v>
      </c>
    </row>
    <row r="3403" spans="2:10" x14ac:dyDescent="0.25">
      <c r="B3403" s="526" t="s">
        <v>479</v>
      </c>
      <c r="C3403" s="512" t="s">
        <v>2929</v>
      </c>
      <c r="D3403" s="512" t="s">
        <v>2390</v>
      </c>
      <c r="E3403" s="511">
        <v>113208</v>
      </c>
      <c r="F3403" s="511">
        <v>0</v>
      </c>
      <c r="G3403" s="511">
        <v>113208</v>
      </c>
      <c r="H3403" s="511">
        <v>226416</v>
      </c>
      <c r="I3403" s="511">
        <v>0</v>
      </c>
      <c r="J3403" s="527">
        <v>0</v>
      </c>
    </row>
    <row r="3404" spans="2:10" x14ac:dyDescent="0.25">
      <c r="B3404" s="516" t="s">
        <v>479</v>
      </c>
      <c r="C3404" s="458" t="s">
        <v>2930</v>
      </c>
      <c r="D3404" s="458" t="s">
        <v>2115</v>
      </c>
      <c r="E3404" s="456">
        <v>7896.43</v>
      </c>
      <c r="F3404" s="456">
        <v>0</v>
      </c>
      <c r="G3404" s="456">
        <v>6078.86</v>
      </c>
      <c r="H3404" s="456">
        <v>7896.43</v>
      </c>
      <c r="I3404" s="456">
        <v>6078.86</v>
      </c>
      <c r="J3404" s="459">
        <v>0</v>
      </c>
    </row>
    <row r="3405" spans="2:10" x14ac:dyDescent="0.25">
      <c r="B3405" s="526" t="s">
        <v>479</v>
      </c>
      <c r="C3405" s="512" t="s">
        <v>3804</v>
      </c>
      <c r="D3405" s="512" t="s">
        <v>2117</v>
      </c>
      <c r="E3405" s="511">
        <v>59821.760000000002</v>
      </c>
      <c r="F3405" s="511">
        <v>0</v>
      </c>
      <c r="G3405" s="511">
        <v>0</v>
      </c>
      <c r="H3405" s="511">
        <v>59821.760000000002</v>
      </c>
      <c r="I3405" s="511">
        <v>0</v>
      </c>
      <c r="J3405" s="527">
        <v>0</v>
      </c>
    </row>
    <row r="3406" spans="2:10" x14ac:dyDescent="0.25">
      <c r="B3406" s="516" t="s">
        <v>479</v>
      </c>
      <c r="C3406" s="458" t="s">
        <v>6272</v>
      </c>
      <c r="D3406" s="458" t="s">
        <v>2197</v>
      </c>
      <c r="E3406" s="456">
        <v>0</v>
      </c>
      <c r="F3406" s="456">
        <v>0</v>
      </c>
      <c r="G3406" s="456">
        <v>1751.77</v>
      </c>
      <c r="H3406" s="456">
        <v>1751.77</v>
      </c>
      <c r="I3406" s="456">
        <v>0</v>
      </c>
      <c r="J3406" s="459">
        <v>0</v>
      </c>
    </row>
    <row r="3407" spans="2:10" x14ac:dyDescent="0.25">
      <c r="B3407" s="526" t="s">
        <v>479</v>
      </c>
      <c r="C3407" s="512" t="s">
        <v>2931</v>
      </c>
      <c r="D3407" s="512" t="s">
        <v>2119</v>
      </c>
      <c r="E3407" s="511">
        <v>0</v>
      </c>
      <c r="F3407" s="511">
        <v>0</v>
      </c>
      <c r="G3407" s="511">
        <v>0</v>
      </c>
      <c r="H3407" s="511">
        <v>0</v>
      </c>
      <c r="I3407" s="511">
        <v>0</v>
      </c>
      <c r="J3407" s="527">
        <v>0</v>
      </c>
    </row>
    <row r="3408" spans="2:10" x14ac:dyDescent="0.25">
      <c r="B3408" s="526" t="s">
        <v>479</v>
      </c>
      <c r="C3408" s="512" t="s">
        <v>3805</v>
      </c>
      <c r="D3408" s="512" t="s">
        <v>2121</v>
      </c>
      <c r="E3408" s="511">
        <v>1276.27</v>
      </c>
      <c r="F3408" s="511">
        <v>0</v>
      </c>
      <c r="G3408" s="511">
        <v>0</v>
      </c>
      <c r="H3408" s="511">
        <v>1276.27</v>
      </c>
      <c r="I3408" s="511">
        <v>0</v>
      </c>
      <c r="J3408" s="527">
        <v>0</v>
      </c>
    </row>
    <row r="3409" spans="2:10" x14ac:dyDescent="0.25">
      <c r="B3409" s="516" t="s">
        <v>479</v>
      </c>
      <c r="C3409" s="458" t="s">
        <v>4915</v>
      </c>
      <c r="D3409" s="458" t="s">
        <v>2123</v>
      </c>
      <c r="E3409" s="456">
        <v>0</v>
      </c>
      <c r="F3409" s="456">
        <v>0</v>
      </c>
      <c r="G3409" s="456">
        <v>0</v>
      </c>
      <c r="H3409" s="456">
        <v>0</v>
      </c>
      <c r="I3409" s="456">
        <v>0</v>
      </c>
      <c r="J3409" s="459">
        <v>0</v>
      </c>
    </row>
    <row r="3410" spans="2:10" x14ac:dyDescent="0.25">
      <c r="B3410" s="526" t="s">
        <v>479</v>
      </c>
      <c r="C3410" s="512" t="s">
        <v>4726</v>
      </c>
      <c r="D3410" s="512" t="s">
        <v>2129</v>
      </c>
      <c r="E3410" s="511">
        <v>0</v>
      </c>
      <c r="F3410" s="511">
        <v>0</v>
      </c>
      <c r="G3410" s="511">
        <v>0</v>
      </c>
      <c r="H3410" s="511">
        <v>0</v>
      </c>
      <c r="I3410" s="511">
        <v>0</v>
      </c>
      <c r="J3410" s="527">
        <v>0</v>
      </c>
    </row>
    <row r="3411" spans="2:10" x14ac:dyDescent="0.25">
      <c r="B3411" s="526" t="s">
        <v>479</v>
      </c>
      <c r="C3411" s="512" t="s">
        <v>3806</v>
      </c>
      <c r="D3411" s="512" t="s">
        <v>2131</v>
      </c>
      <c r="E3411" s="511">
        <v>0</v>
      </c>
      <c r="F3411" s="511">
        <v>0</v>
      </c>
      <c r="G3411" s="511">
        <v>0</v>
      </c>
      <c r="H3411" s="511">
        <v>0</v>
      </c>
      <c r="I3411" s="511">
        <v>0</v>
      </c>
      <c r="J3411" s="527">
        <v>0</v>
      </c>
    </row>
    <row r="3412" spans="2:10" x14ac:dyDescent="0.25">
      <c r="B3412" s="526" t="s">
        <v>479</v>
      </c>
      <c r="C3412" s="512" t="s">
        <v>4727</v>
      </c>
      <c r="D3412" s="512" t="s">
        <v>2139</v>
      </c>
      <c r="E3412" s="511">
        <v>0</v>
      </c>
      <c r="F3412" s="511">
        <v>0</v>
      </c>
      <c r="G3412" s="511">
        <v>0</v>
      </c>
      <c r="H3412" s="511">
        <v>0</v>
      </c>
      <c r="I3412" s="511">
        <v>0</v>
      </c>
      <c r="J3412" s="527">
        <v>0</v>
      </c>
    </row>
    <row r="3413" spans="2:10" x14ac:dyDescent="0.25">
      <c r="B3413" s="516" t="s">
        <v>479</v>
      </c>
      <c r="C3413" s="458" t="s">
        <v>2932</v>
      </c>
      <c r="D3413" s="458" t="s">
        <v>2325</v>
      </c>
      <c r="E3413" s="456">
        <v>31180.2</v>
      </c>
      <c r="F3413" s="456">
        <v>0</v>
      </c>
      <c r="G3413" s="456">
        <v>10106.69</v>
      </c>
      <c r="H3413" s="456">
        <v>32906.89</v>
      </c>
      <c r="I3413" s="456">
        <v>8380</v>
      </c>
      <c r="J3413" s="459">
        <v>0</v>
      </c>
    </row>
    <row r="3414" spans="2:10" x14ac:dyDescent="0.25">
      <c r="B3414" s="526" t="s">
        <v>479</v>
      </c>
      <c r="C3414" s="512" t="s">
        <v>3807</v>
      </c>
      <c r="D3414" s="512" t="s">
        <v>2327</v>
      </c>
      <c r="E3414" s="511">
        <v>0</v>
      </c>
      <c r="F3414" s="511">
        <v>0</v>
      </c>
      <c r="G3414" s="511">
        <v>0</v>
      </c>
      <c r="H3414" s="511">
        <v>0</v>
      </c>
      <c r="I3414" s="511">
        <v>0</v>
      </c>
      <c r="J3414" s="527">
        <v>0</v>
      </c>
    </row>
    <row r="3415" spans="2:10" x14ac:dyDescent="0.25">
      <c r="B3415" s="516" t="s">
        <v>479</v>
      </c>
      <c r="C3415" s="458" t="s">
        <v>4358</v>
      </c>
      <c r="D3415" s="458" t="s">
        <v>2208</v>
      </c>
      <c r="E3415" s="456">
        <v>0</v>
      </c>
      <c r="F3415" s="456">
        <v>0</v>
      </c>
      <c r="G3415" s="456">
        <v>0</v>
      </c>
      <c r="H3415" s="456">
        <v>0</v>
      </c>
      <c r="I3415" s="456">
        <v>0</v>
      </c>
      <c r="J3415" s="459">
        <v>0</v>
      </c>
    </row>
    <row r="3416" spans="2:10" x14ac:dyDescent="0.25">
      <c r="B3416" s="526" t="s">
        <v>479</v>
      </c>
      <c r="C3416" s="512" t="s">
        <v>2933</v>
      </c>
      <c r="D3416" s="512" t="s">
        <v>2210</v>
      </c>
      <c r="E3416" s="511">
        <v>3782817.08</v>
      </c>
      <c r="F3416" s="511">
        <v>0</v>
      </c>
      <c r="G3416" s="511">
        <v>0</v>
      </c>
      <c r="H3416" s="511">
        <v>146906.42000000001</v>
      </c>
      <c r="I3416" s="511">
        <v>3635910.66</v>
      </c>
      <c r="J3416" s="527">
        <v>0</v>
      </c>
    </row>
    <row r="3417" spans="2:10" x14ac:dyDescent="0.25">
      <c r="B3417" s="516" t="s">
        <v>479</v>
      </c>
      <c r="C3417" s="458" t="s">
        <v>3398</v>
      </c>
      <c r="D3417" s="458" t="s">
        <v>2141</v>
      </c>
      <c r="E3417" s="456">
        <v>0</v>
      </c>
      <c r="F3417" s="456">
        <v>0</v>
      </c>
      <c r="G3417" s="456">
        <v>0</v>
      </c>
      <c r="H3417" s="456">
        <v>0</v>
      </c>
      <c r="I3417" s="456">
        <v>0</v>
      </c>
      <c r="J3417" s="459">
        <v>0</v>
      </c>
    </row>
    <row r="3418" spans="2:10" x14ac:dyDescent="0.25">
      <c r="B3418" s="526" t="s">
        <v>479</v>
      </c>
      <c r="C3418" s="512" t="s">
        <v>2934</v>
      </c>
      <c r="D3418" s="512" t="s">
        <v>2143</v>
      </c>
      <c r="E3418" s="511">
        <v>0</v>
      </c>
      <c r="F3418" s="511">
        <v>0</v>
      </c>
      <c r="G3418" s="511">
        <v>366.83</v>
      </c>
      <c r="H3418" s="511">
        <v>366.83</v>
      </c>
      <c r="I3418" s="511">
        <v>0</v>
      </c>
      <c r="J3418" s="527">
        <v>0</v>
      </c>
    </row>
    <row r="3419" spans="2:10" x14ac:dyDescent="0.25">
      <c r="B3419" s="526" t="s">
        <v>479</v>
      </c>
      <c r="C3419" s="512" t="s">
        <v>2935</v>
      </c>
      <c r="D3419" s="512" t="s">
        <v>2145</v>
      </c>
      <c r="E3419" s="511">
        <v>8250</v>
      </c>
      <c r="F3419" s="511">
        <v>0</v>
      </c>
      <c r="G3419" s="511">
        <v>16500</v>
      </c>
      <c r="H3419" s="511">
        <v>8250</v>
      </c>
      <c r="I3419" s="511">
        <v>16500</v>
      </c>
      <c r="J3419" s="527">
        <v>0</v>
      </c>
    </row>
    <row r="3420" spans="2:10" x14ac:dyDescent="0.25">
      <c r="B3420" s="516" t="s">
        <v>479</v>
      </c>
      <c r="C3420" s="458" t="s">
        <v>3399</v>
      </c>
      <c r="D3420" s="458" t="s">
        <v>2233</v>
      </c>
      <c r="E3420" s="456">
        <v>32970</v>
      </c>
      <c r="F3420" s="456">
        <v>0</v>
      </c>
      <c r="G3420" s="456">
        <v>32970</v>
      </c>
      <c r="H3420" s="456">
        <v>65940</v>
      </c>
      <c r="I3420" s="456">
        <v>0</v>
      </c>
      <c r="J3420" s="459">
        <v>0</v>
      </c>
    </row>
    <row r="3421" spans="2:10" x14ac:dyDescent="0.25">
      <c r="B3421" s="516" t="s">
        <v>479</v>
      </c>
      <c r="C3421" s="458" t="s">
        <v>3808</v>
      </c>
      <c r="D3421" s="458" t="s">
        <v>2147</v>
      </c>
      <c r="E3421" s="456">
        <v>0</v>
      </c>
      <c r="F3421" s="456">
        <v>0</v>
      </c>
      <c r="G3421" s="456">
        <v>0</v>
      </c>
      <c r="H3421" s="456">
        <v>0</v>
      </c>
      <c r="I3421" s="456">
        <v>0</v>
      </c>
      <c r="J3421" s="459">
        <v>0</v>
      </c>
    </row>
    <row r="3422" spans="2:10" x14ac:dyDescent="0.25">
      <c r="B3422" s="516" t="s">
        <v>479</v>
      </c>
      <c r="C3422" s="458" t="s">
        <v>4130</v>
      </c>
      <c r="D3422" s="458" t="s">
        <v>2351</v>
      </c>
      <c r="E3422" s="456">
        <v>0</v>
      </c>
      <c r="F3422" s="456">
        <v>0</v>
      </c>
      <c r="G3422" s="456">
        <v>0</v>
      </c>
      <c r="H3422" s="456">
        <v>0</v>
      </c>
      <c r="I3422" s="456">
        <v>0</v>
      </c>
      <c r="J3422" s="459">
        <v>0</v>
      </c>
    </row>
    <row r="3423" spans="2:10" x14ac:dyDescent="0.25">
      <c r="B3423" s="516" t="s">
        <v>479</v>
      </c>
      <c r="C3423" s="458" t="s">
        <v>2936</v>
      </c>
      <c r="D3423" s="458" t="s">
        <v>2151</v>
      </c>
      <c r="E3423" s="456">
        <v>0</v>
      </c>
      <c r="F3423" s="456">
        <v>0</v>
      </c>
      <c r="G3423" s="456">
        <v>2635</v>
      </c>
      <c r="H3423" s="456">
        <v>1350</v>
      </c>
      <c r="I3423" s="456">
        <v>1285</v>
      </c>
      <c r="J3423" s="459">
        <v>0</v>
      </c>
    </row>
    <row r="3424" spans="2:10" ht="18" x14ac:dyDescent="0.25">
      <c r="B3424" s="526" t="s">
        <v>479</v>
      </c>
      <c r="C3424" s="512" t="s">
        <v>3400</v>
      </c>
      <c r="D3424" s="512" t="s">
        <v>2153</v>
      </c>
      <c r="E3424" s="511">
        <v>13982.13</v>
      </c>
      <c r="F3424" s="511">
        <v>0</v>
      </c>
      <c r="G3424" s="511">
        <v>0</v>
      </c>
      <c r="H3424" s="511">
        <v>13982.13</v>
      </c>
      <c r="I3424" s="511">
        <v>0</v>
      </c>
      <c r="J3424" s="527">
        <v>0</v>
      </c>
    </row>
    <row r="3425" spans="2:10" x14ac:dyDescent="0.25">
      <c r="B3425" s="516" t="s">
        <v>479</v>
      </c>
      <c r="C3425" s="458" t="s">
        <v>4359</v>
      </c>
      <c r="D3425" s="458" t="s">
        <v>2357</v>
      </c>
      <c r="E3425" s="456">
        <v>0</v>
      </c>
      <c r="F3425" s="456">
        <v>0</v>
      </c>
      <c r="G3425" s="456">
        <v>0</v>
      </c>
      <c r="H3425" s="456">
        <v>0</v>
      </c>
      <c r="I3425" s="456">
        <v>0</v>
      </c>
      <c r="J3425" s="459">
        <v>0</v>
      </c>
    </row>
    <row r="3426" spans="2:10" ht="18" x14ac:dyDescent="0.25">
      <c r="B3426" s="516" t="s">
        <v>479</v>
      </c>
      <c r="C3426" s="458" t="s">
        <v>4569</v>
      </c>
      <c r="D3426" s="458" t="s">
        <v>2359</v>
      </c>
      <c r="E3426" s="456">
        <v>0</v>
      </c>
      <c r="F3426" s="456">
        <v>0</v>
      </c>
      <c r="G3426" s="456">
        <v>37721.410000000003</v>
      </c>
      <c r="H3426" s="456">
        <v>3500</v>
      </c>
      <c r="I3426" s="456">
        <v>34221.410000000003</v>
      </c>
      <c r="J3426" s="459">
        <v>0</v>
      </c>
    </row>
    <row r="3427" spans="2:10" x14ac:dyDescent="0.25">
      <c r="B3427" s="526" t="s">
        <v>479</v>
      </c>
      <c r="C3427" s="512" t="s">
        <v>2937</v>
      </c>
      <c r="D3427" s="512" t="s">
        <v>2155</v>
      </c>
      <c r="E3427" s="511">
        <v>0</v>
      </c>
      <c r="F3427" s="511">
        <v>0</v>
      </c>
      <c r="G3427" s="511">
        <v>11110.66</v>
      </c>
      <c r="H3427" s="511">
        <v>11110.66</v>
      </c>
      <c r="I3427" s="511">
        <v>0</v>
      </c>
      <c r="J3427" s="527">
        <v>0</v>
      </c>
    </row>
    <row r="3428" spans="2:10" x14ac:dyDescent="0.25">
      <c r="B3428" s="516" t="s">
        <v>479</v>
      </c>
      <c r="C3428" s="458" t="s">
        <v>2938</v>
      </c>
      <c r="D3428" s="458" t="s">
        <v>2157</v>
      </c>
      <c r="E3428" s="456">
        <v>0</v>
      </c>
      <c r="F3428" s="456">
        <v>0</v>
      </c>
      <c r="G3428" s="456">
        <v>928.41</v>
      </c>
      <c r="H3428" s="456">
        <v>928.41</v>
      </c>
      <c r="I3428" s="456">
        <v>0</v>
      </c>
      <c r="J3428" s="459">
        <v>0</v>
      </c>
    </row>
    <row r="3429" spans="2:10" x14ac:dyDescent="0.25">
      <c r="B3429" s="516" t="s">
        <v>479</v>
      </c>
      <c r="C3429" s="458" t="s">
        <v>3809</v>
      </c>
      <c r="D3429" s="458" t="s">
        <v>3690</v>
      </c>
      <c r="E3429" s="456">
        <v>0</v>
      </c>
      <c r="F3429" s="456">
        <v>0</v>
      </c>
      <c r="G3429" s="456">
        <v>0</v>
      </c>
      <c r="H3429" s="456">
        <v>0</v>
      </c>
      <c r="I3429" s="456">
        <v>0</v>
      </c>
      <c r="J3429" s="459">
        <v>0</v>
      </c>
    </row>
    <row r="3430" spans="2:10" x14ac:dyDescent="0.25">
      <c r="B3430" s="516" t="s">
        <v>479</v>
      </c>
      <c r="C3430" s="458" t="s">
        <v>4571</v>
      </c>
      <c r="D3430" s="458" t="s">
        <v>4503</v>
      </c>
      <c r="E3430" s="456">
        <v>0</v>
      </c>
      <c r="F3430" s="456">
        <v>0</v>
      </c>
      <c r="G3430" s="456">
        <v>0</v>
      </c>
      <c r="H3430" s="456">
        <v>0</v>
      </c>
      <c r="I3430" s="456">
        <v>0</v>
      </c>
      <c r="J3430" s="459">
        <v>0</v>
      </c>
    </row>
    <row r="3431" spans="2:10" x14ac:dyDescent="0.25">
      <c r="B3431" s="516" t="s">
        <v>479</v>
      </c>
      <c r="C3431" s="458" t="s">
        <v>4572</v>
      </c>
      <c r="D3431" s="458" t="s">
        <v>3690</v>
      </c>
      <c r="E3431" s="456">
        <v>0</v>
      </c>
      <c r="F3431" s="456">
        <v>0</v>
      </c>
      <c r="G3431" s="456">
        <v>0</v>
      </c>
      <c r="H3431" s="456">
        <v>0</v>
      </c>
      <c r="I3431" s="456">
        <v>0</v>
      </c>
      <c r="J3431" s="459">
        <v>0</v>
      </c>
    </row>
    <row r="3432" spans="2:10" x14ac:dyDescent="0.25">
      <c r="B3432" s="516" t="s">
        <v>479</v>
      </c>
      <c r="C3432" s="458" t="s">
        <v>2939</v>
      </c>
      <c r="D3432" s="458" t="s">
        <v>2940</v>
      </c>
      <c r="E3432" s="456">
        <v>-23765616.32</v>
      </c>
      <c r="F3432" s="456">
        <v>0</v>
      </c>
      <c r="G3432" s="456">
        <v>19134771.149999999</v>
      </c>
      <c r="H3432" s="456">
        <v>19134771.149999999</v>
      </c>
      <c r="I3432" s="456">
        <v>-23765616.32</v>
      </c>
      <c r="J3432" s="459">
        <v>0</v>
      </c>
    </row>
    <row r="3433" spans="2:10" x14ac:dyDescent="0.25">
      <c r="B3433" s="526" t="s">
        <v>479</v>
      </c>
      <c r="C3433" s="512" t="s">
        <v>5957</v>
      </c>
      <c r="D3433" s="512" t="s">
        <v>4227</v>
      </c>
      <c r="E3433" s="511">
        <v>0</v>
      </c>
      <c r="F3433" s="511">
        <v>0</v>
      </c>
      <c r="G3433" s="511">
        <v>0</v>
      </c>
      <c r="H3433" s="511">
        <v>0</v>
      </c>
      <c r="I3433" s="511">
        <v>0</v>
      </c>
      <c r="J3433" s="527">
        <v>0</v>
      </c>
    </row>
    <row r="3434" spans="2:10" x14ac:dyDescent="0.25">
      <c r="B3434" s="516" t="s">
        <v>479</v>
      </c>
      <c r="C3434" s="458" t="s">
        <v>5958</v>
      </c>
      <c r="D3434" s="458" t="s">
        <v>2422</v>
      </c>
      <c r="E3434" s="456">
        <v>0</v>
      </c>
      <c r="F3434" s="456">
        <v>0</v>
      </c>
      <c r="G3434" s="456">
        <v>0</v>
      </c>
      <c r="H3434" s="456">
        <v>0</v>
      </c>
      <c r="I3434" s="456">
        <v>0</v>
      </c>
      <c r="J3434" s="459">
        <v>0</v>
      </c>
    </row>
    <row r="3435" spans="2:10" x14ac:dyDescent="0.25">
      <c r="B3435" s="516" t="s">
        <v>479</v>
      </c>
      <c r="C3435" s="458" t="s">
        <v>3404</v>
      </c>
      <c r="D3435" s="458" t="s">
        <v>3263</v>
      </c>
      <c r="E3435" s="456">
        <v>0</v>
      </c>
      <c r="F3435" s="456">
        <v>0</v>
      </c>
      <c r="G3435" s="456">
        <v>0</v>
      </c>
      <c r="H3435" s="456">
        <v>0</v>
      </c>
      <c r="I3435" s="456">
        <v>0</v>
      </c>
      <c r="J3435" s="459">
        <v>0</v>
      </c>
    </row>
    <row r="3436" spans="2:10" x14ac:dyDescent="0.25">
      <c r="B3436" s="516" t="s">
        <v>479</v>
      </c>
      <c r="C3436" s="458" t="s">
        <v>3405</v>
      </c>
      <c r="D3436" s="458" t="s">
        <v>3265</v>
      </c>
      <c r="E3436" s="456">
        <v>0</v>
      </c>
      <c r="F3436" s="456">
        <v>0</v>
      </c>
      <c r="G3436" s="456">
        <v>0</v>
      </c>
      <c r="H3436" s="456">
        <v>0</v>
      </c>
      <c r="I3436" s="456">
        <v>0</v>
      </c>
      <c r="J3436" s="459">
        <v>0</v>
      </c>
    </row>
    <row r="3437" spans="2:10" x14ac:dyDescent="0.25">
      <c r="B3437" s="526" t="s">
        <v>479</v>
      </c>
      <c r="C3437" s="512" t="s">
        <v>3810</v>
      </c>
      <c r="D3437" s="512" t="s">
        <v>2422</v>
      </c>
      <c r="E3437" s="511">
        <v>0</v>
      </c>
      <c r="F3437" s="511">
        <v>0</v>
      </c>
      <c r="G3437" s="511">
        <v>0</v>
      </c>
      <c r="H3437" s="511">
        <v>0</v>
      </c>
      <c r="I3437" s="511">
        <v>0</v>
      </c>
      <c r="J3437" s="527">
        <v>0</v>
      </c>
    </row>
    <row r="3438" spans="2:10" x14ac:dyDescent="0.25">
      <c r="B3438" s="516" t="s">
        <v>479</v>
      </c>
      <c r="C3438" s="458" t="s">
        <v>4131</v>
      </c>
      <c r="D3438" s="458" t="s">
        <v>3267</v>
      </c>
      <c r="E3438" s="456">
        <v>0</v>
      </c>
      <c r="F3438" s="456">
        <v>0</v>
      </c>
      <c r="G3438" s="456">
        <v>0</v>
      </c>
      <c r="H3438" s="456">
        <v>0</v>
      </c>
      <c r="I3438" s="456">
        <v>0</v>
      </c>
      <c r="J3438" s="459">
        <v>0</v>
      </c>
    </row>
    <row r="3439" spans="2:10" x14ac:dyDescent="0.25">
      <c r="B3439" s="516" t="s">
        <v>479</v>
      </c>
      <c r="C3439" s="458" t="s">
        <v>3406</v>
      </c>
      <c r="D3439" s="458" t="s">
        <v>2288</v>
      </c>
      <c r="E3439" s="456">
        <v>0</v>
      </c>
      <c r="F3439" s="456">
        <v>0</v>
      </c>
      <c r="G3439" s="456">
        <v>0</v>
      </c>
      <c r="H3439" s="456">
        <v>0</v>
      </c>
      <c r="I3439" s="456">
        <v>0</v>
      </c>
      <c r="J3439" s="459">
        <v>0</v>
      </c>
    </row>
    <row r="3440" spans="2:10" x14ac:dyDescent="0.25">
      <c r="B3440" s="516" t="s">
        <v>479</v>
      </c>
      <c r="C3440" s="458" t="s">
        <v>4360</v>
      </c>
      <c r="D3440" s="458" t="s">
        <v>3270</v>
      </c>
      <c r="E3440" s="456">
        <v>0</v>
      </c>
      <c r="F3440" s="456">
        <v>0</v>
      </c>
      <c r="G3440" s="456">
        <v>0</v>
      </c>
      <c r="H3440" s="456">
        <v>0</v>
      </c>
      <c r="I3440" s="456">
        <v>0</v>
      </c>
      <c r="J3440" s="459">
        <v>0</v>
      </c>
    </row>
    <row r="3441" spans="2:10" x14ac:dyDescent="0.25">
      <c r="B3441" s="516" t="s">
        <v>479</v>
      </c>
      <c r="C3441" s="458" t="s">
        <v>4361</v>
      </c>
      <c r="D3441" s="458" t="s">
        <v>2107</v>
      </c>
      <c r="E3441" s="456">
        <v>0</v>
      </c>
      <c r="F3441" s="456">
        <v>0</v>
      </c>
      <c r="G3441" s="456">
        <v>0</v>
      </c>
      <c r="H3441" s="456">
        <v>0</v>
      </c>
      <c r="I3441" s="456">
        <v>0</v>
      </c>
      <c r="J3441" s="459">
        <v>0</v>
      </c>
    </row>
    <row r="3442" spans="2:10" x14ac:dyDescent="0.25">
      <c r="B3442" s="516" t="s">
        <v>479</v>
      </c>
      <c r="C3442" s="458" t="s">
        <v>3811</v>
      </c>
      <c r="D3442" s="458" t="s">
        <v>2109</v>
      </c>
      <c r="E3442" s="456">
        <v>0</v>
      </c>
      <c r="F3442" s="456">
        <v>0</v>
      </c>
      <c r="G3442" s="456">
        <v>0</v>
      </c>
      <c r="H3442" s="456">
        <v>0</v>
      </c>
      <c r="I3442" s="456">
        <v>0</v>
      </c>
      <c r="J3442" s="459">
        <v>0</v>
      </c>
    </row>
    <row r="3443" spans="2:10" x14ac:dyDescent="0.25">
      <c r="B3443" s="526" t="s">
        <v>479</v>
      </c>
      <c r="C3443" s="512" t="s">
        <v>3407</v>
      </c>
      <c r="D3443" s="512" t="s">
        <v>2111</v>
      </c>
      <c r="E3443" s="511">
        <v>0</v>
      </c>
      <c r="F3443" s="511">
        <v>0</v>
      </c>
      <c r="G3443" s="511">
        <v>0</v>
      </c>
      <c r="H3443" s="511">
        <v>0</v>
      </c>
      <c r="I3443" s="511">
        <v>0</v>
      </c>
      <c r="J3443" s="527">
        <v>0</v>
      </c>
    </row>
    <row r="3444" spans="2:10" x14ac:dyDescent="0.25">
      <c r="B3444" s="516" t="s">
        <v>479</v>
      </c>
      <c r="C3444" s="458" t="s">
        <v>3408</v>
      </c>
      <c r="D3444" s="458" t="s">
        <v>2191</v>
      </c>
      <c r="E3444" s="456">
        <v>0</v>
      </c>
      <c r="F3444" s="456">
        <v>0</v>
      </c>
      <c r="G3444" s="456">
        <v>0</v>
      </c>
      <c r="H3444" s="456">
        <v>0</v>
      </c>
      <c r="I3444" s="456">
        <v>0</v>
      </c>
      <c r="J3444" s="459">
        <v>0</v>
      </c>
    </row>
    <row r="3445" spans="2:10" x14ac:dyDescent="0.25">
      <c r="B3445" s="516" t="s">
        <v>479</v>
      </c>
      <c r="C3445" s="458" t="s">
        <v>4362</v>
      </c>
      <c r="D3445" s="458" t="s">
        <v>3690</v>
      </c>
      <c r="E3445" s="456">
        <v>0</v>
      </c>
      <c r="F3445" s="456">
        <v>0</v>
      </c>
      <c r="G3445" s="456">
        <v>0</v>
      </c>
      <c r="H3445" s="456">
        <v>0</v>
      </c>
      <c r="I3445" s="456">
        <v>0</v>
      </c>
      <c r="J3445" s="459">
        <v>0</v>
      </c>
    </row>
    <row r="3446" spans="2:10" x14ac:dyDescent="0.25">
      <c r="B3446" s="516" t="s">
        <v>479</v>
      </c>
      <c r="C3446" s="458" t="s">
        <v>4363</v>
      </c>
      <c r="D3446" s="458" t="s">
        <v>4227</v>
      </c>
      <c r="E3446" s="456">
        <v>0</v>
      </c>
      <c r="F3446" s="456">
        <v>0</v>
      </c>
      <c r="G3446" s="456">
        <v>0</v>
      </c>
      <c r="H3446" s="456">
        <v>0</v>
      </c>
      <c r="I3446" s="456">
        <v>0</v>
      </c>
      <c r="J3446" s="459">
        <v>0</v>
      </c>
    </row>
    <row r="3447" spans="2:10" x14ac:dyDescent="0.25">
      <c r="B3447" s="516" t="s">
        <v>479</v>
      </c>
      <c r="C3447" s="458" t="s">
        <v>4132</v>
      </c>
      <c r="D3447" s="458" t="s">
        <v>2149</v>
      </c>
      <c r="E3447" s="456">
        <v>0</v>
      </c>
      <c r="F3447" s="456">
        <v>0</v>
      </c>
      <c r="G3447" s="456">
        <v>0</v>
      </c>
      <c r="H3447" s="456">
        <v>0</v>
      </c>
      <c r="I3447" s="456">
        <v>0</v>
      </c>
      <c r="J3447" s="459">
        <v>0</v>
      </c>
    </row>
    <row r="3448" spans="2:10" x14ac:dyDescent="0.25">
      <c r="B3448" s="516" t="s">
        <v>479</v>
      </c>
      <c r="C3448" s="458" t="s">
        <v>4573</v>
      </c>
      <c r="D3448" s="458" t="s">
        <v>2107</v>
      </c>
      <c r="E3448" s="456">
        <v>0</v>
      </c>
      <c r="F3448" s="456">
        <v>0</v>
      </c>
      <c r="G3448" s="456">
        <v>0</v>
      </c>
      <c r="H3448" s="456">
        <v>0</v>
      </c>
      <c r="I3448" s="456">
        <v>0</v>
      </c>
      <c r="J3448" s="459">
        <v>0</v>
      </c>
    </row>
    <row r="3449" spans="2:10" x14ac:dyDescent="0.25">
      <c r="B3449" s="526" t="s">
        <v>479</v>
      </c>
      <c r="C3449" s="512" t="s">
        <v>4574</v>
      </c>
      <c r="D3449" s="512" t="s">
        <v>2109</v>
      </c>
      <c r="E3449" s="511">
        <v>0</v>
      </c>
      <c r="F3449" s="511">
        <v>0</v>
      </c>
      <c r="G3449" s="511">
        <v>0</v>
      </c>
      <c r="H3449" s="511">
        <v>0</v>
      </c>
      <c r="I3449" s="511">
        <v>0</v>
      </c>
      <c r="J3449" s="527">
        <v>0</v>
      </c>
    </row>
    <row r="3450" spans="2:10" x14ac:dyDescent="0.25">
      <c r="B3450" s="516" t="s">
        <v>479</v>
      </c>
      <c r="C3450" s="458" t="s">
        <v>4575</v>
      </c>
      <c r="D3450" s="458" t="s">
        <v>2191</v>
      </c>
      <c r="E3450" s="456">
        <v>0</v>
      </c>
      <c r="F3450" s="456">
        <v>0</v>
      </c>
      <c r="G3450" s="456">
        <v>0</v>
      </c>
      <c r="H3450" s="456">
        <v>0</v>
      </c>
      <c r="I3450" s="456">
        <v>0</v>
      </c>
      <c r="J3450" s="459">
        <v>0</v>
      </c>
    </row>
    <row r="3451" spans="2:10" x14ac:dyDescent="0.25">
      <c r="B3451" s="516" t="s">
        <v>479</v>
      </c>
      <c r="C3451" s="458" t="s">
        <v>4916</v>
      </c>
      <c r="D3451" s="458" t="s">
        <v>2117</v>
      </c>
      <c r="E3451" s="456">
        <v>0</v>
      </c>
      <c r="F3451" s="456">
        <v>0</v>
      </c>
      <c r="G3451" s="456">
        <v>0</v>
      </c>
      <c r="H3451" s="456">
        <v>0</v>
      </c>
      <c r="I3451" s="456">
        <v>0</v>
      </c>
      <c r="J3451" s="459">
        <v>0</v>
      </c>
    </row>
    <row r="3452" spans="2:10" x14ac:dyDescent="0.25">
      <c r="B3452" s="526" t="s">
        <v>479</v>
      </c>
      <c r="C3452" s="512" t="s">
        <v>4917</v>
      </c>
      <c r="D3452" s="512" t="s">
        <v>2133</v>
      </c>
      <c r="E3452" s="511">
        <v>0</v>
      </c>
      <c r="F3452" s="511">
        <v>0</v>
      </c>
      <c r="G3452" s="511">
        <v>0</v>
      </c>
      <c r="H3452" s="511">
        <v>0</v>
      </c>
      <c r="I3452" s="511">
        <v>0</v>
      </c>
      <c r="J3452" s="527">
        <v>0</v>
      </c>
    </row>
    <row r="3453" spans="2:10" x14ac:dyDescent="0.25">
      <c r="B3453" s="516" t="s">
        <v>479</v>
      </c>
      <c r="C3453" s="458" t="s">
        <v>4364</v>
      </c>
      <c r="D3453" s="458" t="s">
        <v>2316</v>
      </c>
      <c r="E3453" s="456">
        <v>0</v>
      </c>
      <c r="F3453" s="456">
        <v>0</v>
      </c>
      <c r="G3453" s="456">
        <v>0</v>
      </c>
      <c r="H3453" s="456">
        <v>0</v>
      </c>
      <c r="I3453" s="456">
        <v>0</v>
      </c>
      <c r="J3453" s="459">
        <v>0</v>
      </c>
    </row>
    <row r="3454" spans="2:10" x14ac:dyDescent="0.25">
      <c r="B3454" s="516" t="s">
        <v>479</v>
      </c>
      <c r="C3454" s="458" t="s">
        <v>4918</v>
      </c>
      <c r="D3454" s="458" t="s">
        <v>2137</v>
      </c>
      <c r="E3454" s="456">
        <v>0</v>
      </c>
      <c r="F3454" s="456">
        <v>0</v>
      </c>
      <c r="G3454" s="456">
        <v>0</v>
      </c>
      <c r="H3454" s="456">
        <v>0</v>
      </c>
      <c r="I3454" s="456">
        <v>0</v>
      </c>
      <c r="J3454" s="459">
        <v>0</v>
      </c>
    </row>
    <row r="3455" spans="2:10" x14ac:dyDescent="0.25">
      <c r="B3455" s="516" t="s">
        <v>479</v>
      </c>
      <c r="C3455" s="458" t="s">
        <v>4576</v>
      </c>
      <c r="D3455" s="458" t="s">
        <v>2322</v>
      </c>
      <c r="E3455" s="456">
        <v>0</v>
      </c>
      <c r="F3455" s="456">
        <v>0</v>
      </c>
      <c r="G3455" s="456">
        <v>0</v>
      </c>
      <c r="H3455" s="456">
        <v>0</v>
      </c>
      <c r="I3455" s="456">
        <v>0</v>
      </c>
      <c r="J3455" s="459">
        <v>0</v>
      </c>
    </row>
    <row r="3456" spans="2:10" x14ac:dyDescent="0.25">
      <c r="B3456" s="516" t="s">
        <v>479</v>
      </c>
      <c r="C3456" s="458" t="s">
        <v>4577</v>
      </c>
      <c r="D3456" s="458" t="s">
        <v>2329</v>
      </c>
      <c r="E3456" s="456">
        <v>0</v>
      </c>
      <c r="F3456" s="456">
        <v>0</v>
      </c>
      <c r="G3456" s="456">
        <v>0</v>
      </c>
      <c r="H3456" s="456">
        <v>0</v>
      </c>
      <c r="I3456" s="456">
        <v>0</v>
      </c>
      <c r="J3456" s="459">
        <v>0</v>
      </c>
    </row>
    <row r="3457" spans="2:10" x14ac:dyDescent="0.25">
      <c r="B3457" s="516" t="s">
        <v>479</v>
      </c>
      <c r="C3457" s="458" t="s">
        <v>5195</v>
      </c>
      <c r="D3457" s="458" t="s">
        <v>5135</v>
      </c>
      <c r="E3457" s="456">
        <v>0</v>
      </c>
      <c r="F3457" s="456">
        <v>0</v>
      </c>
      <c r="G3457" s="456">
        <v>0</v>
      </c>
      <c r="H3457" s="456">
        <v>0</v>
      </c>
      <c r="I3457" s="456">
        <v>0</v>
      </c>
      <c r="J3457" s="459">
        <v>0</v>
      </c>
    </row>
    <row r="3458" spans="2:10" x14ac:dyDescent="0.25">
      <c r="B3458" s="516" t="s">
        <v>479</v>
      </c>
      <c r="C3458" s="458" t="s">
        <v>4919</v>
      </c>
      <c r="D3458" s="458" t="s">
        <v>2318</v>
      </c>
      <c r="E3458" s="456">
        <v>0</v>
      </c>
      <c r="F3458" s="456">
        <v>0</v>
      </c>
      <c r="G3458" s="456">
        <v>0</v>
      </c>
      <c r="H3458" s="456">
        <v>0</v>
      </c>
      <c r="I3458" s="456">
        <v>0</v>
      </c>
      <c r="J3458" s="459">
        <v>0</v>
      </c>
    </row>
    <row r="3459" spans="2:10" x14ac:dyDescent="0.25">
      <c r="B3459" s="526" t="s">
        <v>479</v>
      </c>
      <c r="C3459" s="512" t="s">
        <v>5196</v>
      </c>
      <c r="D3459" s="512" t="s">
        <v>2107</v>
      </c>
      <c r="E3459" s="511">
        <v>0</v>
      </c>
      <c r="F3459" s="511">
        <v>0</v>
      </c>
      <c r="G3459" s="511">
        <v>17386.5</v>
      </c>
      <c r="H3459" s="511">
        <v>17386.5</v>
      </c>
      <c r="I3459" s="511">
        <v>0</v>
      </c>
      <c r="J3459" s="527">
        <v>0</v>
      </c>
    </row>
    <row r="3460" spans="2:10" x14ac:dyDescent="0.25">
      <c r="B3460" s="516" t="s">
        <v>479</v>
      </c>
      <c r="C3460" s="458" t="s">
        <v>5968</v>
      </c>
      <c r="D3460" s="458" t="s">
        <v>2109</v>
      </c>
      <c r="E3460" s="456">
        <v>0</v>
      </c>
      <c r="F3460" s="456">
        <v>0</v>
      </c>
      <c r="G3460" s="456">
        <v>0</v>
      </c>
      <c r="H3460" s="456">
        <v>0</v>
      </c>
      <c r="I3460" s="456">
        <v>0</v>
      </c>
      <c r="J3460" s="459">
        <v>0</v>
      </c>
    </row>
    <row r="3461" spans="2:10" x14ac:dyDescent="0.25">
      <c r="B3461" s="516" t="s">
        <v>479</v>
      </c>
      <c r="C3461" s="458" t="s">
        <v>5197</v>
      </c>
      <c r="D3461" s="458" t="s">
        <v>2294</v>
      </c>
      <c r="E3461" s="456">
        <v>0</v>
      </c>
      <c r="F3461" s="456">
        <v>0</v>
      </c>
      <c r="G3461" s="456">
        <v>0</v>
      </c>
      <c r="H3461" s="456">
        <v>0</v>
      </c>
      <c r="I3461" s="456">
        <v>0</v>
      </c>
      <c r="J3461" s="459">
        <v>0</v>
      </c>
    </row>
    <row r="3462" spans="2:10" x14ac:dyDescent="0.25">
      <c r="B3462" s="516" t="s">
        <v>479</v>
      </c>
      <c r="C3462" s="458" t="s">
        <v>5198</v>
      </c>
      <c r="D3462" s="458" t="s">
        <v>2117</v>
      </c>
      <c r="E3462" s="456">
        <v>0</v>
      </c>
      <c r="F3462" s="456">
        <v>0</v>
      </c>
      <c r="G3462" s="456">
        <v>0</v>
      </c>
      <c r="H3462" s="456">
        <v>0</v>
      </c>
      <c r="I3462" s="456">
        <v>0</v>
      </c>
      <c r="J3462" s="459">
        <v>0</v>
      </c>
    </row>
    <row r="3463" spans="2:10" x14ac:dyDescent="0.25">
      <c r="B3463" s="516" t="s">
        <v>479</v>
      </c>
      <c r="C3463" s="458" t="s">
        <v>5199</v>
      </c>
      <c r="D3463" s="458" t="s">
        <v>2316</v>
      </c>
      <c r="E3463" s="456">
        <v>0</v>
      </c>
      <c r="F3463" s="456">
        <v>0</v>
      </c>
      <c r="G3463" s="456">
        <v>0</v>
      </c>
      <c r="H3463" s="456">
        <v>0</v>
      </c>
      <c r="I3463" s="456">
        <v>0</v>
      </c>
      <c r="J3463" s="459">
        <v>0</v>
      </c>
    </row>
    <row r="3464" spans="2:10" x14ac:dyDescent="0.25">
      <c r="B3464" s="516" t="s">
        <v>479</v>
      </c>
      <c r="C3464" s="458" t="s">
        <v>4920</v>
      </c>
      <c r="D3464" s="458" t="s">
        <v>2322</v>
      </c>
      <c r="E3464" s="456">
        <v>0</v>
      </c>
      <c r="F3464" s="456">
        <v>0</v>
      </c>
      <c r="G3464" s="456">
        <v>0</v>
      </c>
      <c r="H3464" s="456">
        <v>0</v>
      </c>
      <c r="I3464" s="456">
        <v>0</v>
      </c>
      <c r="J3464" s="459">
        <v>0</v>
      </c>
    </row>
    <row r="3465" spans="2:10" x14ac:dyDescent="0.25">
      <c r="B3465" s="516" t="s">
        <v>479</v>
      </c>
      <c r="C3465" s="458" t="s">
        <v>5200</v>
      </c>
      <c r="D3465" s="458" t="s">
        <v>2351</v>
      </c>
      <c r="E3465" s="456">
        <v>0</v>
      </c>
      <c r="F3465" s="456">
        <v>0</v>
      </c>
      <c r="G3465" s="456">
        <v>0</v>
      </c>
      <c r="H3465" s="456">
        <v>0</v>
      </c>
      <c r="I3465" s="456">
        <v>0</v>
      </c>
      <c r="J3465" s="459">
        <v>0</v>
      </c>
    </row>
    <row r="3466" spans="2:10" x14ac:dyDescent="0.25">
      <c r="B3466" s="516" t="s">
        <v>479</v>
      </c>
      <c r="C3466" s="458" t="s">
        <v>5201</v>
      </c>
      <c r="D3466" s="458" t="s">
        <v>2357</v>
      </c>
      <c r="E3466" s="456">
        <v>0</v>
      </c>
      <c r="F3466" s="456">
        <v>0</v>
      </c>
      <c r="G3466" s="456">
        <v>95000</v>
      </c>
      <c r="H3466" s="456">
        <v>95000</v>
      </c>
      <c r="I3466" s="456">
        <v>0</v>
      </c>
      <c r="J3466" s="459">
        <v>0</v>
      </c>
    </row>
    <row r="3467" spans="2:10" x14ac:dyDescent="0.25">
      <c r="B3467" s="526" t="s">
        <v>479</v>
      </c>
      <c r="C3467" s="512" t="s">
        <v>5969</v>
      </c>
      <c r="D3467" s="512" t="s">
        <v>2262</v>
      </c>
      <c r="E3467" s="511">
        <v>0</v>
      </c>
      <c r="F3467" s="511">
        <v>0</v>
      </c>
      <c r="G3467" s="511">
        <v>0</v>
      </c>
      <c r="H3467" s="511">
        <v>0</v>
      </c>
      <c r="I3467" s="511">
        <v>0</v>
      </c>
      <c r="J3467" s="527">
        <v>0</v>
      </c>
    </row>
    <row r="3468" spans="2:10" x14ac:dyDescent="0.25">
      <c r="B3468" s="516" t="s">
        <v>479</v>
      </c>
      <c r="C3468" s="458" t="s">
        <v>5053</v>
      </c>
      <c r="D3468" s="458" t="s">
        <v>2097</v>
      </c>
      <c r="E3468" s="456">
        <v>0</v>
      </c>
      <c r="F3468" s="456">
        <v>0</v>
      </c>
      <c r="G3468" s="456">
        <v>0</v>
      </c>
      <c r="H3468" s="456">
        <v>0</v>
      </c>
      <c r="I3468" s="456">
        <v>0</v>
      </c>
      <c r="J3468" s="459">
        <v>0</v>
      </c>
    </row>
    <row r="3469" spans="2:10" x14ac:dyDescent="0.25">
      <c r="B3469" s="526" t="s">
        <v>479</v>
      </c>
      <c r="C3469" s="512" t="s">
        <v>5054</v>
      </c>
      <c r="D3469" s="512" t="s">
        <v>2105</v>
      </c>
      <c r="E3469" s="511">
        <v>0</v>
      </c>
      <c r="F3469" s="511">
        <v>0</v>
      </c>
      <c r="G3469" s="511">
        <v>520.51</v>
      </c>
      <c r="H3469" s="511">
        <v>520.51</v>
      </c>
      <c r="I3469" s="511">
        <v>0</v>
      </c>
      <c r="J3469" s="527">
        <v>0</v>
      </c>
    </row>
    <row r="3470" spans="2:10" x14ac:dyDescent="0.25">
      <c r="B3470" s="516" t="s">
        <v>479</v>
      </c>
      <c r="C3470" s="458" t="s">
        <v>5055</v>
      </c>
      <c r="D3470" s="458" t="s">
        <v>2186</v>
      </c>
      <c r="E3470" s="456">
        <v>0</v>
      </c>
      <c r="F3470" s="456">
        <v>0</v>
      </c>
      <c r="G3470" s="456">
        <v>69.84</v>
      </c>
      <c r="H3470" s="456">
        <v>69.84</v>
      </c>
      <c r="I3470" s="456">
        <v>0</v>
      </c>
      <c r="J3470" s="459">
        <v>0</v>
      </c>
    </row>
    <row r="3471" spans="2:10" x14ac:dyDescent="0.25">
      <c r="B3471" s="526" t="s">
        <v>479</v>
      </c>
      <c r="C3471" s="512" t="s">
        <v>5056</v>
      </c>
      <c r="D3471" s="512" t="s">
        <v>2197</v>
      </c>
      <c r="E3471" s="511">
        <v>0</v>
      </c>
      <c r="F3471" s="511">
        <v>0</v>
      </c>
      <c r="G3471" s="511">
        <v>426.72</v>
      </c>
      <c r="H3471" s="511">
        <v>426.72</v>
      </c>
      <c r="I3471" s="511">
        <v>0</v>
      </c>
      <c r="J3471" s="527">
        <v>0</v>
      </c>
    </row>
    <row r="3472" spans="2:10" x14ac:dyDescent="0.25">
      <c r="B3472" s="516" t="s">
        <v>479</v>
      </c>
      <c r="C3472" s="458" t="s">
        <v>5057</v>
      </c>
      <c r="D3472" s="458" t="s">
        <v>2228</v>
      </c>
      <c r="E3472" s="456">
        <v>0</v>
      </c>
      <c r="F3472" s="456">
        <v>0</v>
      </c>
      <c r="G3472" s="456">
        <v>0</v>
      </c>
      <c r="H3472" s="456">
        <v>0</v>
      </c>
      <c r="I3472" s="456">
        <v>0</v>
      </c>
      <c r="J3472" s="459">
        <v>0</v>
      </c>
    </row>
    <row r="3473" spans="2:10" x14ac:dyDescent="0.25">
      <c r="B3473" s="516" t="s">
        <v>479</v>
      </c>
      <c r="C3473" s="458" t="s">
        <v>4921</v>
      </c>
      <c r="D3473" s="458" t="s">
        <v>2256</v>
      </c>
      <c r="E3473" s="456">
        <v>0</v>
      </c>
      <c r="F3473" s="456">
        <v>0</v>
      </c>
      <c r="G3473" s="456">
        <v>0</v>
      </c>
      <c r="H3473" s="456">
        <v>0</v>
      </c>
      <c r="I3473" s="456">
        <v>0</v>
      </c>
      <c r="J3473" s="459">
        <v>0</v>
      </c>
    </row>
    <row r="3474" spans="2:10" x14ac:dyDescent="0.25">
      <c r="B3474" s="516" t="s">
        <v>479</v>
      </c>
      <c r="C3474" s="458" t="s">
        <v>5970</v>
      </c>
      <c r="D3474" s="458" t="s">
        <v>2357</v>
      </c>
      <c r="E3474" s="456">
        <v>0</v>
      </c>
      <c r="F3474" s="456">
        <v>0</v>
      </c>
      <c r="G3474" s="456">
        <v>263433.44</v>
      </c>
      <c r="H3474" s="456">
        <v>263433.44</v>
      </c>
      <c r="I3474" s="456">
        <v>0</v>
      </c>
      <c r="J3474" s="459">
        <v>0</v>
      </c>
    </row>
    <row r="3475" spans="2:10" x14ac:dyDescent="0.25">
      <c r="B3475" s="526" t="s">
        <v>479</v>
      </c>
      <c r="C3475" s="512" t="s">
        <v>5203</v>
      </c>
      <c r="D3475" s="512" t="s">
        <v>4229</v>
      </c>
      <c r="E3475" s="511">
        <v>0</v>
      </c>
      <c r="F3475" s="511">
        <v>0</v>
      </c>
      <c r="G3475" s="511">
        <v>0</v>
      </c>
      <c r="H3475" s="511">
        <v>0</v>
      </c>
      <c r="I3475" s="511">
        <v>0</v>
      </c>
      <c r="J3475" s="527">
        <v>0</v>
      </c>
    </row>
    <row r="3476" spans="2:10" x14ac:dyDescent="0.25">
      <c r="B3476" s="526" t="s">
        <v>479</v>
      </c>
      <c r="C3476" s="512" t="s">
        <v>5204</v>
      </c>
      <c r="D3476" s="512" t="s">
        <v>5146</v>
      </c>
      <c r="E3476" s="511">
        <v>0</v>
      </c>
      <c r="F3476" s="511">
        <v>0</v>
      </c>
      <c r="G3476" s="511">
        <v>0</v>
      </c>
      <c r="H3476" s="511">
        <v>0</v>
      </c>
      <c r="I3476" s="511">
        <v>0</v>
      </c>
      <c r="J3476" s="527">
        <v>0</v>
      </c>
    </row>
    <row r="3477" spans="2:10" x14ac:dyDescent="0.25">
      <c r="B3477" s="526" t="s">
        <v>479</v>
      </c>
      <c r="C3477" s="512" t="s">
        <v>5205</v>
      </c>
      <c r="D3477" s="512" t="s">
        <v>5149</v>
      </c>
      <c r="E3477" s="511">
        <v>0</v>
      </c>
      <c r="F3477" s="511">
        <v>0</v>
      </c>
      <c r="G3477" s="511">
        <v>0</v>
      </c>
      <c r="H3477" s="511">
        <v>0</v>
      </c>
      <c r="I3477" s="511">
        <v>0</v>
      </c>
      <c r="J3477" s="527">
        <v>0</v>
      </c>
    </row>
    <row r="3478" spans="2:10" x14ac:dyDescent="0.25">
      <c r="B3478" s="526" t="s">
        <v>479</v>
      </c>
      <c r="C3478" s="512" t="s">
        <v>5972</v>
      </c>
      <c r="D3478" s="512" t="s">
        <v>2107</v>
      </c>
      <c r="E3478" s="511">
        <v>0</v>
      </c>
      <c r="F3478" s="511">
        <v>0</v>
      </c>
      <c r="G3478" s="511">
        <v>1246670.4099999999</v>
      </c>
      <c r="H3478" s="511">
        <v>1246670.4099999999</v>
      </c>
      <c r="I3478" s="511">
        <v>0</v>
      </c>
      <c r="J3478" s="527">
        <v>0</v>
      </c>
    </row>
    <row r="3479" spans="2:10" x14ac:dyDescent="0.25">
      <c r="B3479" s="526" t="s">
        <v>479</v>
      </c>
      <c r="C3479" s="512" t="s">
        <v>6273</v>
      </c>
      <c r="D3479" s="512" t="s">
        <v>2135</v>
      </c>
      <c r="E3479" s="511">
        <v>0</v>
      </c>
      <c r="F3479" s="511">
        <v>0</v>
      </c>
      <c r="G3479" s="511">
        <v>27091.26</v>
      </c>
      <c r="H3479" s="511">
        <v>27091.26</v>
      </c>
      <c r="I3479" s="511">
        <v>0</v>
      </c>
      <c r="J3479" s="527">
        <v>0</v>
      </c>
    </row>
    <row r="3480" spans="2:10" x14ac:dyDescent="0.25">
      <c r="B3480" s="516" t="s">
        <v>479</v>
      </c>
      <c r="C3480" s="458" t="s">
        <v>6274</v>
      </c>
      <c r="D3480" s="458" t="s">
        <v>2316</v>
      </c>
      <c r="E3480" s="456">
        <v>0</v>
      </c>
      <c r="F3480" s="456">
        <v>0</v>
      </c>
      <c r="G3480" s="456">
        <v>124550.14</v>
      </c>
      <c r="H3480" s="456">
        <v>124550.14</v>
      </c>
      <c r="I3480" s="456">
        <v>0</v>
      </c>
      <c r="J3480" s="459">
        <v>0</v>
      </c>
    </row>
    <row r="3481" spans="2:10" x14ac:dyDescent="0.25">
      <c r="B3481" s="516" t="s">
        <v>479</v>
      </c>
      <c r="C3481" s="458" t="s">
        <v>6275</v>
      </c>
      <c r="D3481" s="458" t="s">
        <v>2322</v>
      </c>
      <c r="E3481" s="456">
        <v>0</v>
      </c>
      <c r="F3481" s="456">
        <v>0</v>
      </c>
      <c r="G3481" s="456">
        <v>66909.66</v>
      </c>
      <c r="H3481" s="456">
        <v>66909.66</v>
      </c>
      <c r="I3481" s="456">
        <v>0</v>
      </c>
      <c r="J3481" s="459">
        <v>0</v>
      </c>
    </row>
    <row r="3482" spans="2:10" x14ac:dyDescent="0.25">
      <c r="B3482" s="516" t="s">
        <v>479</v>
      </c>
      <c r="C3482" s="458" t="s">
        <v>6276</v>
      </c>
      <c r="D3482" s="458" t="s">
        <v>5149</v>
      </c>
      <c r="E3482" s="456">
        <v>0</v>
      </c>
      <c r="F3482" s="456">
        <v>0</v>
      </c>
      <c r="G3482" s="456">
        <v>851.41</v>
      </c>
      <c r="H3482" s="456">
        <v>851.41</v>
      </c>
      <c r="I3482" s="456">
        <v>0</v>
      </c>
      <c r="J3482" s="459">
        <v>0</v>
      </c>
    </row>
    <row r="3483" spans="2:10" x14ac:dyDescent="0.25">
      <c r="B3483" s="516" t="s">
        <v>479</v>
      </c>
      <c r="C3483" s="458" t="s">
        <v>6277</v>
      </c>
      <c r="D3483" s="458" t="s">
        <v>2329</v>
      </c>
      <c r="E3483" s="456">
        <v>0</v>
      </c>
      <c r="F3483" s="456">
        <v>0</v>
      </c>
      <c r="G3483" s="456">
        <v>18550.009999999998</v>
      </c>
      <c r="H3483" s="456">
        <v>18550.009999999998</v>
      </c>
      <c r="I3483" s="456">
        <v>0</v>
      </c>
      <c r="J3483" s="459">
        <v>0</v>
      </c>
    </row>
    <row r="3484" spans="2:10" x14ac:dyDescent="0.25">
      <c r="B3484" s="516" t="s">
        <v>479</v>
      </c>
      <c r="C3484" s="458" t="s">
        <v>6278</v>
      </c>
      <c r="D3484" s="458" t="s">
        <v>2233</v>
      </c>
      <c r="E3484" s="456">
        <v>0</v>
      </c>
      <c r="F3484" s="456">
        <v>0</v>
      </c>
      <c r="G3484" s="456">
        <v>19330</v>
      </c>
      <c r="H3484" s="456">
        <v>19330</v>
      </c>
      <c r="I3484" s="456">
        <v>0</v>
      </c>
      <c r="J3484" s="459">
        <v>0</v>
      </c>
    </row>
    <row r="3485" spans="2:10" x14ac:dyDescent="0.25">
      <c r="B3485" s="516" t="s">
        <v>479</v>
      </c>
      <c r="C3485" s="458" t="s">
        <v>6279</v>
      </c>
      <c r="D3485" s="458" t="s">
        <v>2351</v>
      </c>
      <c r="E3485" s="456">
        <v>0</v>
      </c>
      <c r="F3485" s="456">
        <v>0</v>
      </c>
      <c r="G3485" s="456">
        <v>24000</v>
      </c>
      <c r="H3485" s="456">
        <v>24000</v>
      </c>
      <c r="I3485" s="456">
        <v>0</v>
      </c>
      <c r="J3485" s="459">
        <v>0</v>
      </c>
    </row>
    <row r="3486" spans="2:10" x14ac:dyDescent="0.25">
      <c r="B3486" s="516" t="s">
        <v>479</v>
      </c>
      <c r="C3486" s="458" t="s">
        <v>6280</v>
      </c>
      <c r="D3486" s="458" t="s">
        <v>2357</v>
      </c>
      <c r="E3486" s="456">
        <v>0</v>
      </c>
      <c r="F3486" s="456">
        <v>0</v>
      </c>
      <c r="G3486" s="456">
        <v>176186</v>
      </c>
      <c r="H3486" s="456">
        <v>176186</v>
      </c>
      <c r="I3486" s="456">
        <v>0</v>
      </c>
      <c r="J3486" s="459">
        <v>0</v>
      </c>
    </row>
    <row r="3487" spans="2:10" x14ac:dyDescent="0.25">
      <c r="B3487" s="516" t="s">
        <v>479</v>
      </c>
      <c r="C3487" s="458" t="s">
        <v>2941</v>
      </c>
      <c r="D3487" s="458" t="s">
        <v>2065</v>
      </c>
      <c r="E3487" s="456">
        <v>0</v>
      </c>
      <c r="F3487" s="456">
        <v>0</v>
      </c>
      <c r="G3487" s="456">
        <v>708722</v>
      </c>
      <c r="H3487" s="456">
        <v>708722</v>
      </c>
      <c r="I3487" s="456">
        <v>0</v>
      </c>
      <c r="J3487" s="459">
        <v>0</v>
      </c>
    </row>
    <row r="3488" spans="2:10" x14ac:dyDescent="0.25">
      <c r="B3488" s="516" t="s">
        <v>479</v>
      </c>
      <c r="C3488" s="458" t="s">
        <v>2942</v>
      </c>
      <c r="D3488" s="458" t="s">
        <v>2067</v>
      </c>
      <c r="E3488" s="456">
        <v>0</v>
      </c>
      <c r="F3488" s="456">
        <v>0</v>
      </c>
      <c r="G3488" s="456">
        <v>46402.02</v>
      </c>
      <c r="H3488" s="456">
        <v>46402.02</v>
      </c>
      <c r="I3488" s="456">
        <v>0</v>
      </c>
      <c r="J3488" s="459">
        <v>0</v>
      </c>
    </row>
    <row r="3489" spans="2:10" x14ac:dyDescent="0.25">
      <c r="B3489" s="516" t="s">
        <v>479</v>
      </c>
      <c r="C3489" s="458" t="s">
        <v>2943</v>
      </c>
      <c r="D3489" s="458" t="s">
        <v>2069</v>
      </c>
      <c r="E3489" s="456">
        <v>0</v>
      </c>
      <c r="F3489" s="456">
        <v>0</v>
      </c>
      <c r="G3489" s="456">
        <v>2700</v>
      </c>
      <c r="H3489" s="456">
        <v>2700</v>
      </c>
      <c r="I3489" s="456">
        <v>0</v>
      </c>
      <c r="J3489" s="459">
        <v>0</v>
      </c>
    </row>
    <row r="3490" spans="2:10" x14ac:dyDescent="0.25">
      <c r="B3490" s="516" t="s">
        <v>479</v>
      </c>
      <c r="C3490" s="458" t="s">
        <v>2944</v>
      </c>
      <c r="D3490" s="458" t="s">
        <v>2071</v>
      </c>
      <c r="E3490" s="456">
        <v>0</v>
      </c>
      <c r="F3490" s="456">
        <v>0</v>
      </c>
      <c r="G3490" s="456">
        <v>928727.37</v>
      </c>
      <c r="H3490" s="456">
        <v>928727.37</v>
      </c>
      <c r="I3490" s="456">
        <v>0</v>
      </c>
      <c r="J3490" s="459">
        <v>0</v>
      </c>
    </row>
    <row r="3491" spans="2:10" x14ac:dyDescent="0.25">
      <c r="B3491" s="526" t="s">
        <v>479</v>
      </c>
      <c r="C3491" s="512" t="s">
        <v>2945</v>
      </c>
      <c r="D3491" s="512" t="s">
        <v>2073</v>
      </c>
      <c r="E3491" s="511">
        <v>0</v>
      </c>
      <c r="F3491" s="511">
        <v>0</v>
      </c>
      <c r="G3491" s="511">
        <v>0</v>
      </c>
      <c r="H3491" s="511">
        <v>0</v>
      </c>
      <c r="I3491" s="511">
        <v>0</v>
      </c>
      <c r="J3491" s="527">
        <v>0</v>
      </c>
    </row>
    <row r="3492" spans="2:10" x14ac:dyDescent="0.25">
      <c r="B3492" s="516" t="s">
        <v>479</v>
      </c>
      <c r="C3492" s="458" t="s">
        <v>2946</v>
      </c>
      <c r="D3492" s="458" t="s">
        <v>2075</v>
      </c>
      <c r="E3492" s="456">
        <v>0</v>
      </c>
      <c r="F3492" s="456">
        <v>0</v>
      </c>
      <c r="G3492" s="456">
        <v>77144.179999999993</v>
      </c>
      <c r="H3492" s="456">
        <v>77144.179999999993</v>
      </c>
      <c r="I3492" s="456">
        <v>0</v>
      </c>
      <c r="J3492" s="459">
        <v>0</v>
      </c>
    </row>
    <row r="3493" spans="2:10" x14ac:dyDescent="0.25">
      <c r="B3493" s="516" t="s">
        <v>479</v>
      </c>
      <c r="C3493" s="458" t="s">
        <v>2947</v>
      </c>
      <c r="D3493" s="458" t="s">
        <v>2077</v>
      </c>
      <c r="E3493" s="456">
        <v>0</v>
      </c>
      <c r="F3493" s="456">
        <v>0</v>
      </c>
      <c r="G3493" s="456">
        <v>0</v>
      </c>
      <c r="H3493" s="456">
        <v>0</v>
      </c>
      <c r="I3493" s="456">
        <v>0</v>
      </c>
      <c r="J3493" s="459">
        <v>0</v>
      </c>
    </row>
    <row r="3494" spans="2:10" x14ac:dyDescent="0.25">
      <c r="B3494" s="516" t="s">
        <v>479</v>
      </c>
      <c r="C3494" s="458" t="s">
        <v>2948</v>
      </c>
      <c r="D3494" s="458" t="s">
        <v>2079</v>
      </c>
      <c r="E3494" s="456">
        <v>0</v>
      </c>
      <c r="F3494" s="456">
        <v>0</v>
      </c>
      <c r="G3494" s="456">
        <v>120387.4</v>
      </c>
      <c r="H3494" s="456">
        <v>120387.4</v>
      </c>
      <c r="I3494" s="456">
        <v>0</v>
      </c>
      <c r="J3494" s="459">
        <v>0</v>
      </c>
    </row>
    <row r="3495" spans="2:10" x14ac:dyDescent="0.25">
      <c r="B3495" s="516" t="s">
        <v>479</v>
      </c>
      <c r="C3495" s="458" t="s">
        <v>3409</v>
      </c>
      <c r="D3495" s="458" t="s">
        <v>2081</v>
      </c>
      <c r="E3495" s="456">
        <v>0</v>
      </c>
      <c r="F3495" s="456">
        <v>0</v>
      </c>
      <c r="G3495" s="456">
        <v>72405.91</v>
      </c>
      <c r="H3495" s="456">
        <v>72405.91</v>
      </c>
      <c r="I3495" s="456">
        <v>0</v>
      </c>
      <c r="J3495" s="459">
        <v>0</v>
      </c>
    </row>
    <row r="3496" spans="2:10" x14ac:dyDescent="0.25">
      <c r="B3496" s="516" t="s">
        <v>479</v>
      </c>
      <c r="C3496" s="458" t="s">
        <v>4922</v>
      </c>
      <c r="D3496" s="458" t="s">
        <v>2083</v>
      </c>
      <c r="E3496" s="456">
        <v>0</v>
      </c>
      <c r="F3496" s="456">
        <v>0</v>
      </c>
      <c r="G3496" s="456">
        <v>0</v>
      </c>
      <c r="H3496" s="456">
        <v>0</v>
      </c>
      <c r="I3496" s="456">
        <v>0</v>
      </c>
      <c r="J3496" s="459">
        <v>0</v>
      </c>
    </row>
    <row r="3497" spans="2:10" x14ac:dyDescent="0.25">
      <c r="B3497" s="516" t="s">
        <v>479</v>
      </c>
      <c r="C3497" s="458" t="s">
        <v>3812</v>
      </c>
      <c r="D3497" s="458" t="s">
        <v>2085</v>
      </c>
      <c r="E3497" s="456">
        <v>0</v>
      </c>
      <c r="F3497" s="456">
        <v>0</v>
      </c>
      <c r="G3497" s="456">
        <v>0</v>
      </c>
      <c r="H3497" s="456">
        <v>0</v>
      </c>
      <c r="I3497" s="456">
        <v>0</v>
      </c>
      <c r="J3497" s="459">
        <v>0</v>
      </c>
    </row>
    <row r="3498" spans="2:10" x14ac:dyDescent="0.25">
      <c r="B3498" s="516" t="s">
        <v>479</v>
      </c>
      <c r="C3498" s="458" t="s">
        <v>3813</v>
      </c>
      <c r="D3498" s="458" t="s">
        <v>2087</v>
      </c>
      <c r="E3498" s="456">
        <v>0</v>
      </c>
      <c r="F3498" s="456">
        <v>0</v>
      </c>
      <c r="G3498" s="456">
        <v>0</v>
      </c>
      <c r="H3498" s="456">
        <v>0</v>
      </c>
      <c r="I3498" s="456">
        <v>0</v>
      </c>
      <c r="J3498" s="459">
        <v>0</v>
      </c>
    </row>
    <row r="3499" spans="2:10" x14ac:dyDescent="0.25">
      <c r="B3499" s="516" t="s">
        <v>479</v>
      </c>
      <c r="C3499" s="458" t="s">
        <v>2949</v>
      </c>
      <c r="D3499" s="458" t="s">
        <v>2089</v>
      </c>
      <c r="E3499" s="456">
        <v>0</v>
      </c>
      <c r="F3499" s="456">
        <v>0</v>
      </c>
      <c r="G3499" s="456">
        <v>0</v>
      </c>
      <c r="H3499" s="456">
        <v>0</v>
      </c>
      <c r="I3499" s="456">
        <v>0</v>
      </c>
      <c r="J3499" s="459">
        <v>0</v>
      </c>
    </row>
    <row r="3500" spans="2:10" x14ac:dyDescent="0.25">
      <c r="B3500" s="516" t="s">
        <v>479</v>
      </c>
      <c r="C3500" s="458" t="s">
        <v>2950</v>
      </c>
      <c r="D3500" s="458" t="s">
        <v>2091</v>
      </c>
      <c r="E3500" s="456">
        <v>0</v>
      </c>
      <c r="F3500" s="456">
        <v>0</v>
      </c>
      <c r="G3500" s="456">
        <v>0</v>
      </c>
      <c r="H3500" s="456">
        <v>0</v>
      </c>
      <c r="I3500" s="456">
        <v>0</v>
      </c>
      <c r="J3500" s="459">
        <v>0</v>
      </c>
    </row>
    <row r="3501" spans="2:10" x14ac:dyDescent="0.25">
      <c r="B3501" s="516" t="s">
        <v>479</v>
      </c>
      <c r="C3501" s="458" t="s">
        <v>4133</v>
      </c>
      <c r="D3501" s="458" t="s">
        <v>4060</v>
      </c>
      <c r="E3501" s="456">
        <v>0</v>
      </c>
      <c r="F3501" s="456">
        <v>0</v>
      </c>
      <c r="G3501" s="456">
        <v>0</v>
      </c>
      <c r="H3501" s="456">
        <v>0</v>
      </c>
      <c r="I3501" s="456">
        <v>0</v>
      </c>
      <c r="J3501" s="459">
        <v>0</v>
      </c>
    </row>
    <row r="3502" spans="2:10" x14ac:dyDescent="0.25">
      <c r="B3502" s="526" t="s">
        <v>479</v>
      </c>
      <c r="C3502" s="512" t="s">
        <v>3410</v>
      </c>
      <c r="D3502" s="512" t="s">
        <v>2095</v>
      </c>
      <c r="E3502" s="511">
        <v>0</v>
      </c>
      <c r="F3502" s="511">
        <v>0</v>
      </c>
      <c r="G3502" s="511">
        <v>16028.04</v>
      </c>
      <c r="H3502" s="511">
        <v>16028.04</v>
      </c>
      <c r="I3502" s="511">
        <v>0</v>
      </c>
      <c r="J3502" s="527">
        <v>0</v>
      </c>
    </row>
    <row r="3503" spans="2:10" x14ac:dyDescent="0.25">
      <c r="B3503" s="516" t="s">
        <v>479</v>
      </c>
      <c r="C3503" s="458" t="s">
        <v>3411</v>
      </c>
      <c r="D3503" s="458" t="s">
        <v>2097</v>
      </c>
      <c r="E3503" s="456">
        <v>0</v>
      </c>
      <c r="F3503" s="456">
        <v>0</v>
      </c>
      <c r="G3503" s="456">
        <v>430.92</v>
      </c>
      <c r="H3503" s="456">
        <v>430.92</v>
      </c>
      <c r="I3503" s="456">
        <v>0</v>
      </c>
      <c r="J3503" s="459">
        <v>0</v>
      </c>
    </row>
    <row r="3504" spans="2:10" x14ac:dyDescent="0.25">
      <c r="B3504" s="516" t="s">
        <v>479</v>
      </c>
      <c r="C3504" s="458" t="s">
        <v>3814</v>
      </c>
      <c r="D3504" s="458" t="s">
        <v>2099</v>
      </c>
      <c r="E3504" s="456">
        <v>0</v>
      </c>
      <c r="F3504" s="456">
        <v>0</v>
      </c>
      <c r="G3504" s="456">
        <v>0</v>
      </c>
      <c r="H3504" s="456">
        <v>0</v>
      </c>
      <c r="I3504" s="456">
        <v>0</v>
      </c>
      <c r="J3504" s="459">
        <v>0</v>
      </c>
    </row>
    <row r="3505" spans="2:10" ht="18" x14ac:dyDescent="0.25">
      <c r="B3505" s="526" t="s">
        <v>479</v>
      </c>
      <c r="C3505" s="512" t="s">
        <v>4365</v>
      </c>
      <c r="D3505" s="512" t="s">
        <v>2177</v>
      </c>
      <c r="E3505" s="511">
        <v>0</v>
      </c>
      <c r="F3505" s="511">
        <v>0</v>
      </c>
      <c r="G3505" s="511">
        <v>0</v>
      </c>
      <c r="H3505" s="511">
        <v>0</v>
      </c>
      <c r="I3505" s="511">
        <v>0</v>
      </c>
      <c r="J3505" s="527">
        <v>0</v>
      </c>
    </row>
    <row r="3506" spans="2:10" x14ac:dyDescent="0.25">
      <c r="B3506" s="526" t="s">
        <v>479</v>
      </c>
      <c r="C3506" s="512" t="s">
        <v>3412</v>
      </c>
      <c r="D3506" s="512" t="s">
        <v>2101</v>
      </c>
      <c r="E3506" s="511">
        <v>0</v>
      </c>
      <c r="F3506" s="511">
        <v>0</v>
      </c>
      <c r="G3506" s="511">
        <v>0</v>
      </c>
      <c r="H3506" s="511">
        <v>0</v>
      </c>
      <c r="I3506" s="511">
        <v>0</v>
      </c>
      <c r="J3506" s="527">
        <v>0</v>
      </c>
    </row>
    <row r="3507" spans="2:10" x14ac:dyDescent="0.25">
      <c r="B3507" s="516" t="s">
        <v>479</v>
      </c>
      <c r="C3507" s="458" t="s">
        <v>3815</v>
      </c>
      <c r="D3507" s="458" t="s">
        <v>2103</v>
      </c>
      <c r="E3507" s="456">
        <v>0</v>
      </c>
      <c r="F3507" s="456">
        <v>0</v>
      </c>
      <c r="G3507" s="456">
        <v>50485</v>
      </c>
      <c r="H3507" s="456">
        <v>50485</v>
      </c>
      <c r="I3507" s="456">
        <v>0</v>
      </c>
      <c r="J3507" s="459">
        <v>0</v>
      </c>
    </row>
    <row r="3508" spans="2:10" x14ac:dyDescent="0.25">
      <c r="B3508" s="516" t="s">
        <v>479</v>
      </c>
      <c r="C3508" s="458" t="s">
        <v>2951</v>
      </c>
      <c r="D3508" s="458" t="s">
        <v>2105</v>
      </c>
      <c r="E3508" s="456">
        <v>0</v>
      </c>
      <c r="F3508" s="456">
        <v>0</v>
      </c>
      <c r="G3508" s="456">
        <v>804.31</v>
      </c>
      <c r="H3508" s="456">
        <v>804.31</v>
      </c>
      <c r="I3508" s="456">
        <v>0</v>
      </c>
      <c r="J3508" s="459">
        <v>0</v>
      </c>
    </row>
    <row r="3509" spans="2:10" x14ac:dyDescent="0.25">
      <c r="B3509" s="516" t="s">
        <v>479</v>
      </c>
      <c r="C3509" s="458" t="s">
        <v>4923</v>
      </c>
      <c r="D3509" s="458" t="s">
        <v>2186</v>
      </c>
      <c r="E3509" s="456">
        <v>0</v>
      </c>
      <c r="F3509" s="456">
        <v>0</v>
      </c>
      <c r="G3509" s="456">
        <v>0</v>
      </c>
      <c r="H3509" s="456">
        <v>0</v>
      </c>
      <c r="I3509" s="456">
        <v>0</v>
      </c>
      <c r="J3509" s="459">
        <v>0</v>
      </c>
    </row>
    <row r="3510" spans="2:10" x14ac:dyDescent="0.25">
      <c r="B3510" s="516" t="s">
        <v>479</v>
      </c>
      <c r="C3510" s="458" t="s">
        <v>4578</v>
      </c>
      <c r="D3510" s="458" t="s">
        <v>2107</v>
      </c>
      <c r="E3510" s="456">
        <v>0</v>
      </c>
      <c r="F3510" s="456">
        <v>0</v>
      </c>
      <c r="G3510" s="456">
        <v>488.8</v>
      </c>
      <c r="H3510" s="456">
        <v>488.8</v>
      </c>
      <c r="I3510" s="456">
        <v>0</v>
      </c>
      <c r="J3510" s="459">
        <v>0</v>
      </c>
    </row>
    <row r="3511" spans="2:10" x14ac:dyDescent="0.25">
      <c r="B3511" s="516" t="s">
        <v>479</v>
      </c>
      <c r="C3511" s="458" t="s">
        <v>4924</v>
      </c>
      <c r="D3511" s="458" t="s">
        <v>2109</v>
      </c>
      <c r="E3511" s="456">
        <v>0</v>
      </c>
      <c r="F3511" s="456">
        <v>0</v>
      </c>
      <c r="G3511" s="456">
        <v>0</v>
      </c>
      <c r="H3511" s="456">
        <v>0</v>
      </c>
      <c r="I3511" s="456">
        <v>0</v>
      </c>
      <c r="J3511" s="459">
        <v>0</v>
      </c>
    </row>
    <row r="3512" spans="2:10" x14ac:dyDescent="0.25">
      <c r="B3512" s="526" t="s">
        <v>479</v>
      </c>
      <c r="C3512" s="512" t="s">
        <v>4366</v>
      </c>
      <c r="D3512" s="512" t="s">
        <v>2191</v>
      </c>
      <c r="E3512" s="511">
        <v>0</v>
      </c>
      <c r="F3512" s="511">
        <v>0</v>
      </c>
      <c r="G3512" s="511">
        <v>0</v>
      </c>
      <c r="H3512" s="511">
        <v>0</v>
      </c>
      <c r="I3512" s="511">
        <v>0</v>
      </c>
      <c r="J3512" s="527">
        <v>0</v>
      </c>
    </row>
    <row r="3513" spans="2:10" x14ac:dyDescent="0.25">
      <c r="B3513" s="516" t="s">
        <v>479</v>
      </c>
      <c r="C3513" s="458" t="s">
        <v>3413</v>
      </c>
      <c r="D3513" s="458" t="s">
        <v>2115</v>
      </c>
      <c r="E3513" s="456">
        <v>0</v>
      </c>
      <c r="F3513" s="456">
        <v>0</v>
      </c>
      <c r="G3513" s="456">
        <v>123945.5</v>
      </c>
      <c r="H3513" s="456">
        <v>123945.5</v>
      </c>
      <c r="I3513" s="456">
        <v>0</v>
      </c>
      <c r="J3513" s="459">
        <v>0</v>
      </c>
    </row>
    <row r="3514" spans="2:10" x14ac:dyDescent="0.25">
      <c r="B3514" s="516" t="s">
        <v>479</v>
      </c>
      <c r="C3514" s="458" t="s">
        <v>4367</v>
      </c>
      <c r="D3514" s="458" t="s">
        <v>2117</v>
      </c>
      <c r="E3514" s="456">
        <v>0</v>
      </c>
      <c r="F3514" s="456">
        <v>0</v>
      </c>
      <c r="G3514" s="456">
        <v>0</v>
      </c>
      <c r="H3514" s="456">
        <v>0</v>
      </c>
      <c r="I3514" s="456">
        <v>0</v>
      </c>
      <c r="J3514" s="459">
        <v>0</v>
      </c>
    </row>
    <row r="3515" spans="2:10" x14ac:dyDescent="0.25">
      <c r="B3515" s="516" t="s">
        <v>479</v>
      </c>
      <c r="C3515" s="458" t="s">
        <v>5206</v>
      </c>
      <c r="D3515" s="458" t="s">
        <v>2197</v>
      </c>
      <c r="E3515" s="456">
        <v>0</v>
      </c>
      <c r="F3515" s="456">
        <v>0</v>
      </c>
      <c r="G3515" s="456">
        <v>0</v>
      </c>
      <c r="H3515" s="456">
        <v>0</v>
      </c>
      <c r="I3515" s="456">
        <v>0</v>
      </c>
      <c r="J3515" s="459">
        <v>0</v>
      </c>
    </row>
    <row r="3516" spans="2:10" x14ac:dyDescent="0.25">
      <c r="B3516" s="516" t="s">
        <v>479</v>
      </c>
      <c r="C3516" s="458" t="s">
        <v>3414</v>
      </c>
      <c r="D3516" s="458" t="s">
        <v>2119</v>
      </c>
      <c r="E3516" s="456">
        <v>0</v>
      </c>
      <c r="F3516" s="456">
        <v>0</v>
      </c>
      <c r="G3516" s="456">
        <v>16681</v>
      </c>
      <c r="H3516" s="456">
        <v>16681</v>
      </c>
      <c r="I3516" s="456">
        <v>0</v>
      </c>
      <c r="J3516" s="459">
        <v>0</v>
      </c>
    </row>
    <row r="3517" spans="2:10" x14ac:dyDescent="0.25">
      <c r="B3517" s="516" t="s">
        <v>479</v>
      </c>
      <c r="C3517" s="458" t="s">
        <v>3415</v>
      </c>
      <c r="D3517" s="458" t="s">
        <v>2121</v>
      </c>
      <c r="E3517" s="456">
        <v>0</v>
      </c>
      <c r="F3517" s="456">
        <v>0</v>
      </c>
      <c r="G3517" s="456">
        <v>8223.7999999999993</v>
      </c>
      <c r="H3517" s="456">
        <v>8223.7999999999993</v>
      </c>
      <c r="I3517" s="456">
        <v>0</v>
      </c>
      <c r="J3517" s="459">
        <v>0</v>
      </c>
    </row>
    <row r="3518" spans="2:10" x14ac:dyDescent="0.25">
      <c r="B3518" s="526" t="s">
        <v>479</v>
      </c>
      <c r="C3518" s="512" t="s">
        <v>3816</v>
      </c>
      <c r="D3518" s="512" t="s">
        <v>2123</v>
      </c>
      <c r="E3518" s="511">
        <v>0</v>
      </c>
      <c r="F3518" s="511">
        <v>0</v>
      </c>
      <c r="G3518" s="511">
        <v>490.23</v>
      </c>
      <c r="H3518" s="511">
        <v>490.23</v>
      </c>
      <c r="I3518" s="511">
        <v>0</v>
      </c>
      <c r="J3518" s="527">
        <v>0</v>
      </c>
    </row>
    <row r="3519" spans="2:10" ht="18" x14ac:dyDescent="0.25">
      <c r="B3519" s="516" t="s">
        <v>479</v>
      </c>
      <c r="C3519" s="458" t="s">
        <v>5977</v>
      </c>
      <c r="D3519" s="458" t="s">
        <v>2125</v>
      </c>
      <c r="E3519" s="456">
        <v>0</v>
      </c>
      <c r="F3519" s="456">
        <v>0</v>
      </c>
      <c r="G3519" s="456">
        <v>2068.61</v>
      </c>
      <c r="H3519" s="456">
        <v>2068.61</v>
      </c>
      <c r="I3519" s="456">
        <v>0</v>
      </c>
      <c r="J3519" s="459">
        <v>0</v>
      </c>
    </row>
    <row r="3520" spans="2:10" ht="18" x14ac:dyDescent="0.25">
      <c r="B3520" s="516" t="s">
        <v>479</v>
      </c>
      <c r="C3520" s="458" t="s">
        <v>3817</v>
      </c>
      <c r="D3520" s="458" t="s">
        <v>2127</v>
      </c>
      <c r="E3520" s="456">
        <v>0</v>
      </c>
      <c r="F3520" s="456">
        <v>0</v>
      </c>
      <c r="G3520" s="456">
        <v>0</v>
      </c>
      <c r="H3520" s="456">
        <v>0</v>
      </c>
      <c r="I3520" s="456">
        <v>0</v>
      </c>
      <c r="J3520" s="459">
        <v>0</v>
      </c>
    </row>
    <row r="3521" spans="2:10" x14ac:dyDescent="0.25">
      <c r="B3521" s="516" t="s">
        <v>479</v>
      </c>
      <c r="C3521" s="458" t="s">
        <v>3818</v>
      </c>
      <c r="D3521" s="458" t="s">
        <v>2129</v>
      </c>
      <c r="E3521" s="456">
        <v>0</v>
      </c>
      <c r="F3521" s="456">
        <v>0</v>
      </c>
      <c r="G3521" s="456">
        <v>8436.11</v>
      </c>
      <c r="H3521" s="456">
        <v>8436.11</v>
      </c>
      <c r="I3521" s="456">
        <v>0</v>
      </c>
      <c r="J3521" s="459">
        <v>0</v>
      </c>
    </row>
    <row r="3522" spans="2:10" x14ac:dyDescent="0.25">
      <c r="B3522" s="516" t="s">
        <v>479</v>
      </c>
      <c r="C3522" s="458" t="s">
        <v>4134</v>
      </c>
      <c r="D3522" s="458" t="s">
        <v>2131</v>
      </c>
      <c r="E3522" s="456">
        <v>0</v>
      </c>
      <c r="F3522" s="456">
        <v>0</v>
      </c>
      <c r="G3522" s="456">
        <v>0</v>
      </c>
      <c r="H3522" s="456">
        <v>0</v>
      </c>
      <c r="I3522" s="456">
        <v>0</v>
      </c>
      <c r="J3522" s="459">
        <v>0</v>
      </c>
    </row>
    <row r="3523" spans="2:10" x14ac:dyDescent="0.25">
      <c r="B3523" s="516" t="s">
        <v>479</v>
      </c>
      <c r="C3523" s="458" t="s">
        <v>3819</v>
      </c>
      <c r="D3523" s="458" t="s">
        <v>2133</v>
      </c>
      <c r="E3523" s="456">
        <v>0</v>
      </c>
      <c r="F3523" s="456">
        <v>0</v>
      </c>
      <c r="G3523" s="456">
        <v>70071.94</v>
      </c>
      <c r="H3523" s="456">
        <v>70071.94</v>
      </c>
      <c r="I3523" s="456">
        <v>0</v>
      </c>
      <c r="J3523" s="459">
        <v>0</v>
      </c>
    </row>
    <row r="3524" spans="2:10" x14ac:dyDescent="0.25">
      <c r="B3524" s="526" t="s">
        <v>479</v>
      </c>
      <c r="C3524" s="512" t="s">
        <v>3416</v>
      </c>
      <c r="D3524" s="512" t="s">
        <v>2135</v>
      </c>
      <c r="E3524" s="511">
        <v>0</v>
      </c>
      <c r="F3524" s="511">
        <v>0</v>
      </c>
      <c r="G3524" s="511">
        <v>70594.25</v>
      </c>
      <c r="H3524" s="511">
        <v>70594.25</v>
      </c>
      <c r="I3524" s="511">
        <v>0</v>
      </c>
      <c r="J3524" s="527">
        <v>0</v>
      </c>
    </row>
    <row r="3525" spans="2:10" x14ac:dyDescent="0.25">
      <c r="B3525" s="516" t="s">
        <v>479</v>
      </c>
      <c r="C3525" s="458" t="s">
        <v>3820</v>
      </c>
      <c r="D3525" s="458" t="s">
        <v>2137</v>
      </c>
      <c r="E3525" s="456">
        <v>0</v>
      </c>
      <c r="F3525" s="456">
        <v>0</v>
      </c>
      <c r="G3525" s="456">
        <v>648.21</v>
      </c>
      <c r="H3525" s="456">
        <v>648.21</v>
      </c>
      <c r="I3525" s="456">
        <v>0</v>
      </c>
      <c r="J3525" s="459">
        <v>0</v>
      </c>
    </row>
    <row r="3526" spans="2:10" x14ac:dyDescent="0.25">
      <c r="B3526" s="526" t="s">
        <v>479</v>
      </c>
      <c r="C3526" s="512" t="s">
        <v>4368</v>
      </c>
      <c r="D3526" s="512" t="s">
        <v>2139</v>
      </c>
      <c r="E3526" s="511">
        <v>0</v>
      </c>
      <c r="F3526" s="511">
        <v>0</v>
      </c>
      <c r="G3526" s="511">
        <v>0</v>
      </c>
      <c r="H3526" s="511">
        <v>0</v>
      </c>
      <c r="I3526" s="511">
        <v>0</v>
      </c>
      <c r="J3526" s="527">
        <v>0</v>
      </c>
    </row>
    <row r="3527" spans="2:10" x14ac:dyDescent="0.25">
      <c r="B3527" s="516" t="s">
        <v>479</v>
      </c>
      <c r="C3527" s="458" t="s">
        <v>4135</v>
      </c>
      <c r="D3527" s="458" t="s">
        <v>2141</v>
      </c>
      <c r="E3527" s="456">
        <v>0</v>
      </c>
      <c r="F3527" s="456">
        <v>0</v>
      </c>
      <c r="G3527" s="456">
        <v>0</v>
      </c>
      <c r="H3527" s="456">
        <v>0</v>
      </c>
      <c r="I3527" s="456">
        <v>0</v>
      </c>
      <c r="J3527" s="459">
        <v>0</v>
      </c>
    </row>
    <row r="3528" spans="2:10" x14ac:dyDescent="0.25">
      <c r="B3528" s="526" t="s">
        <v>479</v>
      </c>
      <c r="C3528" s="512" t="s">
        <v>2952</v>
      </c>
      <c r="D3528" s="512" t="s">
        <v>2143</v>
      </c>
      <c r="E3528" s="511">
        <v>0</v>
      </c>
      <c r="F3528" s="511">
        <v>0</v>
      </c>
      <c r="G3528" s="511">
        <v>8792.9699999999993</v>
      </c>
      <c r="H3528" s="511">
        <v>8792.9699999999993</v>
      </c>
      <c r="I3528" s="511">
        <v>0</v>
      </c>
      <c r="J3528" s="527">
        <v>0</v>
      </c>
    </row>
    <row r="3529" spans="2:10" x14ac:dyDescent="0.25">
      <c r="B3529" s="526" t="s">
        <v>479</v>
      </c>
      <c r="C3529" s="512" t="s">
        <v>4136</v>
      </c>
      <c r="D3529" s="512" t="s">
        <v>2226</v>
      </c>
      <c r="E3529" s="511">
        <v>0</v>
      </c>
      <c r="F3529" s="511">
        <v>0</v>
      </c>
      <c r="G3529" s="511">
        <v>0</v>
      </c>
      <c r="H3529" s="511">
        <v>0</v>
      </c>
      <c r="I3529" s="511">
        <v>0</v>
      </c>
      <c r="J3529" s="527">
        <v>0</v>
      </c>
    </row>
    <row r="3530" spans="2:10" x14ac:dyDescent="0.25">
      <c r="B3530" s="516" t="s">
        <v>479</v>
      </c>
      <c r="C3530" s="458" t="s">
        <v>3821</v>
      </c>
      <c r="D3530" s="458" t="s">
        <v>2145</v>
      </c>
      <c r="E3530" s="456">
        <v>0</v>
      </c>
      <c r="F3530" s="456">
        <v>0</v>
      </c>
      <c r="G3530" s="456">
        <v>8250</v>
      </c>
      <c r="H3530" s="456">
        <v>8250</v>
      </c>
      <c r="I3530" s="456">
        <v>0</v>
      </c>
      <c r="J3530" s="459">
        <v>0</v>
      </c>
    </row>
    <row r="3531" spans="2:10" x14ac:dyDescent="0.25">
      <c r="B3531" s="516" t="s">
        <v>479</v>
      </c>
      <c r="C3531" s="458" t="s">
        <v>3822</v>
      </c>
      <c r="D3531" s="458" t="s">
        <v>2147</v>
      </c>
      <c r="E3531" s="456">
        <v>0</v>
      </c>
      <c r="F3531" s="456">
        <v>0</v>
      </c>
      <c r="G3531" s="456">
        <v>0</v>
      </c>
      <c r="H3531" s="456">
        <v>0</v>
      </c>
      <c r="I3531" s="456">
        <v>0</v>
      </c>
      <c r="J3531" s="459">
        <v>0</v>
      </c>
    </row>
    <row r="3532" spans="2:10" x14ac:dyDescent="0.25">
      <c r="B3532" s="516" t="s">
        <v>479</v>
      </c>
      <c r="C3532" s="458" t="s">
        <v>4369</v>
      </c>
      <c r="D3532" s="458" t="s">
        <v>2351</v>
      </c>
      <c r="E3532" s="456">
        <v>0</v>
      </c>
      <c r="F3532" s="456">
        <v>0</v>
      </c>
      <c r="G3532" s="456">
        <v>0</v>
      </c>
      <c r="H3532" s="456">
        <v>0</v>
      </c>
      <c r="I3532" s="456">
        <v>0</v>
      </c>
      <c r="J3532" s="459">
        <v>0</v>
      </c>
    </row>
    <row r="3533" spans="2:10" x14ac:dyDescent="0.25">
      <c r="B3533" s="516" t="s">
        <v>479</v>
      </c>
      <c r="C3533" s="458" t="s">
        <v>4579</v>
      </c>
      <c r="D3533" s="458" t="s">
        <v>2149</v>
      </c>
      <c r="E3533" s="456">
        <v>0</v>
      </c>
      <c r="F3533" s="456">
        <v>0</v>
      </c>
      <c r="G3533" s="456">
        <v>0</v>
      </c>
      <c r="H3533" s="456">
        <v>0</v>
      </c>
      <c r="I3533" s="456">
        <v>0</v>
      </c>
      <c r="J3533" s="459">
        <v>0</v>
      </c>
    </row>
    <row r="3534" spans="2:10" x14ac:dyDescent="0.25">
      <c r="B3534" s="526" t="s">
        <v>479</v>
      </c>
      <c r="C3534" s="512" t="s">
        <v>3417</v>
      </c>
      <c r="D3534" s="512" t="s">
        <v>2151</v>
      </c>
      <c r="E3534" s="511">
        <v>0</v>
      </c>
      <c r="F3534" s="511">
        <v>0</v>
      </c>
      <c r="G3534" s="511">
        <v>57244.03</v>
      </c>
      <c r="H3534" s="511">
        <v>57244.03</v>
      </c>
      <c r="I3534" s="511">
        <v>0</v>
      </c>
      <c r="J3534" s="527">
        <v>0</v>
      </c>
    </row>
    <row r="3535" spans="2:10" ht="18" x14ac:dyDescent="0.25">
      <c r="B3535" s="516" t="s">
        <v>479</v>
      </c>
      <c r="C3535" s="458" t="s">
        <v>3418</v>
      </c>
      <c r="D3535" s="458" t="s">
        <v>2153</v>
      </c>
      <c r="E3535" s="456">
        <v>0</v>
      </c>
      <c r="F3535" s="456">
        <v>0</v>
      </c>
      <c r="G3535" s="456">
        <v>3800</v>
      </c>
      <c r="H3535" s="456">
        <v>3800</v>
      </c>
      <c r="I3535" s="456">
        <v>0</v>
      </c>
      <c r="J3535" s="459">
        <v>0</v>
      </c>
    </row>
    <row r="3536" spans="2:10" x14ac:dyDescent="0.25">
      <c r="B3536" s="516" t="s">
        <v>479</v>
      </c>
      <c r="C3536" s="458" t="s">
        <v>3823</v>
      </c>
      <c r="D3536" s="458" t="s">
        <v>2155</v>
      </c>
      <c r="E3536" s="456">
        <v>0</v>
      </c>
      <c r="F3536" s="456">
        <v>0</v>
      </c>
      <c r="G3536" s="456">
        <v>11965.69</v>
      </c>
      <c r="H3536" s="456">
        <v>11965.69</v>
      </c>
      <c r="I3536" s="456">
        <v>0</v>
      </c>
      <c r="J3536" s="459">
        <v>0</v>
      </c>
    </row>
    <row r="3537" spans="2:10" x14ac:dyDescent="0.25">
      <c r="B3537" s="526" t="s">
        <v>479</v>
      </c>
      <c r="C3537" s="512" t="s">
        <v>3824</v>
      </c>
      <c r="D3537" s="512" t="s">
        <v>2157</v>
      </c>
      <c r="E3537" s="511">
        <v>0</v>
      </c>
      <c r="F3537" s="511">
        <v>0</v>
      </c>
      <c r="G3537" s="511">
        <v>0</v>
      </c>
      <c r="H3537" s="511">
        <v>0</v>
      </c>
      <c r="I3537" s="511">
        <v>0</v>
      </c>
      <c r="J3537" s="527">
        <v>0</v>
      </c>
    </row>
    <row r="3538" spans="2:10" x14ac:dyDescent="0.25">
      <c r="B3538" s="516" t="s">
        <v>479</v>
      </c>
      <c r="C3538" s="458" t="s">
        <v>4137</v>
      </c>
      <c r="D3538" s="458" t="s">
        <v>2262</v>
      </c>
      <c r="E3538" s="456">
        <v>0</v>
      </c>
      <c r="F3538" s="456">
        <v>0</v>
      </c>
      <c r="G3538" s="456">
        <v>50.28</v>
      </c>
      <c r="H3538" s="456">
        <v>50.28</v>
      </c>
      <c r="I3538" s="456">
        <v>0</v>
      </c>
      <c r="J3538" s="459">
        <v>0</v>
      </c>
    </row>
    <row r="3539" spans="2:10" x14ac:dyDescent="0.25">
      <c r="B3539" s="516" t="s">
        <v>479</v>
      </c>
      <c r="C3539" s="458" t="s">
        <v>4728</v>
      </c>
      <c r="D3539" s="458" t="s">
        <v>3686</v>
      </c>
      <c r="E3539" s="456">
        <v>0</v>
      </c>
      <c r="F3539" s="456">
        <v>0</v>
      </c>
      <c r="G3539" s="456">
        <v>0</v>
      </c>
      <c r="H3539" s="456">
        <v>0</v>
      </c>
      <c r="I3539" s="456">
        <v>0</v>
      </c>
      <c r="J3539" s="459">
        <v>0</v>
      </c>
    </row>
    <row r="3540" spans="2:10" x14ac:dyDescent="0.25">
      <c r="B3540" s="526" t="s">
        <v>479</v>
      </c>
      <c r="C3540" s="512" t="s">
        <v>3825</v>
      </c>
      <c r="D3540" s="512" t="s">
        <v>3276</v>
      </c>
      <c r="E3540" s="511">
        <v>0</v>
      </c>
      <c r="F3540" s="511">
        <v>0</v>
      </c>
      <c r="G3540" s="511">
        <v>15991.46</v>
      </c>
      <c r="H3540" s="511">
        <v>15991.46</v>
      </c>
      <c r="I3540" s="511">
        <v>0</v>
      </c>
      <c r="J3540" s="527">
        <v>0</v>
      </c>
    </row>
    <row r="3541" spans="2:10" x14ac:dyDescent="0.25">
      <c r="B3541" s="516" t="s">
        <v>479</v>
      </c>
      <c r="C3541" s="458" t="s">
        <v>2953</v>
      </c>
      <c r="D3541" s="458" t="s">
        <v>2065</v>
      </c>
      <c r="E3541" s="456">
        <v>0</v>
      </c>
      <c r="F3541" s="456">
        <v>0</v>
      </c>
      <c r="G3541" s="456">
        <v>610890.69999999995</v>
      </c>
      <c r="H3541" s="456">
        <v>610890.69999999995</v>
      </c>
      <c r="I3541" s="456">
        <v>0</v>
      </c>
      <c r="J3541" s="459">
        <v>0</v>
      </c>
    </row>
    <row r="3542" spans="2:10" x14ac:dyDescent="0.25">
      <c r="B3542" s="516" t="s">
        <v>479</v>
      </c>
      <c r="C3542" s="458" t="s">
        <v>2954</v>
      </c>
      <c r="D3542" s="458" t="s">
        <v>2067</v>
      </c>
      <c r="E3542" s="456">
        <v>0</v>
      </c>
      <c r="F3542" s="456">
        <v>0</v>
      </c>
      <c r="G3542" s="456">
        <v>46110.54</v>
      </c>
      <c r="H3542" s="456">
        <v>46110.54</v>
      </c>
      <c r="I3542" s="456">
        <v>0</v>
      </c>
      <c r="J3542" s="459">
        <v>0</v>
      </c>
    </row>
    <row r="3543" spans="2:10" x14ac:dyDescent="0.25">
      <c r="B3543" s="526" t="s">
        <v>479</v>
      </c>
      <c r="C3543" s="512" t="s">
        <v>2955</v>
      </c>
      <c r="D3543" s="512" t="s">
        <v>2069</v>
      </c>
      <c r="E3543" s="511">
        <v>0</v>
      </c>
      <c r="F3543" s="511">
        <v>0</v>
      </c>
      <c r="G3543" s="511">
        <v>5400</v>
      </c>
      <c r="H3543" s="511">
        <v>5400</v>
      </c>
      <c r="I3543" s="511">
        <v>0</v>
      </c>
      <c r="J3543" s="527">
        <v>0</v>
      </c>
    </row>
    <row r="3544" spans="2:10" x14ac:dyDescent="0.25">
      <c r="B3544" s="516" t="s">
        <v>479</v>
      </c>
      <c r="C3544" s="458" t="s">
        <v>2956</v>
      </c>
      <c r="D3544" s="458" t="s">
        <v>2071</v>
      </c>
      <c r="E3544" s="456">
        <v>0</v>
      </c>
      <c r="F3544" s="456">
        <v>0</v>
      </c>
      <c r="G3544" s="456">
        <v>987065.16</v>
      </c>
      <c r="H3544" s="456">
        <v>987065.16</v>
      </c>
      <c r="I3544" s="456">
        <v>0</v>
      </c>
      <c r="J3544" s="459">
        <v>0</v>
      </c>
    </row>
    <row r="3545" spans="2:10" x14ac:dyDescent="0.25">
      <c r="B3545" s="516" t="s">
        <v>479</v>
      </c>
      <c r="C3545" s="458" t="s">
        <v>2957</v>
      </c>
      <c r="D3545" s="458" t="s">
        <v>2073</v>
      </c>
      <c r="E3545" s="456">
        <v>0</v>
      </c>
      <c r="F3545" s="456">
        <v>0</v>
      </c>
      <c r="G3545" s="456">
        <v>0</v>
      </c>
      <c r="H3545" s="456">
        <v>0</v>
      </c>
      <c r="I3545" s="456">
        <v>0</v>
      </c>
      <c r="J3545" s="459">
        <v>0</v>
      </c>
    </row>
    <row r="3546" spans="2:10" x14ac:dyDescent="0.25">
      <c r="B3546" s="516" t="s">
        <v>479</v>
      </c>
      <c r="C3546" s="458" t="s">
        <v>2958</v>
      </c>
      <c r="D3546" s="458" t="s">
        <v>2075</v>
      </c>
      <c r="E3546" s="456">
        <v>0</v>
      </c>
      <c r="F3546" s="456">
        <v>0</v>
      </c>
      <c r="G3546" s="456">
        <v>34700.26</v>
      </c>
      <c r="H3546" s="456">
        <v>34700.26</v>
      </c>
      <c r="I3546" s="456">
        <v>0</v>
      </c>
      <c r="J3546" s="459">
        <v>0</v>
      </c>
    </row>
    <row r="3547" spans="2:10" x14ac:dyDescent="0.25">
      <c r="B3547" s="516" t="s">
        <v>479</v>
      </c>
      <c r="C3547" s="458" t="s">
        <v>2959</v>
      </c>
      <c r="D3547" s="458" t="s">
        <v>2077</v>
      </c>
      <c r="E3547" s="456">
        <v>0</v>
      </c>
      <c r="F3547" s="456">
        <v>0</v>
      </c>
      <c r="G3547" s="456">
        <v>0</v>
      </c>
      <c r="H3547" s="456">
        <v>0</v>
      </c>
      <c r="I3547" s="456">
        <v>0</v>
      </c>
      <c r="J3547" s="459">
        <v>0</v>
      </c>
    </row>
    <row r="3548" spans="2:10" x14ac:dyDescent="0.25">
      <c r="B3548" s="516" t="s">
        <v>479</v>
      </c>
      <c r="C3548" s="458" t="s">
        <v>2960</v>
      </c>
      <c r="D3548" s="458" t="s">
        <v>2079</v>
      </c>
      <c r="E3548" s="456">
        <v>0</v>
      </c>
      <c r="F3548" s="456">
        <v>0</v>
      </c>
      <c r="G3548" s="456">
        <v>284753.34999999998</v>
      </c>
      <c r="H3548" s="456">
        <v>284753.34999999998</v>
      </c>
      <c r="I3548" s="456">
        <v>0</v>
      </c>
      <c r="J3548" s="459">
        <v>0</v>
      </c>
    </row>
    <row r="3549" spans="2:10" x14ac:dyDescent="0.25">
      <c r="B3549" s="516" t="s">
        <v>479</v>
      </c>
      <c r="C3549" s="458" t="s">
        <v>3419</v>
      </c>
      <c r="D3549" s="458" t="s">
        <v>2081</v>
      </c>
      <c r="E3549" s="456">
        <v>0</v>
      </c>
      <c r="F3549" s="456">
        <v>0</v>
      </c>
      <c r="G3549" s="456">
        <v>70013.2</v>
      </c>
      <c r="H3549" s="456">
        <v>70013.2</v>
      </c>
      <c r="I3549" s="456">
        <v>0</v>
      </c>
      <c r="J3549" s="459">
        <v>0</v>
      </c>
    </row>
    <row r="3550" spans="2:10" x14ac:dyDescent="0.25">
      <c r="B3550" s="516" t="s">
        <v>479</v>
      </c>
      <c r="C3550" s="458" t="s">
        <v>4925</v>
      </c>
      <c r="D3550" s="458" t="s">
        <v>2083</v>
      </c>
      <c r="E3550" s="456">
        <v>0</v>
      </c>
      <c r="F3550" s="456">
        <v>0</v>
      </c>
      <c r="G3550" s="456">
        <v>0</v>
      </c>
      <c r="H3550" s="456">
        <v>0</v>
      </c>
      <c r="I3550" s="456">
        <v>0</v>
      </c>
      <c r="J3550" s="459">
        <v>0</v>
      </c>
    </row>
    <row r="3551" spans="2:10" x14ac:dyDescent="0.25">
      <c r="B3551" s="516" t="s">
        <v>479</v>
      </c>
      <c r="C3551" s="458" t="s">
        <v>3826</v>
      </c>
      <c r="D3551" s="458" t="s">
        <v>2085</v>
      </c>
      <c r="E3551" s="456">
        <v>0</v>
      </c>
      <c r="F3551" s="456">
        <v>0</v>
      </c>
      <c r="G3551" s="456">
        <v>0</v>
      </c>
      <c r="H3551" s="456">
        <v>0</v>
      </c>
      <c r="I3551" s="456">
        <v>0</v>
      </c>
      <c r="J3551" s="459">
        <v>0</v>
      </c>
    </row>
    <row r="3552" spans="2:10" x14ac:dyDescent="0.25">
      <c r="B3552" s="516" t="s">
        <v>479</v>
      </c>
      <c r="C3552" s="458" t="s">
        <v>3827</v>
      </c>
      <c r="D3552" s="458" t="s">
        <v>2087</v>
      </c>
      <c r="E3552" s="456">
        <v>0</v>
      </c>
      <c r="F3552" s="456">
        <v>0</v>
      </c>
      <c r="G3552" s="456">
        <v>0</v>
      </c>
      <c r="H3552" s="456">
        <v>0</v>
      </c>
      <c r="I3552" s="456">
        <v>0</v>
      </c>
      <c r="J3552" s="459">
        <v>0</v>
      </c>
    </row>
    <row r="3553" spans="2:10" x14ac:dyDescent="0.25">
      <c r="B3553" s="526" t="s">
        <v>479</v>
      </c>
      <c r="C3553" s="512" t="s">
        <v>2961</v>
      </c>
      <c r="D3553" s="512" t="s">
        <v>2089</v>
      </c>
      <c r="E3553" s="511">
        <v>0</v>
      </c>
      <c r="F3553" s="511">
        <v>0</v>
      </c>
      <c r="G3553" s="511">
        <v>0</v>
      </c>
      <c r="H3553" s="511">
        <v>0</v>
      </c>
      <c r="I3553" s="511">
        <v>0</v>
      </c>
      <c r="J3553" s="527">
        <v>0</v>
      </c>
    </row>
    <row r="3554" spans="2:10" x14ac:dyDescent="0.25">
      <c r="B3554" s="526" t="s">
        <v>479</v>
      </c>
      <c r="C3554" s="512" t="s">
        <v>2962</v>
      </c>
      <c r="D3554" s="512" t="s">
        <v>2091</v>
      </c>
      <c r="E3554" s="511">
        <v>0</v>
      </c>
      <c r="F3554" s="511">
        <v>0</v>
      </c>
      <c r="G3554" s="511">
        <v>0</v>
      </c>
      <c r="H3554" s="511">
        <v>0</v>
      </c>
      <c r="I3554" s="511">
        <v>0</v>
      </c>
      <c r="J3554" s="527">
        <v>0</v>
      </c>
    </row>
    <row r="3555" spans="2:10" x14ac:dyDescent="0.25">
      <c r="B3555" s="516" t="s">
        <v>479</v>
      </c>
      <c r="C3555" s="458" t="s">
        <v>4138</v>
      </c>
      <c r="D3555" s="458" t="s">
        <v>4060</v>
      </c>
      <c r="E3555" s="456">
        <v>0</v>
      </c>
      <c r="F3555" s="456">
        <v>0</v>
      </c>
      <c r="G3555" s="456">
        <v>18831.95</v>
      </c>
      <c r="H3555" s="456">
        <v>18831.95</v>
      </c>
      <c r="I3555" s="456">
        <v>0</v>
      </c>
      <c r="J3555" s="459">
        <v>0</v>
      </c>
    </row>
    <row r="3556" spans="2:10" x14ac:dyDescent="0.25">
      <c r="B3556" s="516" t="s">
        <v>479</v>
      </c>
      <c r="C3556" s="458" t="s">
        <v>3420</v>
      </c>
      <c r="D3556" s="458" t="s">
        <v>2095</v>
      </c>
      <c r="E3556" s="456">
        <v>0</v>
      </c>
      <c r="F3556" s="456">
        <v>0</v>
      </c>
      <c r="G3556" s="456">
        <v>6312.72</v>
      </c>
      <c r="H3556" s="456">
        <v>6312.72</v>
      </c>
      <c r="I3556" s="456">
        <v>0</v>
      </c>
      <c r="J3556" s="459">
        <v>0</v>
      </c>
    </row>
    <row r="3557" spans="2:10" x14ac:dyDescent="0.25">
      <c r="B3557" s="516" t="s">
        <v>479</v>
      </c>
      <c r="C3557" s="458" t="s">
        <v>3421</v>
      </c>
      <c r="D3557" s="458" t="s">
        <v>2097</v>
      </c>
      <c r="E3557" s="456">
        <v>0</v>
      </c>
      <c r="F3557" s="456">
        <v>0</v>
      </c>
      <c r="G3557" s="456">
        <v>32652.17</v>
      </c>
      <c r="H3557" s="456">
        <v>32652.17</v>
      </c>
      <c r="I3557" s="456">
        <v>0</v>
      </c>
      <c r="J3557" s="459">
        <v>0</v>
      </c>
    </row>
    <row r="3558" spans="2:10" x14ac:dyDescent="0.25">
      <c r="B3558" s="516" t="s">
        <v>479</v>
      </c>
      <c r="C3558" s="458" t="s">
        <v>3828</v>
      </c>
      <c r="D3558" s="458" t="s">
        <v>2099</v>
      </c>
      <c r="E3558" s="456">
        <v>0</v>
      </c>
      <c r="F3558" s="456">
        <v>0</v>
      </c>
      <c r="G3558" s="456">
        <v>1400.85</v>
      </c>
      <c r="H3558" s="456">
        <v>1400.85</v>
      </c>
      <c r="I3558" s="456">
        <v>0</v>
      </c>
      <c r="J3558" s="459">
        <v>0</v>
      </c>
    </row>
    <row r="3559" spans="2:10" ht="18" x14ac:dyDescent="0.25">
      <c r="B3559" s="516" t="s">
        <v>479</v>
      </c>
      <c r="C3559" s="458" t="s">
        <v>4139</v>
      </c>
      <c r="D3559" s="458" t="s">
        <v>2177</v>
      </c>
      <c r="E3559" s="456">
        <v>0</v>
      </c>
      <c r="F3559" s="456">
        <v>0</v>
      </c>
      <c r="G3559" s="456">
        <v>1336.21</v>
      </c>
      <c r="H3559" s="456">
        <v>1336.21</v>
      </c>
      <c r="I3559" s="456">
        <v>0</v>
      </c>
      <c r="J3559" s="459">
        <v>0</v>
      </c>
    </row>
    <row r="3560" spans="2:10" x14ac:dyDescent="0.25">
      <c r="B3560" s="516" t="s">
        <v>479</v>
      </c>
      <c r="C3560" s="458" t="s">
        <v>3422</v>
      </c>
      <c r="D3560" s="458" t="s">
        <v>2179</v>
      </c>
      <c r="E3560" s="456">
        <v>0</v>
      </c>
      <c r="F3560" s="456">
        <v>0</v>
      </c>
      <c r="G3560" s="456">
        <v>0</v>
      </c>
      <c r="H3560" s="456">
        <v>0</v>
      </c>
      <c r="I3560" s="456">
        <v>0</v>
      </c>
      <c r="J3560" s="459">
        <v>0</v>
      </c>
    </row>
    <row r="3561" spans="2:10" x14ac:dyDescent="0.25">
      <c r="B3561" s="516" t="s">
        <v>479</v>
      </c>
      <c r="C3561" s="458" t="s">
        <v>3829</v>
      </c>
      <c r="D3561" s="458" t="s">
        <v>2101</v>
      </c>
      <c r="E3561" s="456">
        <v>0</v>
      </c>
      <c r="F3561" s="456">
        <v>0</v>
      </c>
      <c r="G3561" s="456">
        <v>6596</v>
      </c>
      <c r="H3561" s="456">
        <v>6596</v>
      </c>
      <c r="I3561" s="456">
        <v>0</v>
      </c>
      <c r="J3561" s="459">
        <v>0</v>
      </c>
    </row>
    <row r="3562" spans="2:10" x14ac:dyDescent="0.25">
      <c r="B3562" s="516" t="s">
        <v>479</v>
      </c>
      <c r="C3562" s="458" t="s">
        <v>4370</v>
      </c>
      <c r="D3562" s="458" t="s">
        <v>2103</v>
      </c>
      <c r="E3562" s="456">
        <v>0</v>
      </c>
      <c r="F3562" s="456">
        <v>0</v>
      </c>
      <c r="G3562" s="456">
        <v>2040</v>
      </c>
      <c r="H3562" s="456">
        <v>2040</v>
      </c>
      <c r="I3562" s="456">
        <v>0</v>
      </c>
      <c r="J3562" s="459">
        <v>0</v>
      </c>
    </row>
    <row r="3563" spans="2:10" x14ac:dyDescent="0.25">
      <c r="B3563" s="516" t="s">
        <v>479</v>
      </c>
      <c r="C3563" s="458" t="s">
        <v>2963</v>
      </c>
      <c r="D3563" s="458" t="s">
        <v>2105</v>
      </c>
      <c r="E3563" s="456">
        <v>0</v>
      </c>
      <c r="F3563" s="456">
        <v>0</v>
      </c>
      <c r="G3563" s="456">
        <v>146930.68</v>
      </c>
      <c r="H3563" s="456">
        <v>146930.68</v>
      </c>
      <c r="I3563" s="456">
        <v>0</v>
      </c>
      <c r="J3563" s="459">
        <v>0</v>
      </c>
    </row>
    <row r="3564" spans="2:10" x14ac:dyDescent="0.25">
      <c r="B3564" s="516" t="s">
        <v>479</v>
      </c>
      <c r="C3564" s="458" t="s">
        <v>3423</v>
      </c>
      <c r="D3564" s="458" t="s">
        <v>2186</v>
      </c>
      <c r="E3564" s="456">
        <v>0</v>
      </c>
      <c r="F3564" s="456">
        <v>0</v>
      </c>
      <c r="G3564" s="456">
        <v>360.73</v>
      </c>
      <c r="H3564" s="456">
        <v>360.73</v>
      </c>
      <c r="I3564" s="456">
        <v>0</v>
      </c>
      <c r="J3564" s="459">
        <v>0</v>
      </c>
    </row>
    <row r="3565" spans="2:10" x14ac:dyDescent="0.25">
      <c r="B3565" s="516" t="s">
        <v>479</v>
      </c>
      <c r="C3565" s="458" t="s">
        <v>3830</v>
      </c>
      <c r="D3565" s="458" t="s">
        <v>2107</v>
      </c>
      <c r="E3565" s="456">
        <v>0</v>
      </c>
      <c r="F3565" s="456">
        <v>0</v>
      </c>
      <c r="G3565" s="456">
        <v>6669.2</v>
      </c>
      <c r="H3565" s="456">
        <v>6669.2</v>
      </c>
      <c r="I3565" s="456">
        <v>0</v>
      </c>
      <c r="J3565" s="459">
        <v>0</v>
      </c>
    </row>
    <row r="3566" spans="2:10" x14ac:dyDescent="0.25">
      <c r="B3566" s="516" t="s">
        <v>479</v>
      </c>
      <c r="C3566" s="458" t="s">
        <v>4926</v>
      </c>
      <c r="D3566" s="458" t="s">
        <v>2111</v>
      </c>
      <c r="E3566" s="456">
        <v>0</v>
      </c>
      <c r="F3566" s="456">
        <v>0</v>
      </c>
      <c r="G3566" s="456">
        <v>900</v>
      </c>
      <c r="H3566" s="456">
        <v>900</v>
      </c>
      <c r="I3566" s="456">
        <v>0</v>
      </c>
      <c r="J3566" s="459">
        <v>0</v>
      </c>
    </row>
    <row r="3567" spans="2:10" x14ac:dyDescent="0.25">
      <c r="B3567" s="516" t="s">
        <v>479</v>
      </c>
      <c r="C3567" s="458" t="s">
        <v>4140</v>
      </c>
      <c r="D3567" s="458" t="s">
        <v>2191</v>
      </c>
      <c r="E3567" s="456">
        <v>0</v>
      </c>
      <c r="F3567" s="456">
        <v>0</v>
      </c>
      <c r="G3567" s="456">
        <v>0</v>
      </c>
      <c r="H3567" s="456">
        <v>0</v>
      </c>
      <c r="I3567" s="456">
        <v>0</v>
      </c>
      <c r="J3567" s="459">
        <v>0</v>
      </c>
    </row>
    <row r="3568" spans="2:10" x14ac:dyDescent="0.25">
      <c r="B3568" s="516" t="s">
        <v>479</v>
      </c>
      <c r="C3568" s="458" t="s">
        <v>3424</v>
      </c>
      <c r="D3568" s="458" t="s">
        <v>2115</v>
      </c>
      <c r="E3568" s="456">
        <v>0</v>
      </c>
      <c r="F3568" s="456">
        <v>0</v>
      </c>
      <c r="G3568" s="456">
        <v>13632.89</v>
      </c>
      <c r="H3568" s="456">
        <v>13632.89</v>
      </c>
      <c r="I3568" s="456">
        <v>0</v>
      </c>
      <c r="J3568" s="459">
        <v>0</v>
      </c>
    </row>
    <row r="3569" spans="2:10" x14ac:dyDescent="0.25">
      <c r="B3569" s="516" t="s">
        <v>479</v>
      </c>
      <c r="C3569" s="458" t="s">
        <v>4371</v>
      </c>
      <c r="D3569" s="458" t="s">
        <v>2197</v>
      </c>
      <c r="E3569" s="456">
        <v>0</v>
      </c>
      <c r="F3569" s="456">
        <v>0</v>
      </c>
      <c r="G3569" s="456">
        <v>0</v>
      </c>
      <c r="H3569" s="456">
        <v>0</v>
      </c>
      <c r="I3569" s="456">
        <v>0</v>
      </c>
      <c r="J3569" s="459">
        <v>0</v>
      </c>
    </row>
    <row r="3570" spans="2:10" x14ac:dyDescent="0.25">
      <c r="B3570" s="516" t="s">
        <v>479</v>
      </c>
      <c r="C3570" s="458" t="s">
        <v>3425</v>
      </c>
      <c r="D3570" s="458" t="s">
        <v>2119</v>
      </c>
      <c r="E3570" s="456">
        <v>0</v>
      </c>
      <c r="F3570" s="456">
        <v>0</v>
      </c>
      <c r="G3570" s="456">
        <v>6601</v>
      </c>
      <c r="H3570" s="456">
        <v>6601</v>
      </c>
      <c r="I3570" s="456">
        <v>0</v>
      </c>
      <c r="J3570" s="459">
        <v>0</v>
      </c>
    </row>
    <row r="3571" spans="2:10" x14ac:dyDescent="0.25">
      <c r="B3571" s="516" t="s">
        <v>479</v>
      </c>
      <c r="C3571" s="458" t="s">
        <v>5058</v>
      </c>
      <c r="D3571" s="458" t="s">
        <v>5019</v>
      </c>
      <c r="E3571" s="456">
        <v>0</v>
      </c>
      <c r="F3571" s="456">
        <v>0</v>
      </c>
      <c r="G3571" s="456">
        <v>649</v>
      </c>
      <c r="H3571" s="456">
        <v>649</v>
      </c>
      <c r="I3571" s="456">
        <v>0</v>
      </c>
      <c r="J3571" s="459">
        <v>0</v>
      </c>
    </row>
    <row r="3572" spans="2:10" x14ac:dyDescent="0.25">
      <c r="B3572" s="516" t="s">
        <v>479</v>
      </c>
      <c r="C3572" s="458" t="s">
        <v>3831</v>
      </c>
      <c r="D3572" s="458" t="s">
        <v>2121</v>
      </c>
      <c r="E3572" s="456">
        <v>0</v>
      </c>
      <c r="F3572" s="456">
        <v>0</v>
      </c>
      <c r="G3572" s="456">
        <v>0</v>
      </c>
      <c r="H3572" s="456">
        <v>0</v>
      </c>
      <c r="I3572" s="456">
        <v>0</v>
      </c>
      <c r="J3572" s="459">
        <v>0</v>
      </c>
    </row>
    <row r="3573" spans="2:10" x14ac:dyDescent="0.25">
      <c r="B3573" s="516" t="s">
        <v>479</v>
      </c>
      <c r="C3573" s="458" t="s">
        <v>3426</v>
      </c>
      <c r="D3573" s="458" t="s">
        <v>2123</v>
      </c>
      <c r="E3573" s="456">
        <v>0</v>
      </c>
      <c r="F3573" s="456">
        <v>0</v>
      </c>
      <c r="G3573" s="456">
        <v>4587.8</v>
      </c>
      <c r="H3573" s="456">
        <v>4587.8</v>
      </c>
      <c r="I3573" s="456">
        <v>0</v>
      </c>
      <c r="J3573" s="459">
        <v>0</v>
      </c>
    </row>
    <row r="3574" spans="2:10" ht="18" x14ac:dyDescent="0.25">
      <c r="B3574" s="526" t="s">
        <v>479</v>
      </c>
      <c r="C3574" s="512" t="s">
        <v>3427</v>
      </c>
      <c r="D3574" s="512" t="s">
        <v>2125</v>
      </c>
      <c r="E3574" s="511">
        <v>0</v>
      </c>
      <c r="F3574" s="511">
        <v>0</v>
      </c>
      <c r="G3574" s="511">
        <v>2155.17</v>
      </c>
      <c r="H3574" s="511">
        <v>2155.17</v>
      </c>
      <c r="I3574" s="511">
        <v>0</v>
      </c>
      <c r="J3574" s="527">
        <v>0</v>
      </c>
    </row>
    <row r="3575" spans="2:10" ht="18" x14ac:dyDescent="0.25">
      <c r="B3575" s="516" t="s">
        <v>479</v>
      </c>
      <c r="C3575" s="458" t="s">
        <v>3428</v>
      </c>
      <c r="D3575" s="458" t="s">
        <v>2127</v>
      </c>
      <c r="E3575" s="456">
        <v>0</v>
      </c>
      <c r="F3575" s="456">
        <v>0</v>
      </c>
      <c r="G3575" s="456">
        <v>16675.64</v>
      </c>
      <c r="H3575" s="456">
        <v>16675.64</v>
      </c>
      <c r="I3575" s="456">
        <v>0</v>
      </c>
      <c r="J3575" s="459">
        <v>0</v>
      </c>
    </row>
    <row r="3576" spans="2:10" x14ac:dyDescent="0.25">
      <c r="B3576" s="516" t="s">
        <v>479</v>
      </c>
      <c r="C3576" s="458" t="s">
        <v>4141</v>
      </c>
      <c r="D3576" s="458" t="s">
        <v>2129</v>
      </c>
      <c r="E3576" s="456">
        <v>0</v>
      </c>
      <c r="F3576" s="456">
        <v>0</v>
      </c>
      <c r="G3576" s="456">
        <v>5148.51</v>
      </c>
      <c r="H3576" s="456">
        <v>5148.51</v>
      </c>
      <c r="I3576" s="456">
        <v>0</v>
      </c>
      <c r="J3576" s="459">
        <v>0</v>
      </c>
    </row>
    <row r="3577" spans="2:10" x14ac:dyDescent="0.25">
      <c r="B3577" s="516" t="s">
        <v>479</v>
      </c>
      <c r="C3577" s="458" t="s">
        <v>4580</v>
      </c>
      <c r="D3577" s="458" t="s">
        <v>2137</v>
      </c>
      <c r="E3577" s="456">
        <v>0</v>
      </c>
      <c r="F3577" s="456">
        <v>0</v>
      </c>
      <c r="G3577" s="456">
        <v>0</v>
      </c>
      <c r="H3577" s="456">
        <v>0</v>
      </c>
      <c r="I3577" s="456">
        <v>0</v>
      </c>
      <c r="J3577" s="459">
        <v>0</v>
      </c>
    </row>
    <row r="3578" spans="2:10" x14ac:dyDescent="0.25">
      <c r="B3578" s="516" t="s">
        <v>479</v>
      </c>
      <c r="C3578" s="458" t="s">
        <v>3832</v>
      </c>
      <c r="D3578" s="458" t="s">
        <v>2206</v>
      </c>
      <c r="E3578" s="456">
        <v>0</v>
      </c>
      <c r="F3578" s="456">
        <v>0</v>
      </c>
      <c r="G3578" s="456">
        <v>0</v>
      </c>
      <c r="H3578" s="456">
        <v>0</v>
      </c>
      <c r="I3578" s="456">
        <v>0</v>
      </c>
      <c r="J3578" s="459">
        <v>0</v>
      </c>
    </row>
    <row r="3579" spans="2:10" x14ac:dyDescent="0.25">
      <c r="B3579" s="516" t="s">
        <v>479</v>
      </c>
      <c r="C3579" s="458" t="s">
        <v>4581</v>
      </c>
      <c r="D3579" s="458" t="s">
        <v>2322</v>
      </c>
      <c r="E3579" s="456">
        <v>0</v>
      </c>
      <c r="F3579" s="456">
        <v>0</v>
      </c>
      <c r="G3579" s="456">
        <v>0</v>
      </c>
      <c r="H3579" s="456">
        <v>0</v>
      </c>
      <c r="I3579" s="456">
        <v>0</v>
      </c>
      <c r="J3579" s="459">
        <v>0</v>
      </c>
    </row>
    <row r="3580" spans="2:10" x14ac:dyDescent="0.25">
      <c r="B3580" s="526" t="s">
        <v>479</v>
      </c>
      <c r="C3580" s="512" t="s">
        <v>3833</v>
      </c>
      <c r="D3580" s="512" t="s">
        <v>2208</v>
      </c>
      <c r="E3580" s="511">
        <v>0</v>
      </c>
      <c r="F3580" s="511">
        <v>0</v>
      </c>
      <c r="G3580" s="511">
        <v>0</v>
      </c>
      <c r="H3580" s="511">
        <v>0</v>
      </c>
      <c r="I3580" s="511">
        <v>0</v>
      </c>
      <c r="J3580" s="527">
        <v>0</v>
      </c>
    </row>
    <row r="3581" spans="2:10" x14ac:dyDescent="0.25">
      <c r="B3581" s="516" t="s">
        <v>479</v>
      </c>
      <c r="C3581" s="458" t="s">
        <v>4372</v>
      </c>
      <c r="D3581" s="458" t="s">
        <v>2210</v>
      </c>
      <c r="E3581" s="456">
        <v>-79741.05</v>
      </c>
      <c r="F3581" s="456">
        <v>0</v>
      </c>
      <c r="G3581" s="456">
        <v>18996.29</v>
      </c>
      <c r="H3581" s="456">
        <v>18996.29</v>
      </c>
      <c r="I3581" s="456">
        <v>-79741.05</v>
      </c>
      <c r="J3581" s="459">
        <v>0</v>
      </c>
    </row>
    <row r="3582" spans="2:10" x14ac:dyDescent="0.25">
      <c r="B3582" s="516" t="s">
        <v>479</v>
      </c>
      <c r="C3582" s="458" t="s">
        <v>3834</v>
      </c>
      <c r="D3582" s="458" t="s">
        <v>2141</v>
      </c>
      <c r="E3582" s="456">
        <v>0</v>
      </c>
      <c r="F3582" s="456">
        <v>0</v>
      </c>
      <c r="G3582" s="456">
        <v>9283.1200000000008</v>
      </c>
      <c r="H3582" s="456">
        <v>9283.1200000000008</v>
      </c>
      <c r="I3582" s="456">
        <v>0</v>
      </c>
      <c r="J3582" s="459">
        <v>0</v>
      </c>
    </row>
    <row r="3583" spans="2:10" x14ac:dyDescent="0.25">
      <c r="B3583" s="516" t="s">
        <v>479</v>
      </c>
      <c r="C3583" s="458" t="s">
        <v>3429</v>
      </c>
      <c r="D3583" s="458" t="s">
        <v>2213</v>
      </c>
      <c r="E3583" s="456">
        <v>0</v>
      </c>
      <c r="F3583" s="456">
        <v>0</v>
      </c>
      <c r="G3583" s="456">
        <v>0</v>
      </c>
      <c r="H3583" s="456">
        <v>0</v>
      </c>
      <c r="I3583" s="456">
        <v>0</v>
      </c>
      <c r="J3583" s="459">
        <v>0</v>
      </c>
    </row>
    <row r="3584" spans="2:10" x14ac:dyDescent="0.25">
      <c r="B3584" s="516" t="s">
        <v>479</v>
      </c>
      <c r="C3584" s="458" t="s">
        <v>2964</v>
      </c>
      <c r="D3584" s="458" t="s">
        <v>2143</v>
      </c>
      <c r="E3584" s="456">
        <v>0</v>
      </c>
      <c r="F3584" s="456">
        <v>0</v>
      </c>
      <c r="G3584" s="456">
        <v>15337.18</v>
      </c>
      <c r="H3584" s="456">
        <v>15337.18</v>
      </c>
      <c r="I3584" s="456">
        <v>0</v>
      </c>
      <c r="J3584" s="459">
        <v>0</v>
      </c>
    </row>
    <row r="3585" spans="2:10" x14ac:dyDescent="0.25">
      <c r="B3585" s="516" t="s">
        <v>479</v>
      </c>
      <c r="C3585" s="458" t="s">
        <v>4582</v>
      </c>
      <c r="D3585" s="458" t="s">
        <v>4065</v>
      </c>
      <c r="E3585" s="456">
        <v>0</v>
      </c>
      <c r="F3585" s="456">
        <v>0</v>
      </c>
      <c r="G3585" s="456">
        <v>0</v>
      </c>
      <c r="H3585" s="456">
        <v>0</v>
      </c>
      <c r="I3585" s="456">
        <v>0</v>
      </c>
      <c r="J3585" s="459">
        <v>0</v>
      </c>
    </row>
    <row r="3586" spans="2:10" x14ac:dyDescent="0.25">
      <c r="B3586" s="526" t="s">
        <v>479</v>
      </c>
      <c r="C3586" s="512" t="s">
        <v>4927</v>
      </c>
      <c r="D3586" s="512" t="s">
        <v>2216</v>
      </c>
      <c r="E3586" s="511">
        <v>0</v>
      </c>
      <c r="F3586" s="511">
        <v>0</v>
      </c>
      <c r="G3586" s="511">
        <v>0</v>
      </c>
      <c r="H3586" s="511">
        <v>0</v>
      </c>
      <c r="I3586" s="511">
        <v>0</v>
      </c>
      <c r="J3586" s="527">
        <v>0</v>
      </c>
    </row>
    <row r="3587" spans="2:10" x14ac:dyDescent="0.25">
      <c r="B3587" s="526" t="s">
        <v>479</v>
      </c>
      <c r="C3587" s="512" t="s">
        <v>3835</v>
      </c>
      <c r="D3587" s="512" t="s">
        <v>2218</v>
      </c>
      <c r="E3587" s="511">
        <v>0</v>
      </c>
      <c r="F3587" s="511">
        <v>0</v>
      </c>
      <c r="G3587" s="511">
        <v>340.44</v>
      </c>
      <c r="H3587" s="511">
        <v>340.44</v>
      </c>
      <c r="I3587" s="511">
        <v>0</v>
      </c>
      <c r="J3587" s="527">
        <v>0</v>
      </c>
    </row>
    <row r="3588" spans="2:10" x14ac:dyDescent="0.25">
      <c r="B3588" s="516" t="s">
        <v>479</v>
      </c>
      <c r="C3588" s="458" t="s">
        <v>3836</v>
      </c>
      <c r="D3588" s="458" t="s">
        <v>2220</v>
      </c>
      <c r="E3588" s="456">
        <v>0</v>
      </c>
      <c r="F3588" s="456">
        <v>0</v>
      </c>
      <c r="G3588" s="456">
        <v>103160</v>
      </c>
      <c r="H3588" s="456">
        <v>103160</v>
      </c>
      <c r="I3588" s="456">
        <v>0</v>
      </c>
      <c r="J3588" s="459">
        <v>0</v>
      </c>
    </row>
    <row r="3589" spans="2:10" ht="18" x14ac:dyDescent="0.25">
      <c r="B3589" s="526" t="s">
        <v>479</v>
      </c>
      <c r="C3589" s="512" t="s">
        <v>4729</v>
      </c>
      <c r="D3589" s="512" t="s">
        <v>2341</v>
      </c>
      <c r="E3589" s="511">
        <v>0</v>
      </c>
      <c r="F3589" s="511">
        <v>0</v>
      </c>
      <c r="G3589" s="511">
        <v>2400</v>
      </c>
      <c r="H3589" s="511">
        <v>2400</v>
      </c>
      <c r="I3589" s="511">
        <v>0</v>
      </c>
      <c r="J3589" s="527">
        <v>0</v>
      </c>
    </row>
    <row r="3590" spans="2:10" x14ac:dyDescent="0.25">
      <c r="B3590" s="516" t="s">
        <v>479</v>
      </c>
      <c r="C3590" s="458" t="s">
        <v>5059</v>
      </c>
      <c r="D3590" s="458" t="s">
        <v>5021</v>
      </c>
      <c r="E3590" s="456">
        <v>0</v>
      </c>
      <c r="F3590" s="456">
        <v>0</v>
      </c>
      <c r="G3590" s="456">
        <v>17500</v>
      </c>
      <c r="H3590" s="456">
        <v>17500</v>
      </c>
      <c r="I3590" s="456">
        <v>0</v>
      </c>
      <c r="J3590" s="459">
        <v>0</v>
      </c>
    </row>
    <row r="3591" spans="2:10" x14ac:dyDescent="0.25">
      <c r="B3591" s="516" t="s">
        <v>479</v>
      </c>
      <c r="C3591" s="458" t="s">
        <v>5207</v>
      </c>
      <c r="D3591" s="458" t="s">
        <v>2345</v>
      </c>
      <c r="E3591" s="456">
        <v>0</v>
      </c>
      <c r="F3591" s="456">
        <v>0</v>
      </c>
      <c r="G3591" s="456">
        <v>0</v>
      </c>
      <c r="H3591" s="456">
        <v>0</v>
      </c>
      <c r="I3591" s="456">
        <v>0</v>
      </c>
      <c r="J3591" s="459">
        <v>0</v>
      </c>
    </row>
    <row r="3592" spans="2:10" x14ac:dyDescent="0.25">
      <c r="B3592" s="516" t="s">
        <v>479</v>
      </c>
      <c r="C3592" s="458" t="s">
        <v>2965</v>
      </c>
      <c r="D3592" s="458" t="s">
        <v>2224</v>
      </c>
      <c r="E3592" s="456">
        <v>0</v>
      </c>
      <c r="F3592" s="456">
        <v>0</v>
      </c>
      <c r="G3592" s="456">
        <v>85517.54</v>
      </c>
      <c r="H3592" s="456">
        <v>85517.54</v>
      </c>
      <c r="I3592" s="456">
        <v>0</v>
      </c>
      <c r="J3592" s="459">
        <v>0</v>
      </c>
    </row>
    <row r="3593" spans="2:10" x14ac:dyDescent="0.25">
      <c r="B3593" s="526" t="s">
        <v>479</v>
      </c>
      <c r="C3593" s="512" t="s">
        <v>3837</v>
      </c>
      <c r="D3593" s="512" t="s">
        <v>2226</v>
      </c>
      <c r="E3593" s="511">
        <v>0</v>
      </c>
      <c r="F3593" s="511">
        <v>0</v>
      </c>
      <c r="G3593" s="511">
        <v>0</v>
      </c>
      <c r="H3593" s="511">
        <v>0</v>
      </c>
      <c r="I3593" s="511">
        <v>0</v>
      </c>
      <c r="J3593" s="527">
        <v>0</v>
      </c>
    </row>
    <row r="3594" spans="2:10" ht="18" x14ac:dyDescent="0.25">
      <c r="B3594" s="516" t="s">
        <v>479</v>
      </c>
      <c r="C3594" s="458" t="s">
        <v>4928</v>
      </c>
      <c r="D3594" s="458" t="s">
        <v>3680</v>
      </c>
      <c r="E3594" s="456">
        <v>0</v>
      </c>
      <c r="F3594" s="456">
        <v>0</v>
      </c>
      <c r="G3594" s="456">
        <v>8868.69</v>
      </c>
      <c r="H3594" s="456">
        <v>8868.69</v>
      </c>
      <c r="I3594" s="456">
        <v>0</v>
      </c>
      <c r="J3594" s="459">
        <v>0</v>
      </c>
    </row>
    <row r="3595" spans="2:10" x14ac:dyDescent="0.25">
      <c r="B3595" s="526" t="s">
        <v>479</v>
      </c>
      <c r="C3595" s="512" t="s">
        <v>4584</v>
      </c>
      <c r="D3595" s="512" t="s">
        <v>2228</v>
      </c>
      <c r="E3595" s="511">
        <v>0</v>
      </c>
      <c r="F3595" s="511">
        <v>0</v>
      </c>
      <c r="G3595" s="511">
        <v>0</v>
      </c>
      <c r="H3595" s="511">
        <v>0</v>
      </c>
      <c r="I3595" s="511">
        <v>0</v>
      </c>
      <c r="J3595" s="527">
        <v>0</v>
      </c>
    </row>
    <row r="3596" spans="2:10" x14ac:dyDescent="0.25">
      <c r="B3596" s="516" t="s">
        <v>479</v>
      </c>
      <c r="C3596" s="458" t="s">
        <v>3838</v>
      </c>
      <c r="D3596" s="458" t="s">
        <v>2145</v>
      </c>
      <c r="E3596" s="456">
        <v>0</v>
      </c>
      <c r="F3596" s="456">
        <v>0</v>
      </c>
      <c r="G3596" s="456">
        <v>9206.9</v>
      </c>
      <c r="H3596" s="456">
        <v>9206.9</v>
      </c>
      <c r="I3596" s="456">
        <v>0</v>
      </c>
      <c r="J3596" s="459">
        <v>0</v>
      </c>
    </row>
    <row r="3597" spans="2:10" x14ac:dyDescent="0.25">
      <c r="B3597" s="526" t="s">
        <v>479</v>
      </c>
      <c r="C3597" s="512" t="s">
        <v>3430</v>
      </c>
      <c r="D3597" s="512" t="s">
        <v>2233</v>
      </c>
      <c r="E3597" s="511">
        <v>0</v>
      </c>
      <c r="F3597" s="511">
        <v>0</v>
      </c>
      <c r="G3597" s="511">
        <v>0</v>
      </c>
      <c r="H3597" s="511">
        <v>0</v>
      </c>
      <c r="I3597" s="511">
        <v>0</v>
      </c>
      <c r="J3597" s="527">
        <v>0</v>
      </c>
    </row>
    <row r="3598" spans="2:10" x14ac:dyDescent="0.25">
      <c r="B3598" s="526" t="s">
        <v>479</v>
      </c>
      <c r="C3598" s="512" t="s">
        <v>2966</v>
      </c>
      <c r="D3598" s="512" t="s">
        <v>2235</v>
      </c>
      <c r="E3598" s="511">
        <v>0</v>
      </c>
      <c r="F3598" s="511">
        <v>0</v>
      </c>
      <c r="G3598" s="511">
        <v>39795.910000000003</v>
      </c>
      <c r="H3598" s="511">
        <v>39795.910000000003</v>
      </c>
      <c r="I3598" s="511">
        <v>0</v>
      </c>
      <c r="J3598" s="527">
        <v>0</v>
      </c>
    </row>
    <row r="3599" spans="2:10" x14ac:dyDescent="0.25">
      <c r="B3599" s="516" t="s">
        <v>479</v>
      </c>
      <c r="C3599" s="458" t="s">
        <v>3839</v>
      </c>
      <c r="D3599" s="458" t="s">
        <v>2147</v>
      </c>
      <c r="E3599" s="456">
        <v>0</v>
      </c>
      <c r="F3599" s="456">
        <v>0</v>
      </c>
      <c r="G3599" s="456">
        <v>70.150000000000006</v>
      </c>
      <c r="H3599" s="456">
        <v>70.150000000000006</v>
      </c>
      <c r="I3599" s="456">
        <v>0</v>
      </c>
      <c r="J3599" s="459">
        <v>0</v>
      </c>
    </row>
    <row r="3600" spans="2:10" x14ac:dyDescent="0.25">
      <c r="B3600" s="526" t="s">
        <v>479</v>
      </c>
      <c r="C3600" s="512" t="s">
        <v>4585</v>
      </c>
      <c r="D3600" s="512" t="s">
        <v>2351</v>
      </c>
      <c r="E3600" s="511">
        <v>0</v>
      </c>
      <c r="F3600" s="511">
        <v>0</v>
      </c>
      <c r="G3600" s="511">
        <v>0</v>
      </c>
      <c r="H3600" s="511">
        <v>0</v>
      </c>
      <c r="I3600" s="511">
        <v>0</v>
      </c>
      <c r="J3600" s="527">
        <v>0</v>
      </c>
    </row>
    <row r="3601" spans="2:10" x14ac:dyDescent="0.25">
      <c r="B3601" s="526" t="s">
        <v>479</v>
      </c>
      <c r="C3601" s="512" t="s">
        <v>3431</v>
      </c>
      <c r="D3601" s="512" t="s">
        <v>2149</v>
      </c>
      <c r="E3601" s="511">
        <v>0</v>
      </c>
      <c r="F3601" s="511">
        <v>0</v>
      </c>
      <c r="G3601" s="511">
        <v>64458.44</v>
      </c>
      <c r="H3601" s="511">
        <v>64458.44</v>
      </c>
      <c r="I3601" s="511">
        <v>0</v>
      </c>
      <c r="J3601" s="527">
        <v>0</v>
      </c>
    </row>
    <row r="3602" spans="2:10" ht="18" x14ac:dyDescent="0.25">
      <c r="B3602" s="516" t="s">
        <v>479</v>
      </c>
      <c r="C3602" s="458" t="s">
        <v>3840</v>
      </c>
      <c r="D3602" s="458" t="s">
        <v>2241</v>
      </c>
      <c r="E3602" s="456">
        <v>0</v>
      </c>
      <c r="F3602" s="456">
        <v>0</v>
      </c>
      <c r="G3602" s="456">
        <v>2500</v>
      </c>
      <c r="H3602" s="456">
        <v>2500</v>
      </c>
      <c r="I3602" s="456">
        <v>0</v>
      </c>
      <c r="J3602" s="459">
        <v>0</v>
      </c>
    </row>
    <row r="3603" spans="2:10" ht="18" x14ac:dyDescent="0.25">
      <c r="B3603" s="526" t="s">
        <v>479</v>
      </c>
      <c r="C3603" s="512" t="s">
        <v>4142</v>
      </c>
      <c r="D3603" s="512" t="s">
        <v>2243</v>
      </c>
      <c r="E3603" s="511">
        <v>0</v>
      </c>
      <c r="F3603" s="511">
        <v>0</v>
      </c>
      <c r="G3603" s="511">
        <v>0</v>
      </c>
      <c r="H3603" s="511">
        <v>0</v>
      </c>
      <c r="I3603" s="511">
        <v>0</v>
      </c>
      <c r="J3603" s="527">
        <v>0</v>
      </c>
    </row>
    <row r="3604" spans="2:10" x14ac:dyDescent="0.25">
      <c r="B3604" s="516" t="s">
        <v>479</v>
      </c>
      <c r="C3604" s="458" t="s">
        <v>3432</v>
      </c>
      <c r="D3604" s="458" t="s">
        <v>2151</v>
      </c>
      <c r="E3604" s="456">
        <v>0</v>
      </c>
      <c r="F3604" s="456">
        <v>0</v>
      </c>
      <c r="G3604" s="456">
        <v>67638.78</v>
      </c>
      <c r="H3604" s="456">
        <v>67638.78</v>
      </c>
      <c r="I3604" s="456">
        <v>0</v>
      </c>
      <c r="J3604" s="459">
        <v>0</v>
      </c>
    </row>
    <row r="3605" spans="2:10" x14ac:dyDescent="0.25">
      <c r="B3605" s="526" t="s">
        <v>479</v>
      </c>
      <c r="C3605" s="512" t="s">
        <v>3841</v>
      </c>
      <c r="D3605" s="512" t="s">
        <v>2246</v>
      </c>
      <c r="E3605" s="511">
        <v>0</v>
      </c>
      <c r="F3605" s="511">
        <v>0</v>
      </c>
      <c r="G3605" s="511">
        <v>3461.02</v>
      </c>
      <c r="H3605" s="511">
        <v>3461.02</v>
      </c>
      <c r="I3605" s="511">
        <v>0</v>
      </c>
      <c r="J3605" s="527">
        <v>0</v>
      </c>
    </row>
    <row r="3606" spans="2:10" x14ac:dyDescent="0.25">
      <c r="B3606" s="526" t="s">
        <v>479</v>
      </c>
      <c r="C3606" s="512" t="s">
        <v>3842</v>
      </c>
      <c r="D3606" s="512" t="s">
        <v>2248</v>
      </c>
      <c r="E3606" s="511">
        <v>0</v>
      </c>
      <c r="F3606" s="511">
        <v>0</v>
      </c>
      <c r="G3606" s="511">
        <v>0</v>
      </c>
      <c r="H3606" s="511">
        <v>0</v>
      </c>
      <c r="I3606" s="511">
        <v>0</v>
      </c>
      <c r="J3606" s="527">
        <v>0</v>
      </c>
    </row>
    <row r="3607" spans="2:10" ht="18" x14ac:dyDescent="0.25">
      <c r="B3607" s="526" t="s">
        <v>479</v>
      </c>
      <c r="C3607" s="512" t="s">
        <v>3433</v>
      </c>
      <c r="D3607" s="512" t="s">
        <v>2252</v>
      </c>
      <c r="E3607" s="511">
        <v>0</v>
      </c>
      <c r="F3607" s="511">
        <v>0</v>
      </c>
      <c r="G3607" s="511">
        <v>0</v>
      </c>
      <c r="H3607" s="511">
        <v>0</v>
      </c>
      <c r="I3607" s="511">
        <v>0</v>
      </c>
      <c r="J3607" s="527">
        <v>0</v>
      </c>
    </row>
    <row r="3608" spans="2:10" ht="18" x14ac:dyDescent="0.25">
      <c r="B3608" s="526" t="s">
        <v>479</v>
      </c>
      <c r="C3608" s="512" t="s">
        <v>4143</v>
      </c>
      <c r="D3608" s="512" t="s">
        <v>3682</v>
      </c>
      <c r="E3608" s="511">
        <v>0</v>
      </c>
      <c r="F3608" s="511">
        <v>0</v>
      </c>
      <c r="G3608" s="511">
        <v>52566.1</v>
      </c>
      <c r="H3608" s="511">
        <v>52566.1</v>
      </c>
      <c r="I3608" s="511">
        <v>0</v>
      </c>
      <c r="J3608" s="527">
        <v>0</v>
      </c>
    </row>
    <row r="3609" spans="2:10" ht="18" x14ac:dyDescent="0.25">
      <c r="B3609" s="516" t="s">
        <v>479</v>
      </c>
      <c r="C3609" s="458" t="s">
        <v>5208</v>
      </c>
      <c r="D3609" s="458" t="s">
        <v>5152</v>
      </c>
      <c r="E3609" s="456">
        <v>0</v>
      </c>
      <c r="F3609" s="456">
        <v>0</v>
      </c>
      <c r="G3609" s="456">
        <v>7000</v>
      </c>
      <c r="H3609" s="456">
        <v>7000</v>
      </c>
      <c r="I3609" s="456">
        <v>0</v>
      </c>
      <c r="J3609" s="459">
        <v>0</v>
      </c>
    </row>
    <row r="3610" spans="2:10" x14ac:dyDescent="0.25">
      <c r="B3610" s="526" t="s">
        <v>479</v>
      </c>
      <c r="C3610" s="512" t="s">
        <v>2967</v>
      </c>
      <c r="D3610" s="512" t="s">
        <v>2155</v>
      </c>
      <c r="E3610" s="511">
        <v>0</v>
      </c>
      <c r="F3610" s="511">
        <v>0</v>
      </c>
      <c r="G3610" s="511">
        <v>52965.19</v>
      </c>
      <c r="H3610" s="511">
        <v>52965.19</v>
      </c>
      <c r="I3610" s="511">
        <v>0</v>
      </c>
      <c r="J3610" s="527">
        <v>0</v>
      </c>
    </row>
    <row r="3611" spans="2:10" x14ac:dyDescent="0.25">
      <c r="B3611" s="526" t="s">
        <v>479</v>
      </c>
      <c r="C3611" s="512" t="s">
        <v>2968</v>
      </c>
      <c r="D3611" s="512" t="s">
        <v>2157</v>
      </c>
      <c r="E3611" s="511">
        <v>0</v>
      </c>
      <c r="F3611" s="511">
        <v>0</v>
      </c>
      <c r="G3611" s="511">
        <v>17945.79</v>
      </c>
      <c r="H3611" s="511">
        <v>17945.79</v>
      </c>
      <c r="I3611" s="511">
        <v>0</v>
      </c>
      <c r="J3611" s="527">
        <v>0</v>
      </c>
    </row>
    <row r="3612" spans="2:10" x14ac:dyDescent="0.25">
      <c r="B3612" s="526" t="s">
        <v>479</v>
      </c>
      <c r="C3612" s="512" t="s">
        <v>3434</v>
      </c>
      <c r="D3612" s="512" t="s">
        <v>2256</v>
      </c>
      <c r="E3612" s="511">
        <v>0</v>
      </c>
      <c r="F3612" s="511">
        <v>0</v>
      </c>
      <c r="G3612" s="511">
        <v>141501.76999999999</v>
      </c>
      <c r="H3612" s="511">
        <v>141501.76999999999</v>
      </c>
      <c r="I3612" s="511">
        <v>0</v>
      </c>
      <c r="J3612" s="527">
        <v>0</v>
      </c>
    </row>
    <row r="3613" spans="2:10" x14ac:dyDescent="0.25">
      <c r="B3613" s="516" t="s">
        <v>479</v>
      </c>
      <c r="C3613" s="458" t="s">
        <v>4929</v>
      </c>
      <c r="D3613" s="458" t="s">
        <v>4840</v>
      </c>
      <c r="E3613" s="456">
        <v>0</v>
      </c>
      <c r="F3613" s="456">
        <v>0</v>
      </c>
      <c r="G3613" s="456">
        <v>0</v>
      </c>
      <c r="H3613" s="456">
        <v>0</v>
      </c>
      <c r="I3613" s="456">
        <v>0</v>
      </c>
      <c r="J3613" s="459">
        <v>0</v>
      </c>
    </row>
    <row r="3614" spans="2:10" x14ac:dyDescent="0.25">
      <c r="B3614" s="526" t="s">
        <v>479</v>
      </c>
      <c r="C3614" s="512" t="s">
        <v>2969</v>
      </c>
      <c r="D3614" s="512" t="s">
        <v>2258</v>
      </c>
      <c r="E3614" s="511">
        <v>0</v>
      </c>
      <c r="F3614" s="511">
        <v>0</v>
      </c>
      <c r="G3614" s="511">
        <v>32530.6</v>
      </c>
      <c r="H3614" s="511">
        <v>32530.6</v>
      </c>
      <c r="I3614" s="511">
        <v>0</v>
      </c>
      <c r="J3614" s="527">
        <v>0</v>
      </c>
    </row>
    <row r="3615" spans="2:10" x14ac:dyDescent="0.25">
      <c r="B3615" s="526" t="s">
        <v>479</v>
      </c>
      <c r="C3615" s="512" t="s">
        <v>4586</v>
      </c>
      <c r="D3615" s="512" t="s">
        <v>4494</v>
      </c>
      <c r="E3615" s="511">
        <v>0</v>
      </c>
      <c r="F3615" s="511">
        <v>0</v>
      </c>
      <c r="G3615" s="511">
        <v>0</v>
      </c>
      <c r="H3615" s="511">
        <v>0</v>
      </c>
      <c r="I3615" s="511">
        <v>0</v>
      </c>
      <c r="J3615" s="527">
        <v>0</v>
      </c>
    </row>
    <row r="3616" spans="2:10" x14ac:dyDescent="0.25">
      <c r="B3616" s="526" t="s">
        <v>479</v>
      </c>
      <c r="C3616" s="512" t="s">
        <v>4373</v>
      </c>
      <c r="D3616" s="512" t="s">
        <v>2260</v>
      </c>
      <c r="E3616" s="511">
        <v>0</v>
      </c>
      <c r="F3616" s="511">
        <v>0</v>
      </c>
      <c r="G3616" s="511">
        <v>0</v>
      </c>
      <c r="H3616" s="511">
        <v>0</v>
      </c>
      <c r="I3616" s="511">
        <v>0</v>
      </c>
      <c r="J3616" s="527">
        <v>0</v>
      </c>
    </row>
    <row r="3617" spans="2:10" x14ac:dyDescent="0.25">
      <c r="B3617" s="516" t="s">
        <v>479</v>
      </c>
      <c r="C3617" s="458" t="s">
        <v>3843</v>
      </c>
      <c r="D3617" s="458" t="s">
        <v>3684</v>
      </c>
      <c r="E3617" s="456">
        <v>0</v>
      </c>
      <c r="F3617" s="456">
        <v>0</v>
      </c>
      <c r="G3617" s="456">
        <v>30070.98</v>
      </c>
      <c r="H3617" s="456">
        <v>30070.98</v>
      </c>
      <c r="I3617" s="456">
        <v>0</v>
      </c>
      <c r="J3617" s="459">
        <v>0</v>
      </c>
    </row>
    <row r="3618" spans="2:10" x14ac:dyDescent="0.25">
      <c r="B3618" s="526" t="s">
        <v>479</v>
      </c>
      <c r="C3618" s="512" t="s">
        <v>3435</v>
      </c>
      <c r="D3618" s="512" t="s">
        <v>2262</v>
      </c>
      <c r="E3618" s="511">
        <v>0</v>
      </c>
      <c r="F3618" s="511">
        <v>0</v>
      </c>
      <c r="G3618" s="511">
        <v>17800</v>
      </c>
      <c r="H3618" s="511">
        <v>17800</v>
      </c>
      <c r="I3618" s="511">
        <v>0</v>
      </c>
      <c r="J3618" s="527">
        <v>0</v>
      </c>
    </row>
    <row r="3619" spans="2:10" x14ac:dyDescent="0.25">
      <c r="B3619" s="526" t="s">
        <v>479</v>
      </c>
      <c r="C3619" s="512" t="s">
        <v>3436</v>
      </c>
      <c r="D3619" s="512" t="s">
        <v>2264</v>
      </c>
      <c r="E3619" s="511">
        <v>0</v>
      </c>
      <c r="F3619" s="511">
        <v>0</v>
      </c>
      <c r="G3619" s="511">
        <v>682740.61</v>
      </c>
      <c r="H3619" s="511">
        <v>682740.61</v>
      </c>
      <c r="I3619" s="511">
        <v>0</v>
      </c>
      <c r="J3619" s="527">
        <v>0</v>
      </c>
    </row>
    <row r="3620" spans="2:10" x14ac:dyDescent="0.25">
      <c r="B3620" s="526" t="s">
        <v>479</v>
      </c>
      <c r="C3620" s="512" t="s">
        <v>4144</v>
      </c>
      <c r="D3620" s="512" t="s">
        <v>2266</v>
      </c>
      <c r="E3620" s="511">
        <v>0</v>
      </c>
      <c r="F3620" s="511">
        <v>0</v>
      </c>
      <c r="G3620" s="511">
        <v>0</v>
      </c>
      <c r="H3620" s="511">
        <v>0</v>
      </c>
      <c r="I3620" s="511">
        <v>0</v>
      </c>
      <c r="J3620" s="527">
        <v>0</v>
      </c>
    </row>
    <row r="3621" spans="2:10" x14ac:dyDescent="0.25">
      <c r="B3621" s="526" t="s">
        <v>479</v>
      </c>
      <c r="C3621" s="512" t="s">
        <v>4730</v>
      </c>
      <c r="D3621" s="512" t="s">
        <v>2365</v>
      </c>
      <c r="E3621" s="511">
        <v>0</v>
      </c>
      <c r="F3621" s="511">
        <v>0</v>
      </c>
      <c r="G3621" s="511">
        <v>0</v>
      </c>
      <c r="H3621" s="511">
        <v>0</v>
      </c>
      <c r="I3621" s="511">
        <v>0</v>
      </c>
      <c r="J3621" s="527">
        <v>0</v>
      </c>
    </row>
    <row r="3622" spans="2:10" x14ac:dyDescent="0.25">
      <c r="B3622" s="526" t="s">
        <v>479</v>
      </c>
      <c r="C3622" s="512" t="s">
        <v>4374</v>
      </c>
      <c r="D3622" s="512" t="s">
        <v>3686</v>
      </c>
      <c r="E3622" s="511">
        <v>0</v>
      </c>
      <c r="F3622" s="511">
        <v>0</v>
      </c>
      <c r="G3622" s="511">
        <v>44836.22</v>
      </c>
      <c r="H3622" s="511">
        <v>44836.22</v>
      </c>
      <c r="I3622" s="511">
        <v>0</v>
      </c>
      <c r="J3622" s="527">
        <v>0</v>
      </c>
    </row>
    <row r="3623" spans="2:10" x14ac:dyDescent="0.25">
      <c r="B3623" s="526" t="s">
        <v>479</v>
      </c>
      <c r="C3623" s="512" t="s">
        <v>3844</v>
      </c>
      <c r="D3623" s="512" t="s">
        <v>2546</v>
      </c>
      <c r="E3623" s="511">
        <v>0</v>
      </c>
      <c r="F3623" s="511">
        <v>0</v>
      </c>
      <c r="G3623" s="511">
        <v>0</v>
      </c>
      <c r="H3623" s="511">
        <v>0</v>
      </c>
      <c r="I3623" s="511">
        <v>0</v>
      </c>
      <c r="J3623" s="527">
        <v>0</v>
      </c>
    </row>
    <row r="3624" spans="2:10" x14ac:dyDescent="0.25">
      <c r="B3624" s="516" t="s">
        <v>479</v>
      </c>
      <c r="C3624" s="458" t="s">
        <v>5996</v>
      </c>
      <c r="D3624" s="458" t="s">
        <v>2367</v>
      </c>
      <c r="E3624" s="456">
        <v>0</v>
      </c>
      <c r="F3624" s="456">
        <v>0</v>
      </c>
      <c r="G3624" s="456">
        <v>261982.76</v>
      </c>
      <c r="H3624" s="456">
        <v>261982.76</v>
      </c>
      <c r="I3624" s="456">
        <v>0</v>
      </c>
      <c r="J3624" s="459">
        <v>0</v>
      </c>
    </row>
    <row r="3625" spans="2:10" ht="18" x14ac:dyDescent="0.25">
      <c r="B3625" s="526" t="s">
        <v>479</v>
      </c>
      <c r="C3625" s="512" t="s">
        <v>4930</v>
      </c>
      <c r="D3625" s="512" t="s">
        <v>4841</v>
      </c>
      <c r="E3625" s="511">
        <v>0</v>
      </c>
      <c r="F3625" s="511">
        <v>0</v>
      </c>
      <c r="G3625" s="511">
        <v>10500</v>
      </c>
      <c r="H3625" s="511">
        <v>10500</v>
      </c>
      <c r="I3625" s="511">
        <v>0</v>
      </c>
      <c r="J3625" s="527">
        <v>0</v>
      </c>
    </row>
    <row r="3626" spans="2:10" x14ac:dyDescent="0.25">
      <c r="B3626" s="526" t="s">
        <v>479</v>
      </c>
      <c r="C3626" s="512" t="s">
        <v>5998</v>
      </c>
      <c r="D3626" s="512" t="s">
        <v>5631</v>
      </c>
      <c r="E3626" s="511">
        <v>0</v>
      </c>
      <c r="F3626" s="511">
        <v>0</v>
      </c>
      <c r="G3626" s="511">
        <v>0</v>
      </c>
      <c r="H3626" s="511">
        <v>0</v>
      </c>
      <c r="I3626" s="511">
        <v>0</v>
      </c>
      <c r="J3626" s="527">
        <v>0</v>
      </c>
    </row>
    <row r="3627" spans="2:10" x14ac:dyDescent="0.25">
      <c r="B3627" s="526" t="s">
        <v>479</v>
      </c>
      <c r="C3627" s="512" t="s">
        <v>2970</v>
      </c>
      <c r="D3627" s="512" t="s">
        <v>2065</v>
      </c>
      <c r="E3627" s="511">
        <v>0</v>
      </c>
      <c r="F3627" s="511">
        <v>0</v>
      </c>
      <c r="G3627" s="511">
        <v>660741.30000000005</v>
      </c>
      <c r="H3627" s="511">
        <v>660741.30000000005</v>
      </c>
      <c r="I3627" s="511">
        <v>0</v>
      </c>
      <c r="J3627" s="527">
        <v>0</v>
      </c>
    </row>
    <row r="3628" spans="2:10" x14ac:dyDescent="0.25">
      <c r="B3628" s="516" t="s">
        <v>479</v>
      </c>
      <c r="C3628" s="458" t="s">
        <v>2971</v>
      </c>
      <c r="D3628" s="458" t="s">
        <v>2067</v>
      </c>
      <c r="E3628" s="456">
        <v>0</v>
      </c>
      <c r="F3628" s="456">
        <v>0</v>
      </c>
      <c r="G3628" s="456">
        <v>24094.94</v>
      </c>
      <c r="H3628" s="456">
        <v>24094.94</v>
      </c>
      <c r="I3628" s="456">
        <v>0</v>
      </c>
      <c r="J3628" s="459">
        <v>0</v>
      </c>
    </row>
    <row r="3629" spans="2:10" x14ac:dyDescent="0.25">
      <c r="B3629" s="526" t="s">
        <v>479</v>
      </c>
      <c r="C3629" s="512" t="s">
        <v>3845</v>
      </c>
      <c r="D3629" s="512" t="s">
        <v>2069</v>
      </c>
      <c r="E3629" s="511">
        <v>0</v>
      </c>
      <c r="F3629" s="511">
        <v>0</v>
      </c>
      <c r="G3629" s="511">
        <v>0</v>
      </c>
      <c r="H3629" s="511">
        <v>0</v>
      </c>
      <c r="I3629" s="511">
        <v>0</v>
      </c>
      <c r="J3629" s="527">
        <v>0</v>
      </c>
    </row>
    <row r="3630" spans="2:10" x14ac:dyDescent="0.25">
      <c r="B3630" s="516" t="s">
        <v>479</v>
      </c>
      <c r="C3630" s="458" t="s">
        <v>2972</v>
      </c>
      <c r="D3630" s="458" t="s">
        <v>2071</v>
      </c>
      <c r="E3630" s="456">
        <v>0</v>
      </c>
      <c r="F3630" s="456">
        <v>0</v>
      </c>
      <c r="G3630" s="456">
        <v>918992.67</v>
      </c>
      <c r="H3630" s="456">
        <v>918992.67</v>
      </c>
      <c r="I3630" s="456">
        <v>0</v>
      </c>
      <c r="J3630" s="459">
        <v>0</v>
      </c>
    </row>
    <row r="3631" spans="2:10" x14ac:dyDescent="0.25">
      <c r="B3631" s="526" t="s">
        <v>479</v>
      </c>
      <c r="C3631" s="512" t="s">
        <v>2973</v>
      </c>
      <c r="D3631" s="512" t="s">
        <v>2073</v>
      </c>
      <c r="E3631" s="511">
        <v>0</v>
      </c>
      <c r="F3631" s="511">
        <v>0</v>
      </c>
      <c r="G3631" s="511">
        <v>0</v>
      </c>
      <c r="H3631" s="511">
        <v>0</v>
      </c>
      <c r="I3631" s="511">
        <v>0</v>
      </c>
      <c r="J3631" s="527">
        <v>0</v>
      </c>
    </row>
    <row r="3632" spans="2:10" x14ac:dyDescent="0.25">
      <c r="B3632" s="516" t="s">
        <v>479</v>
      </c>
      <c r="C3632" s="458" t="s">
        <v>2974</v>
      </c>
      <c r="D3632" s="458" t="s">
        <v>2075</v>
      </c>
      <c r="E3632" s="456">
        <v>0</v>
      </c>
      <c r="F3632" s="456">
        <v>0</v>
      </c>
      <c r="G3632" s="456">
        <v>258037.89</v>
      </c>
      <c r="H3632" s="456">
        <v>258037.89</v>
      </c>
      <c r="I3632" s="456">
        <v>0</v>
      </c>
      <c r="J3632" s="459">
        <v>0</v>
      </c>
    </row>
    <row r="3633" spans="2:10" x14ac:dyDescent="0.25">
      <c r="B3633" s="526" t="s">
        <v>479</v>
      </c>
      <c r="C3633" s="512" t="s">
        <v>2975</v>
      </c>
      <c r="D3633" s="512" t="s">
        <v>2077</v>
      </c>
      <c r="E3633" s="511">
        <v>0</v>
      </c>
      <c r="F3633" s="511">
        <v>0</v>
      </c>
      <c r="G3633" s="511">
        <v>0</v>
      </c>
      <c r="H3633" s="511">
        <v>0</v>
      </c>
      <c r="I3633" s="511">
        <v>0</v>
      </c>
      <c r="J3633" s="527">
        <v>0</v>
      </c>
    </row>
    <row r="3634" spans="2:10" x14ac:dyDescent="0.25">
      <c r="B3634" s="516" t="s">
        <v>479</v>
      </c>
      <c r="C3634" s="458" t="s">
        <v>2976</v>
      </c>
      <c r="D3634" s="458" t="s">
        <v>2079</v>
      </c>
      <c r="E3634" s="456">
        <v>0</v>
      </c>
      <c r="F3634" s="456">
        <v>0</v>
      </c>
      <c r="G3634" s="456">
        <v>127884.4</v>
      </c>
      <c r="H3634" s="456">
        <v>127884.4</v>
      </c>
      <c r="I3634" s="456">
        <v>0</v>
      </c>
      <c r="J3634" s="459">
        <v>0</v>
      </c>
    </row>
    <row r="3635" spans="2:10" x14ac:dyDescent="0.25">
      <c r="B3635" s="526" t="s">
        <v>479</v>
      </c>
      <c r="C3635" s="512" t="s">
        <v>3437</v>
      </c>
      <c r="D3635" s="512" t="s">
        <v>2081</v>
      </c>
      <c r="E3635" s="511">
        <v>0</v>
      </c>
      <c r="F3635" s="511">
        <v>0</v>
      </c>
      <c r="G3635" s="511">
        <v>73783.320000000007</v>
      </c>
      <c r="H3635" s="511">
        <v>73783.320000000007</v>
      </c>
      <c r="I3635" s="511">
        <v>0</v>
      </c>
      <c r="J3635" s="527">
        <v>0</v>
      </c>
    </row>
    <row r="3636" spans="2:10" x14ac:dyDescent="0.25">
      <c r="B3636" s="516" t="s">
        <v>479</v>
      </c>
      <c r="C3636" s="458" t="s">
        <v>4931</v>
      </c>
      <c r="D3636" s="458" t="s">
        <v>2083</v>
      </c>
      <c r="E3636" s="456">
        <v>0</v>
      </c>
      <c r="F3636" s="456">
        <v>0</v>
      </c>
      <c r="G3636" s="456">
        <v>0</v>
      </c>
      <c r="H3636" s="456">
        <v>0</v>
      </c>
      <c r="I3636" s="456">
        <v>0</v>
      </c>
      <c r="J3636" s="459">
        <v>0</v>
      </c>
    </row>
    <row r="3637" spans="2:10" x14ac:dyDescent="0.25">
      <c r="B3637" s="526" t="s">
        <v>479</v>
      </c>
      <c r="C3637" s="512" t="s">
        <v>3846</v>
      </c>
      <c r="D3637" s="512" t="s">
        <v>2085</v>
      </c>
      <c r="E3637" s="511">
        <v>0</v>
      </c>
      <c r="F3637" s="511">
        <v>0</v>
      </c>
      <c r="G3637" s="511">
        <v>0</v>
      </c>
      <c r="H3637" s="511">
        <v>0</v>
      </c>
      <c r="I3637" s="511">
        <v>0</v>
      </c>
      <c r="J3637" s="527">
        <v>0</v>
      </c>
    </row>
    <row r="3638" spans="2:10" x14ac:dyDescent="0.25">
      <c r="B3638" s="516" t="s">
        <v>479</v>
      </c>
      <c r="C3638" s="458" t="s">
        <v>3847</v>
      </c>
      <c r="D3638" s="458" t="s">
        <v>2087</v>
      </c>
      <c r="E3638" s="456">
        <v>0</v>
      </c>
      <c r="F3638" s="456">
        <v>0</v>
      </c>
      <c r="G3638" s="456">
        <v>0</v>
      </c>
      <c r="H3638" s="456">
        <v>0</v>
      </c>
      <c r="I3638" s="456">
        <v>0</v>
      </c>
      <c r="J3638" s="459">
        <v>0</v>
      </c>
    </row>
    <row r="3639" spans="2:10" x14ac:dyDescent="0.25">
      <c r="B3639" s="526" t="s">
        <v>479</v>
      </c>
      <c r="C3639" s="512" t="s">
        <v>2977</v>
      </c>
      <c r="D3639" s="512" t="s">
        <v>2089</v>
      </c>
      <c r="E3639" s="511">
        <v>0</v>
      </c>
      <c r="F3639" s="511">
        <v>0</v>
      </c>
      <c r="G3639" s="511">
        <v>0</v>
      </c>
      <c r="H3639" s="511">
        <v>0</v>
      </c>
      <c r="I3639" s="511">
        <v>0</v>
      </c>
      <c r="J3639" s="527">
        <v>0</v>
      </c>
    </row>
    <row r="3640" spans="2:10" x14ac:dyDescent="0.25">
      <c r="B3640" s="516" t="s">
        <v>479</v>
      </c>
      <c r="C3640" s="458" t="s">
        <v>3438</v>
      </c>
      <c r="D3640" s="458" t="s">
        <v>2091</v>
      </c>
      <c r="E3640" s="456">
        <v>0</v>
      </c>
      <c r="F3640" s="456">
        <v>0</v>
      </c>
      <c r="G3640" s="456">
        <v>0</v>
      </c>
      <c r="H3640" s="456">
        <v>0</v>
      </c>
      <c r="I3640" s="456">
        <v>0</v>
      </c>
      <c r="J3640" s="459">
        <v>0</v>
      </c>
    </row>
    <row r="3641" spans="2:10" x14ac:dyDescent="0.25">
      <c r="B3641" s="526" t="s">
        <v>479</v>
      </c>
      <c r="C3641" s="512" t="s">
        <v>4145</v>
      </c>
      <c r="D3641" s="512" t="s">
        <v>4060</v>
      </c>
      <c r="E3641" s="511">
        <v>0</v>
      </c>
      <c r="F3641" s="511">
        <v>0</v>
      </c>
      <c r="G3641" s="511">
        <v>0</v>
      </c>
      <c r="H3641" s="511">
        <v>0</v>
      </c>
      <c r="I3641" s="511">
        <v>0</v>
      </c>
      <c r="J3641" s="527">
        <v>0</v>
      </c>
    </row>
    <row r="3642" spans="2:10" x14ac:dyDescent="0.25">
      <c r="B3642" s="516" t="s">
        <v>479</v>
      </c>
      <c r="C3642" s="458" t="s">
        <v>3439</v>
      </c>
      <c r="D3642" s="458" t="s">
        <v>2095</v>
      </c>
      <c r="E3642" s="456">
        <v>0</v>
      </c>
      <c r="F3642" s="456">
        <v>0</v>
      </c>
      <c r="G3642" s="456">
        <v>17277.48</v>
      </c>
      <c r="H3642" s="456">
        <v>17277.48</v>
      </c>
      <c r="I3642" s="456">
        <v>0</v>
      </c>
      <c r="J3642" s="459">
        <v>0</v>
      </c>
    </row>
    <row r="3643" spans="2:10" x14ac:dyDescent="0.25">
      <c r="B3643" s="526" t="s">
        <v>479</v>
      </c>
      <c r="C3643" s="512" t="s">
        <v>3440</v>
      </c>
      <c r="D3643" s="512" t="s">
        <v>2097</v>
      </c>
      <c r="E3643" s="511">
        <v>0</v>
      </c>
      <c r="F3643" s="511">
        <v>0</v>
      </c>
      <c r="G3643" s="511">
        <v>984.9</v>
      </c>
      <c r="H3643" s="511">
        <v>984.9</v>
      </c>
      <c r="I3643" s="511">
        <v>0</v>
      </c>
      <c r="J3643" s="527">
        <v>0</v>
      </c>
    </row>
    <row r="3644" spans="2:10" x14ac:dyDescent="0.25">
      <c r="B3644" s="526" t="s">
        <v>479</v>
      </c>
      <c r="C3644" s="512" t="s">
        <v>4587</v>
      </c>
      <c r="D3644" s="512" t="s">
        <v>2099</v>
      </c>
      <c r="E3644" s="511">
        <v>0</v>
      </c>
      <c r="F3644" s="511">
        <v>0</v>
      </c>
      <c r="G3644" s="511">
        <v>0</v>
      </c>
      <c r="H3644" s="511">
        <v>0</v>
      </c>
      <c r="I3644" s="511">
        <v>0</v>
      </c>
      <c r="J3644" s="527">
        <v>0</v>
      </c>
    </row>
    <row r="3645" spans="2:10" x14ac:dyDescent="0.25">
      <c r="B3645" s="516" t="s">
        <v>479</v>
      </c>
      <c r="C3645" s="458" t="s">
        <v>4932</v>
      </c>
      <c r="D3645" s="458" t="s">
        <v>2179</v>
      </c>
      <c r="E3645" s="456">
        <v>0</v>
      </c>
      <c r="F3645" s="456">
        <v>0</v>
      </c>
      <c r="G3645" s="456">
        <v>0</v>
      </c>
      <c r="H3645" s="456">
        <v>0</v>
      </c>
      <c r="I3645" s="456">
        <v>0</v>
      </c>
      <c r="J3645" s="459">
        <v>0</v>
      </c>
    </row>
    <row r="3646" spans="2:10" x14ac:dyDescent="0.25">
      <c r="B3646" s="526" t="s">
        <v>479</v>
      </c>
      <c r="C3646" s="512" t="s">
        <v>3848</v>
      </c>
      <c r="D3646" s="512" t="s">
        <v>2101</v>
      </c>
      <c r="E3646" s="511">
        <v>0</v>
      </c>
      <c r="F3646" s="511">
        <v>0</v>
      </c>
      <c r="G3646" s="511">
        <v>1916.38</v>
      </c>
      <c r="H3646" s="511">
        <v>1916.38</v>
      </c>
      <c r="I3646" s="511">
        <v>0</v>
      </c>
      <c r="J3646" s="527">
        <v>0</v>
      </c>
    </row>
    <row r="3647" spans="2:10" x14ac:dyDescent="0.25">
      <c r="B3647" s="526" t="s">
        <v>479</v>
      </c>
      <c r="C3647" s="512" t="s">
        <v>3849</v>
      </c>
      <c r="D3647" s="512" t="s">
        <v>2103</v>
      </c>
      <c r="E3647" s="511">
        <v>0</v>
      </c>
      <c r="F3647" s="511">
        <v>0</v>
      </c>
      <c r="G3647" s="511">
        <v>0</v>
      </c>
      <c r="H3647" s="511">
        <v>0</v>
      </c>
      <c r="I3647" s="511">
        <v>0</v>
      </c>
      <c r="J3647" s="527">
        <v>0</v>
      </c>
    </row>
    <row r="3648" spans="2:10" x14ac:dyDescent="0.25">
      <c r="B3648" s="526" t="s">
        <v>479</v>
      </c>
      <c r="C3648" s="512" t="s">
        <v>2978</v>
      </c>
      <c r="D3648" s="512" t="s">
        <v>2105</v>
      </c>
      <c r="E3648" s="511">
        <v>0</v>
      </c>
      <c r="F3648" s="511">
        <v>0</v>
      </c>
      <c r="G3648" s="511">
        <v>1741.06</v>
      </c>
      <c r="H3648" s="511">
        <v>1741.06</v>
      </c>
      <c r="I3648" s="511">
        <v>0</v>
      </c>
      <c r="J3648" s="527">
        <v>0</v>
      </c>
    </row>
    <row r="3649" spans="2:10" x14ac:dyDescent="0.25">
      <c r="B3649" s="516" t="s">
        <v>479</v>
      </c>
      <c r="C3649" s="458" t="s">
        <v>4375</v>
      </c>
      <c r="D3649" s="458" t="s">
        <v>2186</v>
      </c>
      <c r="E3649" s="456">
        <v>0</v>
      </c>
      <c r="F3649" s="456">
        <v>0</v>
      </c>
      <c r="G3649" s="456">
        <v>0</v>
      </c>
      <c r="H3649" s="456">
        <v>0</v>
      </c>
      <c r="I3649" s="456">
        <v>0</v>
      </c>
      <c r="J3649" s="459">
        <v>0</v>
      </c>
    </row>
    <row r="3650" spans="2:10" x14ac:dyDescent="0.25">
      <c r="B3650" s="526" t="s">
        <v>479</v>
      </c>
      <c r="C3650" s="512" t="s">
        <v>3441</v>
      </c>
      <c r="D3650" s="512" t="s">
        <v>2288</v>
      </c>
      <c r="E3650" s="511">
        <v>0</v>
      </c>
      <c r="F3650" s="511">
        <v>0</v>
      </c>
      <c r="G3650" s="511">
        <v>0</v>
      </c>
      <c r="H3650" s="511">
        <v>0</v>
      </c>
      <c r="I3650" s="511">
        <v>0</v>
      </c>
      <c r="J3650" s="527">
        <v>0</v>
      </c>
    </row>
    <row r="3651" spans="2:10" x14ac:dyDescent="0.25">
      <c r="B3651" s="516" t="s">
        <v>479</v>
      </c>
      <c r="C3651" s="458" t="s">
        <v>3442</v>
      </c>
      <c r="D3651" s="458" t="s">
        <v>2107</v>
      </c>
      <c r="E3651" s="456">
        <v>0</v>
      </c>
      <c r="F3651" s="456">
        <v>0</v>
      </c>
      <c r="G3651" s="456">
        <v>-10366.790000000001</v>
      </c>
      <c r="H3651" s="456">
        <v>-10366.790000000001</v>
      </c>
      <c r="I3651" s="456">
        <v>0</v>
      </c>
      <c r="J3651" s="459">
        <v>0</v>
      </c>
    </row>
    <row r="3652" spans="2:10" x14ac:dyDescent="0.25">
      <c r="B3652" s="526" t="s">
        <v>479</v>
      </c>
      <c r="C3652" s="512" t="s">
        <v>4146</v>
      </c>
      <c r="D3652" s="512" t="s">
        <v>2109</v>
      </c>
      <c r="E3652" s="511">
        <v>0</v>
      </c>
      <c r="F3652" s="511">
        <v>0</v>
      </c>
      <c r="G3652" s="511">
        <v>0</v>
      </c>
      <c r="H3652" s="511">
        <v>0</v>
      </c>
      <c r="I3652" s="511">
        <v>0</v>
      </c>
      <c r="J3652" s="527">
        <v>0</v>
      </c>
    </row>
    <row r="3653" spans="2:10" x14ac:dyDescent="0.25">
      <c r="B3653" s="516" t="s">
        <v>479</v>
      </c>
      <c r="C3653" s="458" t="s">
        <v>4933</v>
      </c>
      <c r="D3653" s="458" t="s">
        <v>2111</v>
      </c>
      <c r="E3653" s="456">
        <v>0</v>
      </c>
      <c r="F3653" s="456">
        <v>0</v>
      </c>
      <c r="G3653" s="456">
        <v>0</v>
      </c>
      <c r="H3653" s="456">
        <v>0</v>
      </c>
      <c r="I3653" s="456">
        <v>0</v>
      </c>
      <c r="J3653" s="459">
        <v>0</v>
      </c>
    </row>
    <row r="3654" spans="2:10" x14ac:dyDescent="0.25">
      <c r="B3654" s="526" t="s">
        <v>479</v>
      </c>
      <c r="C3654" s="512" t="s">
        <v>3443</v>
      </c>
      <c r="D3654" s="512" t="s">
        <v>2191</v>
      </c>
      <c r="E3654" s="511">
        <v>0</v>
      </c>
      <c r="F3654" s="511">
        <v>0</v>
      </c>
      <c r="G3654" s="511">
        <v>1372.15</v>
      </c>
      <c r="H3654" s="511">
        <v>1372.15</v>
      </c>
      <c r="I3654" s="511">
        <v>0</v>
      </c>
      <c r="J3654" s="527">
        <v>0</v>
      </c>
    </row>
    <row r="3655" spans="2:10" x14ac:dyDescent="0.25">
      <c r="B3655" s="526" t="s">
        <v>479</v>
      </c>
      <c r="C3655" s="512" t="s">
        <v>6002</v>
      </c>
      <c r="D3655" s="512" t="s">
        <v>2294</v>
      </c>
      <c r="E3655" s="511">
        <v>0</v>
      </c>
      <c r="F3655" s="511">
        <v>0</v>
      </c>
      <c r="G3655" s="511">
        <v>175.2</v>
      </c>
      <c r="H3655" s="511">
        <v>175.2</v>
      </c>
      <c r="I3655" s="511">
        <v>0</v>
      </c>
      <c r="J3655" s="527">
        <v>0</v>
      </c>
    </row>
    <row r="3656" spans="2:10" x14ac:dyDescent="0.25">
      <c r="B3656" s="516" t="s">
        <v>479</v>
      </c>
      <c r="C3656" s="458" t="s">
        <v>3850</v>
      </c>
      <c r="D3656" s="458" t="s">
        <v>2137</v>
      </c>
      <c r="E3656" s="456">
        <v>0</v>
      </c>
      <c r="F3656" s="456">
        <v>0</v>
      </c>
      <c r="G3656" s="456">
        <v>0</v>
      </c>
      <c r="H3656" s="456">
        <v>0</v>
      </c>
      <c r="I3656" s="456">
        <v>0</v>
      </c>
      <c r="J3656" s="459">
        <v>0</v>
      </c>
    </row>
    <row r="3657" spans="2:10" x14ac:dyDescent="0.25">
      <c r="B3657" s="516" t="s">
        <v>479</v>
      </c>
      <c r="C3657" s="458" t="s">
        <v>4934</v>
      </c>
      <c r="D3657" s="458" t="s">
        <v>2113</v>
      </c>
      <c r="E3657" s="456">
        <v>0</v>
      </c>
      <c r="F3657" s="456">
        <v>0</v>
      </c>
      <c r="G3657" s="456">
        <v>0</v>
      </c>
      <c r="H3657" s="456">
        <v>0</v>
      </c>
      <c r="I3657" s="456">
        <v>0</v>
      </c>
      <c r="J3657" s="459">
        <v>0</v>
      </c>
    </row>
    <row r="3658" spans="2:10" x14ac:dyDescent="0.25">
      <c r="B3658" s="516" t="s">
        <v>479</v>
      </c>
      <c r="C3658" s="458" t="s">
        <v>3444</v>
      </c>
      <c r="D3658" s="458" t="s">
        <v>2299</v>
      </c>
      <c r="E3658" s="456">
        <v>0</v>
      </c>
      <c r="F3658" s="456">
        <v>0</v>
      </c>
      <c r="G3658" s="456">
        <v>20739</v>
      </c>
      <c r="H3658" s="456">
        <v>20739</v>
      </c>
      <c r="I3658" s="456">
        <v>0</v>
      </c>
      <c r="J3658" s="459">
        <v>0</v>
      </c>
    </row>
    <row r="3659" spans="2:10" x14ac:dyDescent="0.25">
      <c r="B3659" s="516" t="s">
        <v>479</v>
      </c>
      <c r="C3659" s="458" t="s">
        <v>3851</v>
      </c>
      <c r="D3659" s="458" t="s">
        <v>2301</v>
      </c>
      <c r="E3659" s="456">
        <v>0</v>
      </c>
      <c r="F3659" s="456">
        <v>0</v>
      </c>
      <c r="G3659" s="456">
        <v>0</v>
      </c>
      <c r="H3659" s="456">
        <v>0</v>
      </c>
      <c r="I3659" s="456">
        <v>0</v>
      </c>
      <c r="J3659" s="459">
        <v>0</v>
      </c>
    </row>
    <row r="3660" spans="2:10" x14ac:dyDescent="0.25">
      <c r="B3660" s="526" t="s">
        <v>479</v>
      </c>
      <c r="C3660" s="512" t="s">
        <v>3852</v>
      </c>
      <c r="D3660" s="512" t="s">
        <v>2303</v>
      </c>
      <c r="E3660" s="511">
        <v>0</v>
      </c>
      <c r="F3660" s="511">
        <v>0</v>
      </c>
      <c r="G3660" s="511">
        <v>23952.5</v>
      </c>
      <c r="H3660" s="511">
        <v>23952.5</v>
      </c>
      <c r="I3660" s="511">
        <v>0</v>
      </c>
      <c r="J3660" s="527">
        <v>0</v>
      </c>
    </row>
    <row r="3661" spans="2:10" x14ac:dyDescent="0.25">
      <c r="B3661" s="516" t="s">
        <v>479</v>
      </c>
      <c r="C3661" s="458" t="s">
        <v>3445</v>
      </c>
      <c r="D3661" s="458" t="s">
        <v>2115</v>
      </c>
      <c r="E3661" s="456">
        <v>0</v>
      </c>
      <c r="F3661" s="456">
        <v>0</v>
      </c>
      <c r="G3661" s="456">
        <v>467287.49</v>
      </c>
      <c r="H3661" s="456">
        <v>467287.49</v>
      </c>
      <c r="I3661" s="456">
        <v>0</v>
      </c>
      <c r="J3661" s="459">
        <v>0</v>
      </c>
    </row>
    <row r="3662" spans="2:10" x14ac:dyDescent="0.25">
      <c r="B3662" s="516" t="s">
        <v>479</v>
      </c>
      <c r="C3662" s="458" t="s">
        <v>3853</v>
      </c>
      <c r="D3662" s="458" t="s">
        <v>2117</v>
      </c>
      <c r="E3662" s="456">
        <v>0</v>
      </c>
      <c r="F3662" s="456">
        <v>0</v>
      </c>
      <c r="G3662" s="456">
        <v>106511.51</v>
      </c>
      <c r="H3662" s="456">
        <v>106511.51</v>
      </c>
      <c r="I3662" s="456">
        <v>0</v>
      </c>
      <c r="J3662" s="459">
        <v>0</v>
      </c>
    </row>
    <row r="3663" spans="2:10" x14ac:dyDescent="0.25">
      <c r="B3663" s="526" t="s">
        <v>479</v>
      </c>
      <c r="C3663" s="512" t="s">
        <v>4731</v>
      </c>
      <c r="D3663" s="512" t="s">
        <v>2197</v>
      </c>
      <c r="E3663" s="511">
        <v>0</v>
      </c>
      <c r="F3663" s="511">
        <v>0</v>
      </c>
      <c r="G3663" s="511">
        <v>0</v>
      </c>
      <c r="H3663" s="511">
        <v>0</v>
      </c>
      <c r="I3663" s="511">
        <v>0</v>
      </c>
      <c r="J3663" s="527">
        <v>0</v>
      </c>
    </row>
    <row r="3664" spans="2:10" x14ac:dyDescent="0.25">
      <c r="B3664" s="516" t="s">
        <v>479</v>
      </c>
      <c r="C3664" s="458" t="s">
        <v>3446</v>
      </c>
      <c r="D3664" s="458" t="s">
        <v>2119</v>
      </c>
      <c r="E3664" s="456">
        <v>0</v>
      </c>
      <c r="F3664" s="456">
        <v>0</v>
      </c>
      <c r="G3664" s="456">
        <v>37409.96</v>
      </c>
      <c r="H3664" s="456">
        <v>37409.96</v>
      </c>
      <c r="I3664" s="456">
        <v>0</v>
      </c>
      <c r="J3664" s="459">
        <v>0</v>
      </c>
    </row>
    <row r="3665" spans="2:10" x14ac:dyDescent="0.25">
      <c r="B3665" s="516" t="s">
        <v>479</v>
      </c>
      <c r="C3665" s="458" t="s">
        <v>3447</v>
      </c>
      <c r="D3665" s="458" t="s">
        <v>2121</v>
      </c>
      <c r="E3665" s="456">
        <v>0</v>
      </c>
      <c r="F3665" s="456">
        <v>0</v>
      </c>
      <c r="G3665" s="456">
        <v>17240.25</v>
      </c>
      <c r="H3665" s="456">
        <v>17240.25</v>
      </c>
      <c r="I3665" s="456">
        <v>0</v>
      </c>
      <c r="J3665" s="459">
        <v>0</v>
      </c>
    </row>
    <row r="3666" spans="2:10" x14ac:dyDescent="0.25">
      <c r="B3666" s="516" t="s">
        <v>479</v>
      </c>
      <c r="C3666" s="458" t="s">
        <v>3448</v>
      </c>
      <c r="D3666" s="458" t="s">
        <v>2123</v>
      </c>
      <c r="E3666" s="456">
        <v>0</v>
      </c>
      <c r="F3666" s="456">
        <v>0</v>
      </c>
      <c r="G3666" s="456">
        <v>0</v>
      </c>
      <c r="H3666" s="456">
        <v>0</v>
      </c>
      <c r="I3666" s="456">
        <v>0</v>
      </c>
      <c r="J3666" s="459">
        <v>0</v>
      </c>
    </row>
    <row r="3667" spans="2:10" ht="18" x14ac:dyDescent="0.25">
      <c r="B3667" s="516" t="s">
        <v>479</v>
      </c>
      <c r="C3667" s="458" t="s">
        <v>3854</v>
      </c>
      <c r="D3667" s="458" t="s">
        <v>2125</v>
      </c>
      <c r="E3667" s="456">
        <v>0</v>
      </c>
      <c r="F3667" s="456">
        <v>0</v>
      </c>
      <c r="G3667" s="456">
        <v>3644.15</v>
      </c>
      <c r="H3667" s="456">
        <v>3644.15</v>
      </c>
      <c r="I3667" s="456">
        <v>0</v>
      </c>
      <c r="J3667" s="459">
        <v>0</v>
      </c>
    </row>
    <row r="3668" spans="2:10" ht="18" x14ac:dyDescent="0.25">
      <c r="B3668" s="516" t="s">
        <v>479</v>
      </c>
      <c r="C3668" s="458" t="s">
        <v>3855</v>
      </c>
      <c r="D3668" s="458" t="s">
        <v>2127</v>
      </c>
      <c r="E3668" s="456">
        <v>0</v>
      </c>
      <c r="F3668" s="456">
        <v>0</v>
      </c>
      <c r="G3668" s="456">
        <v>5996</v>
      </c>
      <c r="H3668" s="456">
        <v>5996</v>
      </c>
      <c r="I3668" s="456">
        <v>0</v>
      </c>
      <c r="J3668" s="459">
        <v>0</v>
      </c>
    </row>
    <row r="3669" spans="2:10" x14ac:dyDescent="0.25">
      <c r="B3669" s="526" t="s">
        <v>479</v>
      </c>
      <c r="C3669" s="512" t="s">
        <v>3449</v>
      </c>
      <c r="D3669" s="512" t="s">
        <v>2129</v>
      </c>
      <c r="E3669" s="511">
        <v>0</v>
      </c>
      <c r="F3669" s="511">
        <v>0</v>
      </c>
      <c r="G3669" s="511">
        <v>16558.939999999999</v>
      </c>
      <c r="H3669" s="511">
        <v>16558.939999999999</v>
      </c>
      <c r="I3669" s="511">
        <v>0</v>
      </c>
      <c r="J3669" s="527">
        <v>0</v>
      </c>
    </row>
    <row r="3670" spans="2:10" x14ac:dyDescent="0.25">
      <c r="B3670" s="516" t="s">
        <v>479</v>
      </c>
      <c r="C3670" s="458" t="s">
        <v>3450</v>
      </c>
      <c r="D3670" s="458" t="s">
        <v>2131</v>
      </c>
      <c r="E3670" s="456">
        <v>0</v>
      </c>
      <c r="F3670" s="456">
        <v>0</v>
      </c>
      <c r="G3670" s="456">
        <v>63453.11</v>
      </c>
      <c r="H3670" s="456">
        <v>63453.11</v>
      </c>
      <c r="I3670" s="456">
        <v>0</v>
      </c>
      <c r="J3670" s="459">
        <v>0</v>
      </c>
    </row>
    <row r="3671" spans="2:10" x14ac:dyDescent="0.25">
      <c r="B3671" s="516" t="s">
        <v>479</v>
      </c>
      <c r="C3671" s="458" t="s">
        <v>3856</v>
      </c>
      <c r="D3671" s="458" t="s">
        <v>2133</v>
      </c>
      <c r="E3671" s="456">
        <v>0</v>
      </c>
      <c r="F3671" s="456">
        <v>0</v>
      </c>
      <c r="G3671" s="456">
        <v>0</v>
      </c>
      <c r="H3671" s="456">
        <v>0</v>
      </c>
      <c r="I3671" s="456">
        <v>0</v>
      </c>
      <c r="J3671" s="459">
        <v>0</v>
      </c>
    </row>
    <row r="3672" spans="2:10" x14ac:dyDescent="0.25">
      <c r="B3672" s="516" t="s">
        <v>479</v>
      </c>
      <c r="C3672" s="458" t="s">
        <v>3857</v>
      </c>
      <c r="D3672" s="458" t="s">
        <v>2135</v>
      </c>
      <c r="E3672" s="456">
        <v>0</v>
      </c>
      <c r="F3672" s="456">
        <v>0</v>
      </c>
      <c r="G3672" s="456">
        <v>-25665.26</v>
      </c>
      <c r="H3672" s="456">
        <v>-25665.26</v>
      </c>
      <c r="I3672" s="456">
        <v>0</v>
      </c>
      <c r="J3672" s="459">
        <v>0</v>
      </c>
    </row>
    <row r="3673" spans="2:10" x14ac:dyDescent="0.25">
      <c r="B3673" s="526" t="s">
        <v>479</v>
      </c>
      <c r="C3673" s="512" t="s">
        <v>3451</v>
      </c>
      <c r="D3673" s="512" t="s">
        <v>2316</v>
      </c>
      <c r="E3673" s="511">
        <v>0</v>
      </c>
      <c r="F3673" s="511">
        <v>0</v>
      </c>
      <c r="G3673" s="511">
        <v>51152.97</v>
      </c>
      <c r="H3673" s="511">
        <v>51152.97</v>
      </c>
      <c r="I3673" s="511">
        <v>0</v>
      </c>
      <c r="J3673" s="527">
        <v>0</v>
      </c>
    </row>
    <row r="3674" spans="2:10" x14ac:dyDescent="0.25">
      <c r="B3674" s="516" t="s">
        <v>479</v>
      </c>
      <c r="C3674" s="458" t="s">
        <v>4376</v>
      </c>
      <c r="D3674" s="458" t="s">
        <v>2318</v>
      </c>
      <c r="E3674" s="456">
        <v>0</v>
      </c>
      <c r="F3674" s="456">
        <v>0</v>
      </c>
      <c r="G3674" s="456">
        <v>0</v>
      </c>
      <c r="H3674" s="456">
        <v>0</v>
      </c>
      <c r="I3674" s="456">
        <v>0</v>
      </c>
      <c r="J3674" s="459">
        <v>0</v>
      </c>
    </row>
    <row r="3675" spans="2:10" x14ac:dyDescent="0.25">
      <c r="B3675" s="516" t="s">
        <v>479</v>
      </c>
      <c r="C3675" s="458" t="s">
        <v>3452</v>
      </c>
      <c r="D3675" s="458" t="s">
        <v>2137</v>
      </c>
      <c r="E3675" s="456">
        <v>0</v>
      </c>
      <c r="F3675" s="456">
        <v>0</v>
      </c>
      <c r="G3675" s="456">
        <v>246520.23</v>
      </c>
      <c r="H3675" s="456">
        <v>246520.23</v>
      </c>
      <c r="I3675" s="456">
        <v>0</v>
      </c>
      <c r="J3675" s="459">
        <v>0</v>
      </c>
    </row>
    <row r="3676" spans="2:10" x14ac:dyDescent="0.25">
      <c r="B3676" s="516" t="s">
        <v>479</v>
      </c>
      <c r="C3676" s="458" t="s">
        <v>3453</v>
      </c>
      <c r="D3676" s="458" t="s">
        <v>2322</v>
      </c>
      <c r="E3676" s="456">
        <v>-0.75</v>
      </c>
      <c r="F3676" s="456">
        <v>0</v>
      </c>
      <c r="G3676" s="456">
        <v>287678.02</v>
      </c>
      <c r="H3676" s="456">
        <v>287678.02</v>
      </c>
      <c r="I3676" s="456">
        <v>-0.75</v>
      </c>
      <c r="J3676" s="459">
        <v>0</v>
      </c>
    </row>
    <row r="3677" spans="2:10" x14ac:dyDescent="0.25">
      <c r="B3677" s="516" t="s">
        <v>479</v>
      </c>
      <c r="C3677" s="458" t="s">
        <v>3454</v>
      </c>
      <c r="D3677" s="458" t="s">
        <v>2139</v>
      </c>
      <c r="E3677" s="456">
        <v>0</v>
      </c>
      <c r="F3677" s="456">
        <v>0</v>
      </c>
      <c r="G3677" s="456">
        <v>143393.51999999999</v>
      </c>
      <c r="H3677" s="456">
        <v>143393.51999999999</v>
      </c>
      <c r="I3677" s="456">
        <v>0</v>
      </c>
      <c r="J3677" s="459">
        <v>0</v>
      </c>
    </row>
    <row r="3678" spans="2:10" x14ac:dyDescent="0.25">
      <c r="B3678" s="516" t="s">
        <v>479</v>
      </c>
      <c r="C3678" s="458" t="s">
        <v>4588</v>
      </c>
      <c r="D3678" s="458" t="s">
        <v>2327</v>
      </c>
      <c r="E3678" s="456">
        <v>0</v>
      </c>
      <c r="F3678" s="456">
        <v>0</v>
      </c>
      <c r="G3678" s="456">
        <v>2398</v>
      </c>
      <c r="H3678" s="456">
        <v>2398</v>
      </c>
      <c r="I3678" s="456">
        <v>0</v>
      </c>
      <c r="J3678" s="459">
        <v>0</v>
      </c>
    </row>
    <row r="3679" spans="2:10" x14ac:dyDescent="0.25">
      <c r="B3679" s="526" t="s">
        <v>479</v>
      </c>
      <c r="C3679" s="512" t="s">
        <v>4377</v>
      </c>
      <c r="D3679" s="512" t="s">
        <v>2329</v>
      </c>
      <c r="E3679" s="511">
        <v>0</v>
      </c>
      <c r="F3679" s="511">
        <v>0</v>
      </c>
      <c r="G3679" s="511">
        <v>1482.73</v>
      </c>
      <c r="H3679" s="511">
        <v>1482.73</v>
      </c>
      <c r="I3679" s="511">
        <v>0</v>
      </c>
      <c r="J3679" s="527">
        <v>0</v>
      </c>
    </row>
    <row r="3680" spans="2:10" x14ac:dyDescent="0.25">
      <c r="B3680" s="516" t="s">
        <v>479</v>
      </c>
      <c r="C3680" s="458" t="s">
        <v>3455</v>
      </c>
      <c r="D3680" s="458" t="s">
        <v>2210</v>
      </c>
      <c r="E3680" s="456">
        <v>-20946154.59</v>
      </c>
      <c r="F3680" s="456">
        <v>0</v>
      </c>
      <c r="G3680" s="456">
        <v>4820568.0199999996</v>
      </c>
      <c r="H3680" s="456">
        <v>4820568.0199999996</v>
      </c>
      <c r="I3680" s="456">
        <v>-20946154.59</v>
      </c>
      <c r="J3680" s="459">
        <v>0</v>
      </c>
    </row>
    <row r="3681" spans="2:10" x14ac:dyDescent="0.25">
      <c r="B3681" s="516" t="s">
        <v>479</v>
      </c>
      <c r="C3681" s="458" t="s">
        <v>3858</v>
      </c>
      <c r="D3681" s="458" t="s">
        <v>2141</v>
      </c>
      <c r="E3681" s="456">
        <v>0</v>
      </c>
      <c r="F3681" s="456">
        <v>0</v>
      </c>
      <c r="G3681" s="456">
        <v>0</v>
      </c>
      <c r="H3681" s="456">
        <v>0</v>
      </c>
      <c r="I3681" s="456">
        <v>0</v>
      </c>
      <c r="J3681" s="459">
        <v>0</v>
      </c>
    </row>
    <row r="3682" spans="2:10" x14ac:dyDescent="0.25">
      <c r="B3682" s="516" t="s">
        <v>479</v>
      </c>
      <c r="C3682" s="458" t="s">
        <v>2979</v>
      </c>
      <c r="D3682" s="458" t="s">
        <v>2143</v>
      </c>
      <c r="E3682" s="456">
        <v>0</v>
      </c>
      <c r="F3682" s="456">
        <v>0</v>
      </c>
      <c r="G3682" s="456">
        <v>2200.9899999999998</v>
      </c>
      <c r="H3682" s="456">
        <v>2200.9899999999998</v>
      </c>
      <c r="I3682" s="456">
        <v>0</v>
      </c>
      <c r="J3682" s="459">
        <v>0</v>
      </c>
    </row>
    <row r="3683" spans="2:10" x14ac:dyDescent="0.25">
      <c r="B3683" s="516" t="s">
        <v>479</v>
      </c>
      <c r="C3683" s="458" t="s">
        <v>3859</v>
      </c>
      <c r="D3683" s="458" t="s">
        <v>2218</v>
      </c>
      <c r="E3683" s="456">
        <v>0</v>
      </c>
      <c r="F3683" s="456">
        <v>0</v>
      </c>
      <c r="G3683" s="456">
        <v>0</v>
      </c>
      <c r="H3683" s="456">
        <v>0</v>
      </c>
      <c r="I3683" s="456">
        <v>0</v>
      </c>
      <c r="J3683" s="459">
        <v>0</v>
      </c>
    </row>
    <row r="3684" spans="2:10" x14ac:dyDescent="0.25">
      <c r="B3684" s="516" t="s">
        <v>479</v>
      </c>
      <c r="C3684" s="458" t="s">
        <v>2980</v>
      </c>
      <c r="D3684" s="458" t="s">
        <v>2339</v>
      </c>
      <c r="E3684" s="456">
        <v>0</v>
      </c>
      <c r="F3684" s="456">
        <v>0</v>
      </c>
      <c r="G3684" s="456">
        <v>545000</v>
      </c>
      <c r="H3684" s="456">
        <v>545000</v>
      </c>
      <c r="I3684" s="456">
        <v>0</v>
      </c>
      <c r="J3684" s="459">
        <v>0</v>
      </c>
    </row>
    <row r="3685" spans="2:10" x14ac:dyDescent="0.25">
      <c r="B3685" s="526" t="s">
        <v>479</v>
      </c>
      <c r="C3685" s="512" t="s">
        <v>4589</v>
      </c>
      <c r="D3685" s="512" t="s">
        <v>2343</v>
      </c>
      <c r="E3685" s="511">
        <v>0</v>
      </c>
      <c r="F3685" s="511">
        <v>0</v>
      </c>
      <c r="G3685" s="511">
        <v>0</v>
      </c>
      <c r="H3685" s="511">
        <v>0</v>
      </c>
      <c r="I3685" s="511">
        <v>0</v>
      </c>
      <c r="J3685" s="527">
        <v>0</v>
      </c>
    </row>
    <row r="3686" spans="2:10" x14ac:dyDescent="0.25">
      <c r="B3686" s="516" t="s">
        <v>479</v>
      </c>
      <c r="C3686" s="458" t="s">
        <v>4147</v>
      </c>
      <c r="D3686" s="458" t="s">
        <v>2226</v>
      </c>
      <c r="E3686" s="456">
        <v>0</v>
      </c>
      <c r="F3686" s="456">
        <v>0</v>
      </c>
      <c r="G3686" s="456">
        <v>0</v>
      </c>
      <c r="H3686" s="456">
        <v>0</v>
      </c>
      <c r="I3686" s="456">
        <v>0</v>
      </c>
      <c r="J3686" s="459">
        <v>0</v>
      </c>
    </row>
    <row r="3687" spans="2:10" ht="18" x14ac:dyDescent="0.25">
      <c r="B3687" s="516" t="s">
        <v>479</v>
      </c>
      <c r="C3687" s="458" t="s">
        <v>6012</v>
      </c>
      <c r="D3687" s="458" t="s">
        <v>3680</v>
      </c>
      <c r="E3687" s="456">
        <v>0</v>
      </c>
      <c r="F3687" s="456">
        <v>0</v>
      </c>
      <c r="G3687" s="456">
        <v>35040</v>
      </c>
      <c r="H3687" s="456">
        <v>35040</v>
      </c>
      <c r="I3687" s="456">
        <v>0</v>
      </c>
      <c r="J3687" s="459">
        <v>0</v>
      </c>
    </row>
    <row r="3688" spans="2:10" x14ac:dyDescent="0.25">
      <c r="B3688" s="526" t="s">
        <v>479</v>
      </c>
      <c r="C3688" s="512" t="s">
        <v>4732</v>
      </c>
      <c r="D3688" s="512" t="s">
        <v>2228</v>
      </c>
      <c r="E3688" s="511">
        <v>0</v>
      </c>
      <c r="F3688" s="511">
        <v>0</v>
      </c>
      <c r="G3688" s="511">
        <v>0</v>
      </c>
      <c r="H3688" s="511">
        <v>0</v>
      </c>
      <c r="I3688" s="511">
        <v>0</v>
      </c>
      <c r="J3688" s="527">
        <v>0</v>
      </c>
    </row>
    <row r="3689" spans="2:10" x14ac:dyDescent="0.25">
      <c r="B3689" s="516" t="s">
        <v>479</v>
      </c>
      <c r="C3689" s="458" t="s">
        <v>3860</v>
      </c>
      <c r="D3689" s="458" t="s">
        <v>2145</v>
      </c>
      <c r="E3689" s="456">
        <v>0</v>
      </c>
      <c r="F3689" s="456">
        <v>0</v>
      </c>
      <c r="G3689" s="456">
        <v>8250</v>
      </c>
      <c r="H3689" s="456">
        <v>8250</v>
      </c>
      <c r="I3689" s="456">
        <v>0</v>
      </c>
      <c r="J3689" s="459">
        <v>0</v>
      </c>
    </row>
    <row r="3690" spans="2:10" x14ac:dyDescent="0.25">
      <c r="B3690" s="516" t="s">
        <v>479</v>
      </c>
      <c r="C3690" s="458" t="s">
        <v>3861</v>
      </c>
      <c r="D3690" s="458" t="s">
        <v>2233</v>
      </c>
      <c r="E3690" s="456">
        <v>0</v>
      </c>
      <c r="F3690" s="456">
        <v>0</v>
      </c>
      <c r="G3690" s="456">
        <v>0</v>
      </c>
      <c r="H3690" s="456">
        <v>0</v>
      </c>
      <c r="I3690" s="456">
        <v>0</v>
      </c>
      <c r="J3690" s="459">
        <v>0</v>
      </c>
    </row>
    <row r="3691" spans="2:10" x14ac:dyDescent="0.25">
      <c r="B3691" s="516" t="s">
        <v>479</v>
      </c>
      <c r="C3691" s="458" t="s">
        <v>3862</v>
      </c>
      <c r="D3691" s="458" t="s">
        <v>2147</v>
      </c>
      <c r="E3691" s="456">
        <v>0</v>
      </c>
      <c r="F3691" s="456">
        <v>0</v>
      </c>
      <c r="G3691" s="456">
        <v>0</v>
      </c>
      <c r="H3691" s="456">
        <v>0</v>
      </c>
      <c r="I3691" s="456">
        <v>0</v>
      </c>
      <c r="J3691" s="459">
        <v>0</v>
      </c>
    </row>
    <row r="3692" spans="2:10" x14ac:dyDescent="0.25">
      <c r="B3692" s="516" t="s">
        <v>479</v>
      </c>
      <c r="C3692" s="458" t="s">
        <v>3456</v>
      </c>
      <c r="D3692" s="458" t="s">
        <v>2351</v>
      </c>
      <c r="E3692" s="456">
        <v>0</v>
      </c>
      <c r="F3692" s="456">
        <v>0</v>
      </c>
      <c r="G3692" s="456">
        <v>8100.74</v>
      </c>
      <c r="H3692" s="456">
        <v>8100.74</v>
      </c>
      <c r="I3692" s="456">
        <v>0</v>
      </c>
      <c r="J3692" s="459">
        <v>0</v>
      </c>
    </row>
    <row r="3693" spans="2:10" x14ac:dyDescent="0.25">
      <c r="B3693" s="516" t="s">
        <v>479</v>
      </c>
      <c r="C3693" s="458" t="s">
        <v>2981</v>
      </c>
      <c r="D3693" s="458" t="s">
        <v>2149</v>
      </c>
      <c r="E3693" s="456">
        <v>0</v>
      </c>
      <c r="F3693" s="456">
        <v>0</v>
      </c>
      <c r="G3693" s="456">
        <v>0</v>
      </c>
      <c r="H3693" s="456">
        <v>0</v>
      </c>
      <c r="I3693" s="456">
        <v>0</v>
      </c>
      <c r="J3693" s="459">
        <v>0</v>
      </c>
    </row>
    <row r="3694" spans="2:10" x14ac:dyDescent="0.25">
      <c r="B3694" s="516" t="s">
        <v>479</v>
      </c>
      <c r="C3694" s="458" t="s">
        <v>3457</v>
      </c>
      <c r="D3694" s="458" t="s">
        <v>2151</v>
      </c>
      <c r="E3694" s="456">
        <v>0</v>
      </c>
      <c r="F3694" s="456">
        <v>0</v>
      </c>
      <c r="G3694" s="456">
        <v>102301.67</v>
      </c>
      <c r="H3694" s="456">
        <v>102301.67</v>
      </c>
      <c r="I3694" s="456">
        <v>0</v>
      </c>
      <c r="J3694" s="459">
        <v>0</v>
      </c>
    </row>
    <row r="3695" spans="2:10" ht="18" x14ac:dyDescent="0.25">
      <c r="B3695" s="526" t="s">
        <v>479</v>
      </c>
      <c r="C3695" s="512" t="s">
        <v>2982</v>
      </c>
      <c r="D3695" s="512" t="s">
        <v>2153</v>
      </c>
      <c r="E3695" s="511">
        <v>0.01</v>
      </c>
      <c r="F3695" s="511">
        <v>0</v>
      </c>
      <c r="G3695" s="511">
        <v>162468.03</v>
      </c>
      <c r="H3695" s="511">
        <v>162468.03</v>
      </c>
      <c r="I3695" s="511">
        <v>0.01</v>
      </c>
      <c r="J3695" s="527">
        <v>0</v>
      </c>
    </row>
    <row r="3696" spans="2:10" x14ac:dyDescent="0.25">
      <c r="B3696" s="516" t="s">
        <v>479</v>
      </c>
      <c r="C3696" s="458" t="s">
        <v>3458</v>
      </c>
      <c r="D3696" s="458" t="s">
        <v>2357</v>
      </c>
      <c r="E3696" s="456">
        <v>0</v>
      </c>
      <c r="F3696" s="456">
        <v>0</v>
      </c>
      <c r="G3696" s="456">
        <v>50612.59</v>
      </c>
      <c r="H3696" s="456">
        <v>50612.59</v>
      </c>
      <c r="I3696" s="456">
        <v>0</v>
      </c>
      <c r="J3696" s="459">
        <v>0</v>
      </c>
    </row>
    <row r="3697" spans="2:10" ht="18" x14ac:dyDescent="0.25">
      <c r="B3697" s="516" t="s">
        <v>479</v>
      </c>
      <c r="C3697" s="458" t="s">
        <v>6015</v>
      </c>
      <c r="D3697" s="458" t="s">
        <v>2359</v>
      </c>
      <c r="E3697" s="456">
        <v>0</v>
      </c>
      <c r="F3697" s="456">
        <v>0</v>
      </c>
      <c r="G3697" s="456">
        <v>1379.4</v>
      </c>
      <c r="H3697" s="456">
        <v>1379.4</v>
      </c>
      <c r="I3697" s="456">
        <v>0</v>
      </c>
      <c r="J3697" s="459">
        <v>0</v>
      </c>
    </row>
    <row r="3698" spans="2:10" x14ac:dyDescent="0.25">
      <c r="B3698" s="516" t="s">
        <v>479</v>
      </c>
      <c r="C3698" s="458" t="s">
        <v>2983</v>
      </c>
      <c r="D3698" s="458" t="s">
        <v>2155</v>
      </c>
      <c r="E3698" s="456">
        <v>0</v>
      </c>
      <c r="F3698" s="456">
        <v>0</v>
      </c>
      <c r="G3698" s="456">
        <v>17840.2</v>
      </c>
      <c r="H3698" s="456">
        <v>17840.2</v>
      </c>
      <c r="I3698" s="456">
        <v>0</v>
      </c>
      <c r="J3698" s="459">
        <v>0</v>
      </c>
    </row>
    <row r="3699" spans="2:10" x14ac:dyDescent="0.25">
      <c r="B3699" s="516" t="s">
        <v>479</v>
      </c>
      <c r="C3699" s="458" t="s">
        <v>3459</v>
      </c>
      <c r="D3699" s="458" t="s">
        <v>2157</v>
      </c>
      <c r="E3699" s="456">
        <v>0</v>
      </c>
      <c r="F3699" s="456">
        <v>0</v>
      </c>
      <c r="G3699" s="456">
        <v>512</v>
      </c>
      <c r="H3699" s="456">
        <v>512</v>
      </c>
      <c r="I3699" s="456">
        <v>0</v>
      </c>
      <c r="J3699" s="459">
        <v>0</v>
      </c>
    </row>
    <row r="3700" spans="2:10" x14ac:dyDescent="0.25">
      <c r="B3700" s="516" t="s">
        <v>479</v>
      </c>
      <c r="C3700" s="458" t="s">
        <v>2984</v>
      </c>
      <c r="D3700" s="458" t="s">
        <v>2260</v>
      </c>
      <c r="E3700" s="456">
        <v>0</v>
      </c>
      <c r="F3700" s="456">
        <v>0</v>
      </c>
      <c r="G3700" s="456">
        <v>0</v>
      </c>
      <c r="H3700" s="456">
        <v>0</v>
      </c>
      <c r="I3700" s="456">
        <v>0</v>
      </c>
      <c r="J3700" s="459">
        <v>0</v>
      </c>
    </row>
    <row r="3701" spans="2:10" x14ac:dyDescent="0.25">
      <c r="B3701" s="516" t="s">
        <v>479</v>
      </c>
      <c r="C3701" s="458" t="s">
        <v>4378</v>
      </c>
      <c r="D3701" s="458" t="s">
        <v>3684</v>
      </c>
      <c r="E3701" s="456">
        <v>0</v>
      </c>
      <c r="F3701" s="456">
        <v>0</v>
      </c>
      <c r="G3701" s="456">
        <v>0</v>
      </c>
      <c r="H3701" s="456">
        <v>0</v>
      </c>
      <c r="I3701" s="456">
        <v>0</v>
      </c>
      <c r="J3701" s="459">
        <v>0</v>
      </c>
    </row>
    <row r="3702" spans="2:10" x14ac:dyDescent="0.25">
      <c r="B3702" s="516" t="s">
        <v>479</v>
      </c>
      <c r="C3702" s="458" t="s">
        <v>3460</v>
      </c>
      <c r="D3702" s="458" t="s">
        <v>2262</v>
      </c>
      <c r="E3702" s="456">
        <v>0</v>
      </c>
      <c r="F3702" s="456">
        <v>0</v>
      </c>
      <c r="G3702" s="456">
        <v>0</v>
      </c>
      <c r="H3702" s="456">
        <v>0</v>
      </c>
      <c r="I3702" s="456">
        <v>0</v>
      </c>
      <c r="J3702" s="459">
        <v>0</v>
      </c>
    </row>
    <row r="3703" spans="2:10" x14ac:dyDescent="0.25">
      <c r="B3703" s="526" t="s">
        <v>479</v>
      </c>
      <c r="C3703" s="512" t="s">
        <v>3863</v>
      </c>
      <c r="D3703" s="512" t="s">
        <v>2365</v>
      </c>
      <c r="E3703" s="511">
        <v>0</v>
      </c>
      <c r="F3703" s="511">
        <v>0</v>
      </c>
      <c r="G3703" s="511">
        <v>0</v>
      </c>
      <c r="H3703" s="511">
        <v>0</v>
      </c>
      <c r="I3703" s="511">
        <v>0</v>
      </c>
      <c r="J3703" s="527">
        <v>0</v>
      </c>
    </row>
    <row r="3704" spans="2:10" x14ac:dyDescent="0.25">
      <c r="B3704" s="516" t="s">
        <v>479</v>
      </c>
      <c r="C3704" s="458" t="s">
        <v>4935</v>
      </c>
      <c r="D3704" s="458" t="s">
        <v>3686</v>
      </c>
      <c r="E3704" s="456">
        <v>0</v>
      </c>
      <c r="F3704" s="456">
        <v>0</v>
      </c>
      <c r="G3704" s="456">
        <v>8189.66</v>
      </c>
      <c r="H3704" s="456">
        <v>8189.66</v>
      </c>
      <c r="I3704" s="456">
        <v>0</v>
      </c>
      <c r="J3704" s="459">
        <v>0</v>
      </c>
    </row>
    <row r="3705" spans="2:10" x14ac:dyDescent="0.25">
      <c r="B3705" s="526" t="s">
        <v>479</v>
      </c>
      <c r="C3705" s="512" t="s">
        <v>3864</v>
      </c>
      <c r="D3705" s="512" t="s">
        <v>2367</v>
      </c>
      <c r="E3705" s="511">
        <v>0</v>
      </c>
      <c r="F3705" s="511">
        <v>0</v>
      </c>
      <c r="G3705" s="511">
        <v>393017.24</v>
      </c>
      <c r="H3705" s="511">
        <v>393017.24</v>
      </c>
      <c r="I3705" s="511">
        <v>0</v>
      </c>
      <c r="J3705" s="527">
        <v>0</v>
      </c>
    </row>
    <row r="3706" spans="2:10" x14ac:dyDescent="0.25">
      <c r="B3706" s="516" t="s">
        <v>479</v>
      </c>
      <c r="C3706" s="458" t="s">
        <v>4590</v>
      </c>
      <c r="D3706" s="458" t="s">
        <v>4070</v>
      </c>
      <c r="E3706" s="456">
        <v>0</v>
      </c>
      <c r="F3706" s="456">
        <v>0</v>
      </c>
      <c r="G3706" s="456">
        <v>0</v>
      </c>
      <c r="H3706" s="456">
        <v>0</v>
      </c>
      <c r="I3706" s="456">
        <v>0</v>
      </c>
      <c r="J3706" s="459">
        <v>0</v>
      </c>
    </row>
    <row r="3707" spans="2:10" x14ac:dyDescent="0.25">
      <c r="B3707" s="526" t="s">
        <v>479</v>
      </c>
      <c r="C3707" s="512" t="s">
        <v>3865</v>
      </c>
      <c r="D3707" s="512" t="s">
        <v>3276</v>
      </c>
      <c r="E3707" s="511">
        <v>0</v>
      </c>
      <c r="F3707" s="511">
        <v>0</v>
      </c>
      <c r="G3707" s="511">
        <v>0</v>
      </c>
      <c r="H3707" s="511">
        <v>0</v>
      </c>
      <c r="I3707" s="511">
        <v>0</v>
      </c>
      <c r="J3707" s="527">
        <v>0</v>
      </c>
    </row>
    <row r="3708" spans="2:10" x14ac:dyDescent="0.25">
      <c r="B3708" s="516" t="s">
        <v>479</v>
      </c>
      <c r="C3708" s="458" t="s">
        <v>2985</v>
      </c>
      <c r="D3708" s="458" t="s">
        <v>2065</v>
      </c>
      <c r="E3708" s="456">
        <v>0</v>
      </c>
      <c r="F3708" s="456">
        <v>0</v>
      </c>
      <c r="G3708" s="456">
        <v>78893.5</v>
      </c>
      <c r="H3708" s="456">
        <v>78893.5</v>
      </c>
      <c r="I3708" s="456">
        <v>0</v>
      </c>
      <c r="J3708" s="459">
        <v>0</v>
      </c>
    </row>
    <row r="3709" spans="2:10" x14ac:dyDescent="0.25">
      <c r="B3709" s="516" t="s">
        <v>479</v>
      </c>
      <c r="C3709" s="458" t="s">
        <v>3461</v>
      </c>
      <c r="D3709" s="458" t="s">
        <v>2067</v>
      </c>
      <c r="E3709" s="456">
        <v>0</v>
      </c>
      <c r="F3709" s="456">
        <v>0</v>
      </c>
      <c r="G3709" s="456">
        <v>0</v>
      </c>
      <c r="H3709" s="456">
        <v>0</v>
      </c>
      <c r="I3709" s="456">
        <v>0</v>
      </c>
      <c r="J3709" s="459">
        <v>0</v>
      </c>
    </row>
    <row r="3710" spans="2:10" x14ac:dyDescent="0.25">
      <c r="B3710" s="516" t="s">
        <v>479</v>
      </c>
      <c r="C3710" s="458" t="s">
        <v>6023</v>
      </c>
      <c r="D3710" s="458" t="s">
        <v>2071</v>
      </c>
      <c r="E3710" s="456">
        <v>0</v>
      </c>
      <c r="F3710" s="456">
        <v>0</v>
      </c>
      <c r="G3710" s="456">
        <v>87104.639999999999</v>
      </c>
      <c r="H3710" s="456">
        <v>87104.639999999999</v>
      </c>
      <c r="I3710" s="456">
        <v>0</v>
      </c>
      <c r="J3710" s="459">
        <v>0</v>
      </c>
    </row>
    <row r="3711" spans="2:10" x14ac:dyDescent="0.25">
      <c r="B3711" s="526" t="s">
        <v>479</v>
      </c>
      <c r="C3711" s="512" t="s">
        <v>4733</v>
      </c>
      <c r="D3711" s="512" t="s">
        <v>2073</v>
      </c>
      <c r="E3711" s="511">
        <v>0</v>
      </c>
      <c r="F3711" s="511">
        <v>0</v>
      </c>
      <c r="G3711" s="511">
        <v>0</v>
      </c>
      <c r="H3711" s="511">
        <v>0</v>
      </c>
      <c r="I3711" s="511">
        <v>0</v>
      </c>
      <c r="J3711" s="527">
        <v>0</v>
      </c>
    </row>
    <row r="3712" spans="2:10" x14ac:dyDescent="0.25">
      <c r="B3712" s="526" t="s">
        <v>479</v>
      </c>
      <c r="C3712" s="512" t="s">
        <v>2986</v>
      </c>
      <c r="D3712" s="512" t="s">
        <v>2075</v>
      </c>
      <c r="E3712" s="511">
        <v>0</v>
      </c>
      <c r="F3712" s="511">
        <v>0</v>
      </c>
      <c r="G3712" s="511">
        <v>8188.53</v>
      </c>
      <c r="H3712" s="511">
        <v>8188.53</v>
      </c>
      <c r="I3712" s="511">
        <v>0</v>
      </c>
      <c r="J3712" s="527">
        <v>0</v>
      </c>
    </row>
    <row r="3713" spans="2:10" x14ac:dyDescent="0.25">
      <c r="B3713" s="526" t="s">
        <v>479</v>
      </c>
      <c r="C3713" s="512" t="s">
        <v>2987</v>
      </c>
      <c r="D3713" s="512" t="s">
        <v>2079</v>
      </c>
      <c r="E3713" s="511">
        <v>0</v>
      </c>
      <c r="F3713" s="511">
        <v>0</v>
      </c>
      <c r="G3713" s="511">
        <v>38956.400000000001</v>
      </c>
      <c r="H3713" s="511">
        <v>38956.400000000001</v>
      </c>
      <c r="I3713" s="511">
        <v>0</v>
      </c>
      <c r="J3713" s="527">
        <v>0</v>
      </c>
    </row>
    <row r="3714" spans="2:10" x14ac:dyDescent="0.25">
      <c r="B3714" s="526" t="s">
        <v>479</v>
      </c>
      <c r="C3714" s="512" t="s">
        <v>3462</v>
      </c>
      <c r="D3714" s="512" t="s">
        <v>2081</v>
      </c>
      <c r="E3714" s="511">
        <v>0</v>
      </c>
      <c r="F3714" s="511">
        <v>0</v>
      </c>
      <c r="G3714" s="511">
        <v>9311.26</v>
      </c>
      <c r="H3714" s="511">
        <v>9311.26</v>
      </c>
      <c r="I3714" s="511">
        <v>0</v>
      </c>
      <c r="J3714" s="527">
        <v>0</v>
      </c>
    </row>
    <row r="3715" spans="2:10" x14ac:dyDescent="0.25">
      <c r="B3715" s="526" t="s">
        <v>479</v>
      </c>
      <c r="C3715" s="512" t="s">
        <v>4936</v>
      </c>
      <c r="D3715" s="512" t="s">
        <v>2083</v>
      </c>
      <c r="E3715" s="511">
        <v>0</v>
      </c>
      <c r="F3715" s="511">
        <v>0</v>
      </c>
      <c r="G3715" s="511">
        <v>0</v>
      </c>
      <c r="H3715" s="511">
        <v>0</v>
      </c>
      <c r="I3715" s="511">
        <v>0</v>
      </c>
      <c r="J3715" s="527">
        <v>0</v>
      </c>
    </row>
    <row r="3716" spans="2:10" x14ac:dyDescent="0.25">
      <c r="B3716" s="516" t="s">
        <v>479</v>
      </c>
      <c r="C3716" s="458" t="s">
        <v>3866</v>
      </c>
      <c r="D3716" s="458" t="s">
        <v>2085</v>
      </c>
      <c r="E3716" s="456">
        <v>0</v>
      </c>
      <c r="F3716" s="456">
        <v>0</v>
      </c>
      <c r="G3716" s="456">
        <v>0</v>
      </c>
      <c r="H3716" s="456">
        <v>0</v>
      </c>
      <c r="I3716" s="456">
        <v>0</v>
      </c>
      <c r="J3716" s="459">
        <v>0</v>
      </c>
    </row>
    <row r="3717" spans="2:10" x14ac:dyDescent="0.25">
      <c r="B3717" s="516" t="s">
        <v>479</v>
      </c>
      <c r="C3717" s="458" t="s">
        <v>3867</v>
      </c>
      <c r="D3717" s="458" t="s">
        <v>2087</v>
      </c>
      <c r="E3717" s="456">
        <v>0</v>
      </c>
      <c r="F3717" s="456">
        <v>0</v>
      </c>
      <c r="G3717" s="456">
        <v>0</v>
      </c>
      <c r="H3717" s="456">
        <v>0</v>
      </c>
      <c r="I3717" s="456">
        <v>0</v>
      </c>
      <c r="J3717" s="459">
        <v>0</v>
      </c>
    </row>
    <row r="3718" spans="2:10" x14ac:dyDescent="0.25">
      <c r="B3718" s="516" t="s">
        <v>479</v>
      </c>
      <c r="C3718" s="458" t="s">
        <v>2988</v>
      </c>
      <c r="D3718" s="458" t="s">
        <v>2089</v>
      </c>
      <c r="E3718" s="456">
        <v>0</v>
      </c>
      <c r="F3718" s="456">
        <v>0</v>
      </c>
      <c r="G3718" s="456">
        <v>0</v>
      </c>
      <c r="H3718" s="456">
        <v>0</v>
      </c>
      <c r="I3718" s="456">
        <v>0</v>
      </c>
      <c r="J3718" s="459">
        <v>0</v>
      </c>
    </row>
    <row r="3719" spans="2:10" x14ac:dyDescent="0.25">
      <c r="B3719" s="516" t="s">
        <v>479</v>
      </c>
      <c r="C3719" s="458" t="s">
        <v>4379</v>
      </c>
      <c r="D3719" s="458" t="s">
        <v>4060</v>
      </c>
      <c r="E3719" s="456">
        <v>0</v>
      </c>
      <c r="F3719" s="456">
        <v>0</v>
      </c>
      <c r="G3719" s="456">
        <v>0</v>
      </c>
      <c r="H3719" s="456">
        <v>0</v>
      </c>
      <c r="I3719" s="456">
        <v>0</v>
      </c>
      <c r="J3719" s="459">
        <v>0</v>
      </c>
    </row>
    <row r="3720" spans="2:10" x14ac:dyDescent="0.25">
      <c r="B3720" s="516" t="s">
        <v>479</v>
      </c>
      <c r="C3720" s="458" t="s">
        <v>3463</v>
      </c>
      <c r="D3720" s="458" t="s">
        <v>2095</v>
      </c>
      <c r="E3720" s="456">
        <v>0</v>
      </c>
      <c r="F3720" s="456">
        <v>0</v>
      </c>
      <c r="G3720" s="456">
        <v>1700.55</v>
      </c>
      <c r="H3720" s="456">
        <v>1700.55</v>
      </c>
      <c r="I3720" s="456">
        <v>0</v>
      </c>
      <c r="J3720" s="459">
        <v>0</v>
      </c>
    </row>
    <row r="3721" spans="2:10" x14ac:dyDescent="0.25">
      <c r="B3721" s="516" t="s">
        <v>479</v>
      </c>
      <c r="C3721" s="458" t="s">
        <v>4380</v>
      </c>
      <c r="D3721" s="458" t="s">
        <v>2101</v>
      </c>
      <c r="E3721" s="456">
        <v>0</v>
      </c>
      <c r="F3721" s="456">
        <v>0</v>
      </c>
      <c r="G3721" s="456">
        <v>0</v>
      </c>
      <c r="H3721" s="456">
        <v>0</v>
      </c>
      <c r="I3721" s="456">
        <v>0</v>
      </c>
      <c r="J3721" s="459">
        <v>0</v>
      </c>
    </row>
    <row r="3722" spans="2:10" x14ac:dyDescent="0.25">
      <c r="B3722" s="516" t="s">
        <v>479</v>
      </c>
      <c r="C3722" s="458" t="s">
        <v>3868</v>
      </c>
      <c r="D3722" s="458" t="s">
        <v>2103</v>
      </c>
      <c r="E3722" s="456">
        <v>0</v>
      </c>
      <c r="F3722" s="456">
        <v>0</v>
      </c>
      <c r="G3722" s="456">
        <v>0</v>
      </c>
      <c r="H3722" s="456">
        <v>0</v>
      </c>
      <c r="I3722" s="456">
        <v>0</v>
      </c>
      <c r="J3722" s="459">
        <v>0</v>
      </c>
    </row>
    <row r="3723" spans="2:10" x14ac:dyDescent="0.25">
      <c r="B3723" s="516" t="s">
        <v>479</v>
      </c>
      <c r="C3723" s="458" t="s">
        <v>2989</v>
      </c>
      <c r="D3723" s="458" t="s">
        <v>2105</v>
      </c>
      <c r="E3723" s="456">
        <v>0</v>
      </c>
      <c r="F3723" s="456">
        <v>0</v>
      </c>
      <c r="G3723" s="456">
        <v>0</v>
      </c>
      <c r="H3723" s="456">
        <v>0</v>
      </c>
      <c r="I3723" s="456">
        <v>0</v>
      </c>
      <c r="J3723" s="459">
        <v>0</v>
      </c>
    </row>
    <row r="3724" spans="2:10" x14ac:dyDescent="0.25">
      <c r="B3724" s="516" t="s">
        <v>479</v>
      </c>
      <c r="C3724" s="458" t="s">
        <v>3869</v>
      </c>
      <c r="D3724" s="458" t="s">
        <v>2107</v>
      </c>
      <c r="E3724" s="456">
        <v>0</v>
      </c>
      <c r="F3724" s="456">
        <v>0</v>
      </c>
      <c r="G3724" s="456">
        <v>0</v>
      </c>
      <c r="H3724" s="456">
        <v>0</v>
      </c>
      <c r="I3724" s="456">
        <v>0</v>
      </c>
      <c r="J3724" s="459">
        <v>0</v>
      </c>
    </row>
    <row r="3725" spans="2:10" x14ac:dyDescent="0.25">
      <c r="B3725" s="516" t="s">
        <v>479</v>
      </c>
      <c r="C3725" s="458" t="s">
        <v>6025</v>
      </c>
      <c r="D3725" s="458" t="s">
        <v>2191</v>
      </c>
      <c r="E3725" s="456">
        <v>0</v>
      </c>
      <c r="F3725" s="456">
        <v>0</v>
      </c>
      <c r="G3725" s="456">
        <v>0</v>
      </c>
      <c r="H3725" s="456">
        <v>0</v>
      </c>
      <c r="I3725" s="456">
        <v>0</v>
      </c>
      <c r="J3725" s="459">
        <v>0</v>
      </c>
    </row>
    <row r="3726" spans="2:10" x14ac:dyDescent="0.25">
      <c r="B3726" s="516" t="s">
        <v>479</v>
      </c>
      <c r="C3726" s="458" t="s">
        <v>3464</v>
      </c>
      <c r="D3726" s="458" t="s">
        <v>2390</v>
      </c>
      <c r="E3726" s="456">
        <v>0</v>
      </c>
      <c r="F3726" s="456">
        <v>0</v>
      </c>
      <c r="G3726" s="456">
        <v>226416</v>
      </c>
      <c r="H3726" s="456">
        <v>226416</v>
      </c>
      <c r="I3726" s="456">
        <v>0</v>
      </c>
      <c r="J3726" s="459">
        <v>0</v>
      </c>
    </row>
    <row r="3727" spans="2:10" x14ac:dyDescent="0.25">
      <c r="B3727" s="526" t="s">
        <v>479</v>
      </c>
      <c r="C3727" s="512" t="s">
        <v>3465</v>
      </c>
      <c r="D3727" s="512" t="s">
        <v>2115</v>
      </c>
      <c r="E3727" s="511">
        <v>0</v>
      </c>
      <c r="F3727" s="511">
        <v>0</v>
      </c>
      <c r="G3727" s="511">
        <v>7896.43</v>
      </c>
      <c r="H3727" s="511">
        <v>7896.43</v>
      </c>
      <c r="I3727" s="511">
        <v>0</v>
      </c>
      <c r="J3727" s="527">
        <v>0</v>
      </c>
    </row>
    <row r="3728" spans="2:10" x14ac:dyDescent="0.25">
      <c r="B3728" s="516" t="s">
        <v>479</v>
      </c>
      <c r="C3728" s="458" t="s">
        <v>4148</v>
      </c>
      <c r="D3728" s="458" t="s">
        <v>2117</v>
      </c>
      <c r="E3728" s="456">
        <v>0</v>
      </c>
      <c r="F3728" s="456">
        <v>0</v>
      </c>
      <c r="G3728" s="456">
        <v>59821.760000000002</v>
      </c>
      <c r="H3728" s="456">
        <v>59821.760000000002</v>
      </c>
      <c r="I3728" s="456">
        <v>0</v>
      </c>
      <c r="J3728" s="459">
        <v>0</v>
      </c>
    </row>
    <row r="3729" spans="2:10" x14ac:dyDescent="0.25">
      <c r="B3729" s="516" t="s">
        <v>479</v>
      </c>
      <c r="C3729" s="458" t="s">
        <v>6281</v>
      </c>
      <c r="D3729" s="458" t="s">
        <v>2197</v>
      </c>
      <c r="E3729" s="456">
        <v>0</v>
      </c>
      <c r="F3729" s="456">
        <v>0</v>
      </c>
      <c r="G3729" s="456">
        <v>1751.77</v>
      </c>
      <c r="H3729" s="456">
        <v>1751.77</v>
      </c>
      <c r="I3729" s="456">
        <v>0</v>
      </c>
      <c r="J3729" s="459">
        <v>0</v>
      </c>
    </row>
    <row r="3730" spans="2:10" x14ac:dyDescent="0.25">
      <c r="B3730" s="516" t="s">
        <v>479</v>
      </c>
      <c r="C3730" s="458" t="s">
        <v>3466</v>
      </c>
      <c r="D3730" s="458" t="s">
        <v>2119</v>
      </c>
      <c r="E3730" s="456">
        <v>0</v>
      </c>
      <c r="F3730" s="456">
        <v>0</v>
      </c>
      <c r="G3730" s="456">
        <v>0</v>
      </c>
      <c r="H3730" s="456">
        <v>0</v>
      </c>
      <c r="I3730" s="456">
        <v>0</v>
      </c>
      <c r="J3730" s="459">
        <v>0</v>
      </c>
    </row>
    <row r="3731" spans="2:10" x14ac:dyDescent="0.25">
      <c r="B3731" s="516" t="s">
        <v>479</v>
      </c>
      <c r="C3731" s="458" t="s">
        <v>3870</v>
      </c>
      <c r="D3731" s="458" t="s">
        <v>2121</v>
      </c>
      <c r="E3731" s="456">
        <v>0</v>
      </c>
      <c r="F3731" s="456">
        <v>0</v>
      </c>
      <c r="G3731" s="456">
        <v>1276.27</v>
      </c>
      <c r="H3731" s="456">
        <v>1276.27</v>
      </c>
      <c r="I3731" s="456">
        <v>0</v>
      </c>
      <c r="J3731" s="459">
        <v>0</v>
      </c>
    </row>
    <row r="3732" spans="2:10" x14ac:dyDescent="0.25">
      <c r="B3732" s="516" t="s">
        <v>479</v>
      </c>
      <c r="C3732" s="458" t="s">
        <v>4937</v>
      </c>
      <c r="D3732" s="458" t="s">
        <v>2123</v>
      </c>
      <c r="E3732" s="456">
        <v>0</v>
      </c>
      <c r="F3732" s="456">
        <v>0</v>
      </c>
      <c r="G3732" s="456">
        <v>0</v>
      </c>
      <c r="H3732" s="456">
        <v>0</v>
      </c>
      <c r="I3732" s="456">
        <v>0</v>
      </c>
      <c r="J3732" s="459">
        <v>0</v>
      </c>
    </row>
    <row r="3733" spans="2:10" x14ac:dyDescent="0.25">
      <c r="B3733" s="516" t="s">
        <v>479</v>
      </c>
      <c r="C3733" s="458" t="s">
        <v>4938</v>
      </c>
      <c r="D3733" s="458" t="s">
        <v>2129</v>
      </c>
      <c r="E3733" s="456">
        <v>0</v>
      </c>
      <c r="F3733" s="456">
        <v>0</v>
      </c>
      <c r="G3733" s="456">
        <v>0</v>
      </c>
      <c r="H3733" s="456">
        <v>0</v>
      </c>
      <c r="I3733" s="456">
        <v>0</v>
      </c>
      <c r="J3733" s="459">
        <v>0</v>
      </c>
    </row>
    <row r="3734" spans="2:10" x14ac:dyDescent="0.25">
      <c r="B3734" s="516" t="s">
        <v>479</v>
      </c>
      <c r="C3734" s="458" t="s">
        <v>3871</v>
      </c>
      <c r="D3734" s="458" t="s">
        <v>2131</v>
      </c>
      <c r="E3734" s="456">
        <v>0</v>
      </c>
      <c r="F3734" s="456">
        <v>0</v>
      </c>
      <c r="G3734" s="456">
        <v>0</v>
      </c>
      <c r="H3734" s="456">
        <v>0</v>
      </c>
      <c r="I3734" s="456">
        <v>0</v>
      </c>
      <c r="J3734" s="459">
        <v>0</v>
      </c>
    </row>
    <row r="3735" spans="2:10" x14ac:dyDescent="0.25">
      <c r="B3735" s="516" t="s">
        <v>479</v>
      </c>
      <c r="C3735" s="458" t="s">
        <v>4734</v>
      </c>
      <c r="D3735" s="458" t="s">
        <v>2139</v>
      </c>
      <c r="E3735" s="456">
        <v>0</v>
      </c>
      <c r="F3735" s="456">
        <v>0</v>
      </c>
      <c r="G3735" s="456">
        <v>0</v>
      </c>
      <c r="H3735" s="456">
        <v>0</v>
      </c>
      <c r="I3735" s="456">
        <v>0</v>
      </c>
      <c r="J3735" s="459">
        <v>0</v>
      </c>
    </row>
    <row r="3736" spans="2:10" x14ac:dyDescent="0.25">
      <c r="B3736" s="516" t="s">
        <v>479</v>
      </c>
      <c r="C3736" s="458" t="s">
        <v>3467</v>
      </c>
      <c r="D3736" s="458" t="s">
        <v>2325</v>
      </c>
      <c r="E3736" s="456">
        <v>0</v>
      </c>
      <c r="F3736" s="456">
        <v>0</v>
      </c>
      <c r="G3736" s="456">
        <v>32906.89</v>
      </c>
      <c r="H3736" s="456">
        <v>32906.89</v>
      </c>
      <c r="I3736" s="456">
        <v>0</v>
      </c>
      <c r="J3736" s="459">
        <v>0</v>
      </c>
    </row>
    <row r="3737" spans="2:10" x14ac:dyDescent="0.25">
      <c r="B3737" s="516" t="s">
        <v>479</v>
      </c>
      <c r="C3737" s="458" t="s">
        <v>3872</v>
      </c>
      <c r="D3737" s="458" t="s">
        <v>2327</v>
      </c>
      <c r="E3737" s="456">
        <v>0</v>
      </c>
      <c r="F3737" s="456">
        <v>0</v>
      </c>
      <c r="G3737" s="456">
        <v>0</v>
      </c>
      <c r="H3737" s="456">
        <v>0</v>
      </c>
      <c r="I3737" s="456">
        <v>0</v>
      </c>
      <c r="J3737" s="459">
        <v>0</v>
      </c>
    </row>
    <row r="3738" spans="2:10" x14ac:dyDescent="0.25">
      <c r="B3738" s="526" t="s">
        <v>479</v>
      </c>
      <c r="C3738" s="512" t="s">
        <v>4381</v>
      </c>
      <c r="D3738" s="512" t="s">
        <v>2208</v>
      </c>
      <c r="E3738" s="511">
        <v>0</v>
      </c>
      <c r="F3738" s="511">
        <v>0</v>
      </c>
      <c r="G3738" s="511">
        <v>0</v>
      </c>
      <c r="H3738" s="511">
        <v>0</v>
      </c>
      <c r="I3738" s="511">
        <v>0</v>
      </c>
      <c r="J3738" s="527">
        <v>0</v>
      </c>
    </row>
    <row r="3739" spans="2:10" x14ac:dyDescent="0.25">
      <c r="B3739" s="516" t="s">
        <v>479</v>
      </c>
      <c r="C3739" s="458" t="s">
        <v>4382</v>
      </c>
      <c r="D3739" s="458" t="s">
        <v>2210</v>
      </c>
      <c r="E3739" s="456">
        <v>-2739719.14</v>
      </c>
      <c r="F3739" s="456">
        <v>0</v>
      </c>
      <c r="G3739" s="456">
        <v>146906.42000000001</v>
      </c>
      <c r="H3739" s="456">
        <v>146906.42000000001</v>
      </c>
      <c r="I3739" s="456">
        <v>-2739719.14</v>
      </c>
      <c r="J3739" s="459">
        <v>0</v>
      </c>
    </row>
    <row r="3740" spans="2:10" x14ac:dyDescent="0.25">
      <c r="B3740" s="516" t="s">
        <v>479</v>
      </c>
      <c r="C3740" s="458" t="s">
        <v>3873</v>
      </c>
      <c r="D3740" s="458" t="s">
        <v>2141</v>
      </c>
      <c r="E3740" s="456">
        <v>0</v>
      </c>
      <c r="F3740" s="456">
        <v>0</v>
      </c>
      <c r="G3740" s="456">
        <v>0</v>
      </c>
      <c r="H3740" s="456">
        <v>0</v>
      </c>
      <c r="I3740" s="456">
        <v>0</v>
      </c>
      <c r="J3740" s="459">
        <v>0</v>
      </c>
    </row>
    <row r="3741" spans="2:10" x14ac:dyDescent="0.25">
      <c r="B3741" s="526" t="s">
        <v>479</v>
      </c>
      <c r="C3741" s="512" t="s">
        <v>2990</v>
      </c>
      <c r="D3741" s="512" t="s">
        <v>2143</v>
      </c>
      <c r="E3741" s="511">
        <v>0</v>
      </c>
      <c r="F3741" s="511">
        <v>0</v>
      </c>
      <c r="G3741" s="511">
        <v>366.83</v>
      </c>
      <c r="H3741" s="511">
        <v>366.83</v>
      </c>
      <c r="I3741" s="511">
        <v>0</v>
      </c>
      <c r="J3741" s="527">
        <v>0</v>
      </c>
    </row>
    <row r="3742" spans="2:10" x14ac:dyDescent="0.25">
      <c r="B3742" s="526" t="s">
        <v>479</v>
      </c>
      <c r="C3742" s="512" t="s">
        <v>3874</v>
      </c>
      <c r="D3742" s="512" t="s">
        <v>2145</v>
      </c>
      <c r="E3742" s="511">
        <v>0</v>
      </c>
      <c r="F3742" s="511">
        <v>0</v>
      </c>
      <c r="G3742" s="511">
        <v>8250</v>
      </c>
      <c r="H3742" s="511">
        <v>8250</v>
      </c>
      <c r="I3742" s="511">
        <v>0</v>
      </c>
      <c r="J3742" s="527">
        <v>0</v>
      </c>
    </row>
    <row r="3743" spans="2:10" x14ac:dyDescent="0.25">
      <c r="B3743" s="516" t="s">
        <v>479</v>
      </c>
      <c r="C3743" s="458" t="s">
        <v>3875</v>
      </c>
      <c r="D3743" s="458" t="s">
        <v>2233</v>
      </c>
      <c r="E3743" s="456">
        <v>0</v>
      </c>
      <c r="F3743" s="456">
        <v>0</v>
      </c>
      <c r="G3743" s="456">
        <v>65940</v>
      </c>
      <c r="H3743" s="456">
        <v>65940</v>
      </c>
      <c r="I3743" s="456">
        <v>0</v>
      </c>
      <c r="J3743" s="459">
        <v>0</v>
      </c>
    </row>
    <row r="3744" spans="2:10" x14ac:dyDescent="0.25">
      <c r="B3744" s="516" t="s">
        <v>479</v>
      </c>
      <c r="C3744" s="458" t="s">
        <v>3876</v>
      </c>
      <c r="D3744" s="458" t="s">
        <v>2147</v>
      </c>
      <c r="E3744" s="456">
        <v>0</v>
      </c>
      <c r="F3744" s="456">
        <v>0</v>
      </c>
      <c r="G3744" s="456">
        <v>0</v>
      </c>
      <c r="H3744" s="456">
        <v>0</v>
      </c>
      <c r="I3744" s="456">
        <v>0</v>
      </c>
      <c r="J3744" s="459">
        <v>0</v>
      </c>
    </row>
    <row r="3745" spans="2:10" x14ac:dyDescent="0.25">
      <c r="B3745" s="516" t="s">
        <v>479</v>
      </c>
      <c r="C3745" s="458" t="s">
        <v>4383</v>
      </c>
      <c r="D3745" s="458" t="s">
        <v>2351</v>
      </c>
      <c r="E3745" s="456">
        <v>0</v>
      </c>
      <c r="F3745" s="456">
        <v>0</v>
      </c>
      <c r="G3745" s="456">
        <v>0</v>
      </c>
      <c r="H3745" s="456">
        <v>0</v>
      </c>
      <c r="I3745" s="456">
        <v>0</v>
      </c>
      <c r="J3745" s="459">
        <v>0</v>
      </c>
    </row>
    <row r="3746" spans="2:10" x14ac:dyDescent="0.25">
      <c r="B3746" s="516" t="s">
        <v>479</v>
      </c>
      <c r="C3746" s="458" t="s">
        <v>3877</v>
      </c>
      <c r="D3746" s="458" t="s">
        <v>2151</v>
      </c>
      <c r="E3746" s="456">
        <v>0</v>
      </c>
      <c r="F3746" s="456">
        <v>0</v>
      </c>
      <c r="G3746" s="456">
        <v>1350</v>
      </c>
      <c r="H3746" s="456">
        <v>1350</v>
      </c>
      <c r="I3746" s="456">
        <v>0</v>
      </c>
      <c r="J3746" s="459">
        <v>0</v>
      </c>
    </row>
    <row r="3747" spans="2:10" ht="18" x14ac:dyDescent="0.25">
      <c r="B3747" s="516" t="s">
        <v>479</v>
      </c>
      <c r="C3747" s="458" t="s">
        <v>3878</v>
      </c>
      <c r="D3747" s="458" t="s">
        <v>2153</v>
      </c>
      <c r="E3747" s="456">
        <v>-0.8</v>
      </c>
      <c r="F3747" s="456">
        <v>0</v>
      </c>
      <c r="G3747" s="456">
        <v>13982.13</v>
      </c>
      <c r="H3747" s="456">
        <v>13982.13</v>
      </c>
      <c r="I3747" s="456">
        <v>-0.8</v>
      </c>
      <c r="J3747" s="459">
        <v>0</v>
      </c>
    </row>
    <row r="3748" spans="2:10" x14ac:dyDescent="0.25">
      <c r="B3748" s="526" t="s">
        <v>479</v>
      </c>
      <c r="C3748" s="512" t="s">
        <v>4591</v>
      </c>
      <c r="D3748" s="512" t="s">
        <v>2357</v>
      </c>
      <c r="E3748" s="511">
        <v>0</v>
      </c>
      <c r="F3748" s="511">
        <v>0</v>
      </c>
      <c r="G3748" s="511">
        <v>0</v>
      </c>
      <c r="H3748" s="511">
        <v>0</v>
      </c>
      <c r="I3748" s="511">
        <v>0</v>
      </c>
      <c r="J3748" s="527">
        <v>0</v>
      </c>
    </row>
    <row r="3749" spans="2:10" ht="18" x14ac:dyDescent="0.25">
      <c r="B3749" s="516" t="s">
        <v>479</v>
      </c>
      <c r="C3749" s="458" t="s">
        <v>4735</v>
      </c>
      <c r="D3749" s="458" t="s">
        <v>2359</v>
      </c>
      <c r="E3749" s="456">
        <v>0</v>
      </c>
      <c r="F3749" s="456">
        <v>0</v>
      </c>
      <c r="G3749" s="456">
        <v>3500</v>
      </c>
      <c r="H3749" s="456">
        <v>3500</v>
      </c>
      <c r="I3749" s="456">
        <v>0</v>
      </c>
      <c r="J3749" s="459">
        <v>0</v>
      </c>
    </row>
    <row r="3750" spans="2:10" x14ac:dyDescent="0.25">
      <c r="B3750" s="516" t="s">
        <v>479</v>
      </c>
      <c r="C3750" s="458" t="s">
        <v>2991</v>
      </c>
      <c r="D3750" s="458" t="s">
        <v>2155</v>
      </c>
      <c r="E3750" s="456">
        <v>0</v>
      </c>
      <c r="F3750" s="456">
        <v>0</v>
      </c>
      <c r="G3750" s="456">
        <v>11110.66</v>
      </c>
      <c r="H3750" s="456">
        <v>11110.66</v>
      </c>
      <c r="I3750" s="456">
        <v>0</v>
      </c>
      <c r="J3750" s="459">
        <v>0</v>
      </c>
    </row>
    <row r="3751" spans="2:10" x14ac:dyDescent="0.25">
      <c r="B3751" s="516" t="s">
        <v>479</v>
      </c>
      <c r="C3751" s="458" t="s">
        <v>2992</v>
      </c>
      <c r="D3751" s="458" t="s">
        <v>2157</v>
      </c>
      <c r="E3751" s="456">
        <v>0</v>
      </c>
      <c r="F3751" s="456">
        <v>0</v>
      </c>
      <c r="G3751" s="456">
        <v>928.41</v>
      </c>
      <c r="H3751" s="456">
        <v>928.41</v>
      </c>
      <c r="I3751" s="456">
        <v>0</v>
      </c>
      <c r="J3751" s="459">
        <v>0</v>
      </c>
    </row>
    <row r="3752" spans="2:10" x14ac:dyDescent="0.25">
      <c r="B3752" s="516" t="s">
        <v>479</v>
      </c>
      <c r="C3752" s="458" t="s">
        <v>3880</v>
      </c>
      <c r="D3752" s="458" t="s">
        <v>3690</v>
      </c>
      <c r="E3752" s="456">
        <v>0</v>
      </c>
      <c r="F3752" s="456">
        <v>0</v>
      </c>
      <c r="G3752" s="456">
        <v>0</v>
      </c>
      <c r="H3752" s="456">
        <v>0</v>
      </c>
      <c r="I3752" s="456">
        <v>0</v>
      </c>
      <c r="J3752" s="459">
        <v>0</v>
      </c>
    </row>
    <row r="3753" spans="2:10" x14ac:dyDescent="0.25">
      <c r="B3753" s="516" t="s">
        <v>479</v>
      </c>
      <c r="C3753" s="458" t="s">
        <v>4593</v>
      </c>
      <c r="D3753" s="458" t="s">
        <v>4503</v>
      </c>
      <c r="E3753" s="456">
        <v>0</v>
      </c>
      <c r="F3753" s="456">
        <v>0</v>
      </c>
      <c r="G3753" s="456">
        <v>0</v>
      </c>
      <c r="H3753" s="456">
        <v>0</v>
      </c>
      <c r="I3753" s="456">
        <v>0</v>
      </c>
      <c r="J3753" s="459">
        <v>0</v>
      </c>
    </row>
    <row r="3754" spans="2:10" x14ac:dyDescent="0.25">
      <c r="B3754" s="526" t="s">
        <v>479</v>
      </c>
      <c r="C3754" s="512" t="s">
        <v>4594</v>
      </c>
      <c r="D3754" s="512" t="s">
        <v>3690</v>
      </c>
      <c r="E3754" s="511">
        <v>0</v>
      </c>
      <c r="F3754" s="511">
        <v>0</v>
      </c>
      <c r="G3754" s="511">
        <v>0</v>
      </c>
      <c r="H3754" s="511">
        <v>0</v>
      </c>
      <c r="I3754" s="511">
        <v>0</v>
      </c>
      <c r="J3754" s="527">
        <v>0</v>
      </c>
    </row>
    <row r="3755" spans="2:10" x14ac:dyDescent="0.25">
      <c r="B3755" s="516" t="s">
        <v>479</v>
      </c>
      <c r="C3755" s="458" t="s">
        <v>2993</v>
      </c>
      <c r="D3755" s="458" t="s">
        <v>2994</v>
      </c>
      <c r="E3755" s="456">
        <v>132795621.38</v>
      </c>
      <c r="F3755" s="456">
        <v>0</v>
      </c>
      <c r="G3755" s="456">
        <v>19134771.149999999</v>
      </c>
      <c r="H3755" s="456">
        <v>0</v>
      </c>
      <c r="I3755" s="456">
        <v>151930392.53</v>
      </c>
      <c r="J3755" s="459">
        <v>0</v>
      </c>
    </row>
    <row r="3756" spans="2:10" x14ac:dyDescent="0.25">
      <c r="B3756" s="516" t="s">
        <v>479</v>
      </c>
      <c r="C3756" s="458" t="s">
        <v>6041</v>
      </c>
      <c r="D3756" s="458" t="s">
        <v>4227</v>
      </c>
      <c r="E3756" s="456">
        <v>525846.80000000005</v>
      </c>
      <c r="F3756" s="456">
        <v>0</v>
      </c>
      <c r="G3756" s="456">
        <v>0</v>
      </c>
      <c r="H3756" s="456">
        <v>0</v>
      </c>
      <c r="I3756" s="456">
        <v>525846.80000000005</v>
      </c>
      <c r="J3756" s="459">
        <v>0</v>
      </c>
    </row>
    <row r="3757" spans="2:10" x14ac:dyDescent="0.25">
      <c r="B3757" s="516" t="s">
        <v>479</v>
      </c>
      <c r="C3757" s="458" t="s">
        <v>6042</v>
      </c>
      <c r="D3757" s="458" t="s">
        <v>2422</v>
      </c>
      <c r="E3757" s="456">
        <v>64062</v>
      </c>
      <c r="F3757" s="456">
        <v>0</v>
      </c>
      <c r="G3757" s="456">
        <v>0</v>
      </c>
      <c r="H3757" s="456">
        <v>0</v>
      </c>
      <c r="I3757" s="456">
        <v>64062</v>
      </c>
      <c r="J3757" s="459">
        <v>0</v>
      </c>
    </row>
    <row r="3758" spans="2:10" x14ac:dyDescent="0.25">
      <c r="B3758" s="516" t="s">
        <v>479</v>
      </c>
      <c r="C3758" s="458" t="s">
        <v>3470</v>
      </c>
      <c r="D3758" s="458" t="s">
        <v>3263</v>
      </c>
      <c r="E3758" s="456">
        <v>208532.98</v>
      </c>
      <c r="F3758" s="456">
        <v>0</v>
      </c>
      <c r="G3758" s="456">
        <v>0</v>
      </c>
      <c r="H3758" s="456">
        <v>0</v>
      </c>
      <c r="I3758" s="456">
        <v>208532.98</v>
      </c>
      <c r="J3758" s="459">
        <v>0</v>
      </c>
    </row>
    <row r="3759" spans="2:10" x14ac:dyDescent="0.25">
      <c r="B3759" s="516" t="s">
        <v>479</v>
      </c>
      <c r="C3759" s="458" t="s">
        <v>3471</v>
      </c>
      <c r="D3759" s="458" t="s">
        <v>3265</v>
      </c>
      <c r="E3759" s="456">
        <v>1665710.93</v>
      </c>
      <c r="F3759" s="456">
        <v>0</v>
      </c>
      <c r="G3759" s="456">
        <v>0</v>
      </c>
      <c r="H3759" s="456">
        <v>0</v>
      </c>
      <c r="I3759" s="456">
        <v>1665710.93</v>
      </c>
      <c r="J3759" s="459">
        <v>0</v>
      </c>
    </row>
    <row r="3760" spans="2:10" x14ac:dyDescent="0.25">
      <c r="B3760" s="526" t="s">
        <v>479</v>
      </c>
      <c r="C3760" s="512" t="s">
        <v>3881</v>
      </c>
      <c r="D3760" s="512" t="s">
        <v>2422</v>
      </c>
      <c r="E3760" s="511">
        <v>438561.69</v>
      </c>
      <c r="F3760" s="511">
        <v>0</v>
      </c>
      <c r="G3760" s="511">
        <v>0</v>
      </c>
      <c r="H3760" s="511">
        <v>0</v>
      </c>
      <c r="I3760" s="511">
        <v>438561.69</v>
      </c>
      <c r="J3760" s="527">
        <v>0</v>
      </c>
    </row>
    <row r="3761" spans="2:10" x14ac:dyDescent="0.25">
      <c r="B3761" s="516" t="s">
        <v>479</v>
      </c>
      <c r="C3761" s="458" t="s">
        <v>4149</v>
      </c>
      <c r="D3761" s="458" t="s">
        <v>3267</v>
      </c>
      <c r="E3761" s="456">
        <v>3717.1</v>
      </c>
      <c r="F3761" s="456">
        <v>0</v>
      </c>
      <c r="G3761" s="456">
        <v>0</v>
      </c>
      <c r="H3761" s="456">
        <v>0</v>
      </c>
      <c r="I3761" s="456">
        <v>3717.1</v>
      </c>
      <c r="J3761" s="459">
        <v>0</v>
      </c>
    </row>
    <row r="3762" spans="2:10" x14ac:dyDescent="0.25">
      <c r="B3762" s="526" t="s">
        <v>479</v>
      </c>
      <c r="C3762" s="512" t="s">
        <v>3472</v>
      </c>
      <c r="D3762" s="512" t="s">
        <v>2288</v>
      </c>
      <c r="E3762" s="511">
        <v>2623.7</v>
      </c>
      <c r="F3762" s="511">
        <v>0</v>
      </c>
      <c r="G3762" s="511">
        <v>0</v>
      </c>
      <c r="H3762" s="511">
        <v>0</v>
      </c>
      <c r="I3762" s="511">
        <v>2623.7</v>
      </c>
      <c r="J3762" s="527">
        <v>0</v>
      </c>
    </row>
    <row r="3763" spans="2:10" x14ac:dyDescent="0.25">
      <c r="B3763" s="516" t="s">
        <v>479</v>
      </c>
      <c r="C3763" s="458" t="s">
        <v>4384</v>
      </c>
      <c r="D3763" s="458" t="s">
        <v>3270</v>
      </c>
      <c r="E3763" s="456">
        <v>8104.75</v>
      </c>
      <c r="F3763" s="456">
        <v>0</v>
      </c>
      <c r="G3763" s="456">
        <v>0</v>
      </c>
      <c r="H3763" s="456">
        <v>0</v>
      </c>
      <c r="I3763" s="456">
        <v>8104.75</v>
      </c>
      <c r="J3763" s="459">
        <v>0</v>
      </c>
    </row>
    <row r="3764" spans="2:10" x14ac:dyDescent="0.25">
      <c r="B3764" s="526" t="s">
        <v>479</v>
      </c>
      <c r="C3764" s="512" t="s">
        <v>4385</v>
      </c>
      <c r="D3764" s="512" t="s">
        <v>2107</v>
      </c>
      <c r="E3764" s="511">
        <v>1545.68</v>
      </c>
      <c r="F3764" s="511">
        <v>0</v>
      </c>
      <c r="G3764" s="511">
        <v>0</v>
      </c>
      <c r="H3764" s="511">
        <v>0</v>
      </c>
      <c r="I3764" s="511">
        <v>1545.68</v>
      </c>
      <c r="J3764" s="527">
        <v>0</v>
      </c>
    </row>
    <row r="3765" spans="2:10" x14ac:dyDescent="0.25">
      <c r="B3765" s="526" t="s">
        <v>479</v>
      </c>
      <c r="C3765" s="512" t="s">
        <v>3882</v>
      </c>
      <c r="D3765" s="512" t="s">
        <v>2109</v>
      </c>
      <c r="E3765" s="511">
        <v>25166.12</v>
      </c>
      <c r="F3765" s="511">
        <v>0</v>
      </c>
      <c r="G3765" s="511">
        <v>0</v>
      </c>
      <c r="H3765" s="511">
        <v>0</v>
      </c>
      <c r="I3765" s="511">
        <v>25166.12</v>
      </c>
      <c r="J3765" s="527">
        <v>0</v>
      </c>
    </row>
    <row r="3766" spans="2:10" x14ac:dyDescent="0.25">
      <c r="B3766" s="516" t="s">
        <v>479</v>
      </c>
      <c r="C3766" s="458" t="s">
        <v>3473</v>
      </c>
      <c r="D3766" s="458" t="s">
        <v>2111</v>
      </c>
      <c r="E3766" s="456">
        <v>16052.71</v>
      </c>
      <c r="F3766" s="456">
        <v>0</v>
      </c>
      <c r="G3766" s="456">
        <v>0</v>
      </c>
      <c r="H3766" s="456">
        <v>0</v>
      </c>
      <c r="I3766" s="456">
        <v>16052.71</v>
      </c>
      <c r="J3766" s="459">
        <v>0</v>
      </c>
    </row>
    <row r="3767" spans="2:10" x14ac:dyDescent="0.25">
      <c r="B3767" s="516" t="s">
        <v>479</v>
      </c>
      <c r="C3767" s="458" t="s">
        <v>3474</v>
      </c>
      <c r="D3767" s="458" t="s">
        <v>2191</v>
      </c>
      <c r="E3767" s="456">
        <v>4246.87</v>
      </c>
      <c r="F3767" s="456">
        <v>0</v>
      </c>
      <c r="G3767" s="456">
        <v>0</v>
      </c>
      <c r="H3767" s="456">
        <v>0</v>
      </c>
      <c r="I3767" s="456">
        <v>4246.87</v>
      </c>
      <c r="J3767" s="459">
        <v>0</v>
      </c>
    </row>
    <row r="3768" spans="2:10" x14ac:dyDescent="0.25">
      <c r="B3768" s="516" t="s">
        <v>479</v>
      </c>
      <c r="C3768" s="458" t="s">
        <v>4386</v>
      </c>
      <c r="D3768" s="458" t="s">
        <v>3690</v>
      </c>
      <c r="E3768" s="456">
        <v>340.05</v>
      </c>
      <c r="F3768" s="456">
        <v>0</v>
      </c>
      <c r="G3768" s="456">
        <v>0</v>
      </c>
      <c r="H3768" s="456">
        <v>0</v>
      </c>
      <c r="I3768" s="456">
        <v>340.05</v>
      </c>
      <c r="J3768" s="459">
        <v>0</v>
      </c>
    </row>
    <row r="3769" spans="2:10" x14ac:dyDescent="0.25">
      <c r="B3769" s="516" t="s">
        <v>479</v>
      </c>
      <c r="C3769" s="458" t="s">
        <v>4387</v>
      </c>
      <c r="D3769" s="458" t="s">
        <v>4227</v>
      </c>
      <c r="E3769" s="456">
        <v>174.06</v>
      </c>
      <c r="F3769" s="456">
        <v>0</v>
      </c>
      <c r="G3769" s="456">
        <v>0</v>
      </c>
      <c r="H3769" s="456">
        <v>0</v>
      </c>
      <c r="I3769" s="456">
        <v>174.06</v>
      </c>
      <c r="J3769" s="459">
        <v>0</v>
      </c>
    </row>
    <row r="3770" spans="2:10" x14ac:dyDescent="0.25">
      <c r="B3770" s="526" t="s">
        <v>479</v>
      </c>
      <c r="C3770" s="512" t="s">
        <v>4150</v>
      </c>
      <c r="D3770" s="512" t="s">
        <v>2149</v>
      </c>
      <c r="E3770" s="511">
        <v>11028</v>
      </c>
      <c r="F3770" s="511">
        <v>0</v>
      </c>
      <c r="G3770" s="511">
        <v>0</v>
      </c>
      <c r="H3770" s="511">
        <v>0</v>
      </c>
      <c r="I3770" s="511">
        <v>11028</v>
      </c>
      <c r="J3770" s="527">
        <v>0</v>
      </c>
    </row>
    <row r="3771" spans="2:10" x14ac:dyDescent="0.25">
      <c r="B3771" s="516" t="s">
        <v>479</v>
      </c>
      <c r="C3771" s="458" t="s">
        <v>4595</v>
      </c>
      <c r="D3771" s="458" t="s">
        <v>2107</v>
      </c>
      <c r="E3771" s="456">
        <v>359703.12</v>
      </c>
      <c r="F3771" s="456">
        <v>0</v>
      </c>
      <c r="G3771" s="456">
        <v>0</v>
      </c>
      <c r="H3771" s="456">
        <v>0</v>
      </c>
      <c r="I3771" s="456">
        <v>359703.12</v>
      </c>
      <c r="J3771" s="459">
        <v>0</v>
      </c>
    </row>
    <row r="3772" spans="2:10" x14ac:dyDescent="0.25">
      <c r="B3772" s="516" t="s">
        <v>479</v>
      </c>
      <c r="C3772" s="458" t="s">
        <v>4596</v>
      </c>
      <c r="D3772" s="458" t="s">
        <v>2109</v>
      </c>
      <c r="E3772" s="456">
        <v>13145.01</v>
      </c>
      <c r="F3772" s="456">
        <v>0</v>
      </c>
      <c r="G3772" s="456">
        <v>0</v>
      </c>
      <c r="H3772" s="456">
        <v>0</v>
      </c>
      <c r="I3772" s="456">
        <v>13145.01</v>
      </c>
      <c r="J3772" s="459">
        <v>0</v>
      </c>
    </row>
    <row r="3773" spans="2:10" x14ac:dyDescent="0.25">
      <c r="B3773" s="526" t="s">
        <v>479</v>
      </c>
      <c r="C3773" s="512" t="s">
        <v>4597</v>
      </c>
      <c r="D3773" s="512" t="s">
        <v>2191</v>
      </c>
      <c r="E3773" s="511">
        <v>2720</v>
      </c>
      <c r="F3773" s="511">
        <v>0</v>
      </c>
      <c r="G3773" s="511">
        <v>0</v>
      </c>
      <c r="H3773" s="511">
        <v>0</v>
      </c>
      <c r="I3773" s="511">
        <v>2720</v>
      </c>
      <c r="J3773" s="527">
        <v>0</v>
      </c>
    </row>
    <row r="3774" spans="2:10" x14ac:dyDescent="0.25">
      <c r="B3774" s="516" t="s">
        <v>479</v>
      </c>
      <c r="C3774" s="458" t="s">
        <v>4939</v>
      </c>
      <c r="D3774" s="458" t="s">
        <v>2117</v>
      </c>
      <c r="E3774" s="456">
        <v>12657.86</v>
      </c>
      <c r="F3774" s="456">
        <v>0</v>
      </c>
      <c r="G3774" s="456">
        <v>0</v>
      </c>
      <c r="H3774" s="456">
        <v>0</v>
      </c>
      <c r="I3774" s="456">
        <v>12657.86</v>
      </c>
      <c r="J3774" s="459">
        <v>0</v>
      </c>
    </row>
    <row r="3775" spans="2:10" x14ac:dyDescent="0.25">
      <c r="B3775" s="516" t="s">
        <v>479</v>
      </c>
      <c r="C3775" s="458" t="s">
        <v>4940</v>
      </c>
      <c r="D3775" s="458" t="s">
        <v>2133</v>
      </c>
      <c r="E3775" s="456">
        <v>6117.37</v>
      </c>
      <c r="F3775" s="456">
        <v>0</v>
      </c>
      <c r="G3775" s="456">
        <v>0</v>
      </c>
      <c r="H3775" s="456">
        <v>0</v>
      </c>
      <c r="I3775" s="456">
        <v>6117.37</v>
      </c>
      <c r="J3775" s="459">
        <v>0</v>
      </c>
    </row>
    <row r="3776" spans="2:10" x14ac:dyDescent="0.25">
      <c r="B3776" s="526" t="s">
        <v>479</v>
      </c>
      <c r="C3776" s="512" t="s">
        <v>4388</v>
      </c>
      <c r="D3776" s="512" t="s">
        <v>2316</v>
      </c>
      <c r="E3776" s="511">
        <v>1700059.17</v>
      </c>
      <c r="F3776" s="511">
        <v>0</v>
      </c>
      <c r="G3776" s="511">
        <v>0</v>
      </c>
      <c r="H3776" s="511">
        <v>0</v>
      </c>
      <c r="I3776" s="511">
        <v>1700059.17</v>
      </c>
      <c r="J3776" s="527">
        <v>0</v>
      </c>
    </row>
    <row r="3777" spans="2:10" x14ac:dyDescent="0.25">
      <c r="B3777" s="516" t="s">
        <v>479</v>
      </c>
      <c r="C3777" s="458" t="s">
        <v>4941</v>
      </c>
      <c r="D3777" s="458" t="s">
        <v>2137</v>
      </c>
      <c r="E3777" s="456">
        <v>1540.3</v>
      </c>
      <c r="F3777" s="456">
        <v>0</v>
      </c>
      <c r="G3777" s="456">
        <v>0</v>
      </c>
      <c r="H3777" s="456">
        <v>0</v>
      </c>
      <c r="I3777" s="456">
        <v>1540.3</v>
      </c>
      <c r="J3777" s="459">
        <v>0</v>
      </c>
    </row>
    <row r="3778" spans="2:10" x14ac:dyDescent="0.25">
      <c r="B3778" s="516" t="s">
        <v>479</v>
      </c>
      <c r="C3778" s="458" t="s">
        <v>4598</v>
      </c>
      <c r="D3778" s="458" t="s">
        <v>2322</v>
      </c>
      <c r="E3778" s="456">
        <v>38008.720000000001</v>
      </c>
      <c r="F3778" s="456">
        <v>0</v>
      </c>
      <c r="G3778" s="456">
        <v>0</v>
      </c>
      <c r="H3778" s="456">
        <v>0</v>
      </c>
      <c r="I3778" s="456">
        <v>38008.720000000001</v>
      </c>
      <c r="J3778" s="459">
        <v>0</v>
      </c>
    </row>
    <row r="3779" spans="2:10" x14ac:dyDescent="0.25">
      <c r="B3779" s="526" t="s">
        <v>479</v>
      </c>
      <c r="C3779" s="512" t="s">
        <v>4599</v>
      </c>
      <c r="D3779" s="512" t="s">
        <v>2329</v>
      </c>
      <c r="E3779" s="511">
        <v>20496.62</v>
      </c>
      <c r="F3779" s="511">
        <v>0</v>
      </c>
      <c r="G3779" s="511">
        <v>0</v>
      </c>
      <c r="H3779" s="511">
        <v>0</v>
      </c>
      <c r="I3779" s="511">
        <v>20496.62</v>
      </c>
      <c r="J3779" s="527">
        <v>0</v>
      </c>
    </row>
    <row r="3780" spans="2:10" x14ac:dyDescent="0.25">
      <c r="B3780" s="516" t="s">
        <v>479</v>
      </c>
      <c r="C3780" s="458" t="s">
        <v>5209</v>
      </c>
      <c r="D3780" s="458" t="s">
        <v>5135</v>
      </c>
      <c r="E3780" s="456">
        <v>11888.54</v>
      </c>
      <c r="F3780" s="456">
        <v>0</v>
      </c>
      <c r="G3780" s="456">
        <v>0</v>
      </c>
      <c r="H3780" s="456">
        <v>0</v>
      </c>
      <c r="I3780" s="456">
        <v>11888.54</v>
      </c>
      <c r="J3780" s="459">
        <v>0</v>
      </c>
    </row>
    <row r="3781" spans="2:10" x14ac:dyDescent="0.25">
      <c r="B3781" s="516" t="s">
        <v>479</v>
      </c>
      <c r="C3781" s="458" t="s">
        <v>4942</v>
      </c>
      <c r="D3781" s="458" t="s">
        <v>2318</v>
      </c>
      <c r="E3781" s="456">
        <v>837922.5</v>
      </c>
      <c r="F3781" s="456">
        <v>0</v>
      </c>
      <c r="G3781" s="456">
        <v>0</v>
      </c>
      <c r="H3781" s="456">
        <v>0</v>
      </c>
      <c r="I3781" s="456">
        <v>837922.5</v>
      </c>
      <c r="J3781" s="459">
        <v>0</v>
      </c>
    </row>
    <row r="3782" spans="2:10" x14ac:dyDescent="0.25">
      <c r="B3782" s="516" t="s">
        <v>479</v>
      </c>
      <c r="C3782" s="458" t="s">
        <v>5210</v>
      </c>
      <c r="D3782" s="458" t="s">
        <v>2107</v>
      </c>
      <c r="E3782" s="456">
        <v>458886.87</v>
      </c>
      <c r="F3782" s="456">
        <v>0</v>
      </c>
      <c r="G3782" s="456">
        <v>17386.5</v>
      </c>
      <c r="H3782" s="456">
        <v>0</v>
      </c>
      <c r="I3782" s="456">
        <v>476273.37</v>
      </c>
      <c r="J3782" s="459">
        <v>0</v>
      </c>
    </row>
    <row r="3783" spans="2:10" x14ac:dyDescent="0.25">
      <c r="B3783" s="516" t="s">
        <v>479</v>
      </c>
      <c r="C3783" s="458" t="s">
        <v>6052</v>
      </c>
      <c r="D3783" s="458" t="s">
        <v>2109</v>
      </c>
      <c r="E3783" s="456">
        <v>394.13</v>
      </c>
      <c r="F3783" s="456">
        <v>0</v>
      </c>
      <c r="G3783" s="456">
        <v>0</v>
      </c>
      <c r="H3783" s="456">
        <v>0</v>
      </c>
      <c r="I3783" s="456">
        <v>394.13</v>
      </c>
      <c r="J3783" s="459">
        <v>0</v>
      </c>
    </row>
    <row r="3784" spans="2:10" x14ac:dyDescent="0.25">
      <c r="B3784" s="516" t="s">
        <v>479</v>
      </c>
      <c r="C3784" s="458" t="s">
        <v>5211</v>
      </c>
      <c r="D3784" s="458" t="s">
        <v>2294</v>
      </c>
      <c r="E3784" s="456">
        <v>27091.26</v>
      </c>
      <c r="F3784" s="456">
        <v>0</v>
      </c>
      <c r="G3784" s="456">
        <v>0</v>
      </c>
      <c r="H3784" s="456">
        <v>0</v>
      </c>
      <c r="I3784" s="456">
        <v>27091.26</v>
      </c>
      <c r="J3784" s="459">
        <v>0</v>
      </c>
    </row>
    <row r="3785" spans="2:10" x14ac:dyDescent="0.25">
      <c r="B3785" s="516" t="s">
        <v>479</v>
      </c>
      <c r="C3785" s="458" t="s">
        <v>5212</v>
      </c>
      <c r="D3785" s="458" t="s">
        <v>2117</v>
      </c>
      <c r="E3785" s="456">
        <v>1700</v>
      </c>
      <c r="F3785" s="456">
        <v>0</v>
      </c>
      <c r="G3785" s="456">
        <v>0</v>
      </c>
      <c r="H3785" s="456">
        <v>0</v>
      </c>
      <c r="I3785" s="456">
        <v>1700</v>
      </c>
      <c r="J3785" s="459">
        <v>0</v>
      </c>
    </row>
    <row r="3786" spans="2:10" x14ac:dyDescent="0.25">
      <c r="B3786" s="516" t="s">
        <v>479</v>
      </c>
      <c r="C3786" s="458" t="s">
        <v>5213</v>
      </c>
      <c r="D3786" s="458" t="s">
        <v>2316</v>
      </c>
      <c r="E3786" s="456">
        <v>24000</v>
      </c>
      <c r="F3786" s="456">
        <v>0</v>
      </c>
      <c r="G3786" s="456">
        <v>0</v>
      </c>
      <c r="H3786" s="456">
        <v>0</v>
      </c>
      <c r="I3786" s="456">
        <v>24000</v>
      </c>
      <c r="J3786" s="459">
        <v>0</v>
      </c>
    </row>
    <row r="3787" spans="2:10" x14ac:dyDescent="0.25">
      <c r="B3787" s="516" t="s">
        <v>479</v>
      </c>
      <c r="C3787" s="458" t="s">
        <v>4943</v>
      </c>
      <c r="D3787" s="458" t="s">
        <v>2322</v>
      </c>
      <c r="E3787" s="456">
        <v>338923.56</v>
      </c>
      <c r="F3787" s="456">
        <v>0</v>
      </c>
      <c r="G3787" s="456">
        <v>0</v>
      </c>
      <c r="H3787" s="456">
        <v>0</v>
      </c>
      <c r="I3787" s="456">
        <v>338923.56</v>
      </c>
      <c r="J3787" s="459">
        <v>0</v>
      </c>
    </row>
    <row r="3788" spans="2:10" x14ac:dyDescent="0.25">
      <c r="B3788" s="516" t="s">
        <v>479</v>
      </c>
      <c r="C3788" s="458" t="s">
        <v>5214</v>
      </c>
      <c r="D3788" s="458" t="s">
        <v>2351</v>
      </c>
      <c r="E3788" s="456">
        <v>30000</v>
      </c>
      <c r="F3788" s="456">
        <v>0</v>
      </c>
      <c r="G3788" s="456">
        <v>0</v>
      </c>
      <c r="H3788" s="456">
        <v>0</v>
      </c>
      <c r="I3788" s="456">
        <v>30000</v>
      </c>
      <c r="J3788" s="459">
        <v>0</v>
      </c>
    </row>
    <row r="3789" spans="2:10" x14ac:dyDescent="0.25">
      <c r="B3789" s="526" t="s">
        <v>479</v>
      </c>
      <c r="C3789" s="512" t="s">
        <v>5215</v>
      </c>
      <c r="D3789" s="512" t="s">
        <v>2357</v>
      </c>
      <c r="E3789" s="511">
        <v>91095</v>
      </c>
      <c r="F3789" s="511">
        <v>0</v>
      </c>
      <c r="G3789" s="511">
        <v>95000</v>
      </c>
      <c r="H3789" s="511">
        <v>0</v>
      </c>
      <c r="I3789" s="511">
        <v>186095</v>
      </c>
      <c r="J3789" s="527">
        <v>0</v>
      </c>
    </row>
    <row r="3790" spans="2:10" x14ac:dyDescent="0.25">
      <c r="B3790" s="526" t="s">
        <v>479</v>
      </c>
      <c r="C3790" s="512" t="s">
        <v>6053</v>
      </c>
      <c r="D3790" s="512" t="s">
        <v>2262</v>
      </c>
      <c r="E3790" s="511">
        <v>35000</v>
      </c>
      <c r="F3790" s="511">
        <v>0</v>
      </c>
      <c r="G3790" s="511">
        <v>0</v>
      </c>
      <c r="H3790" s="511">
        <v>0</v>
      </c>
      <c r="I3790" s="511">
        <v>35000</v>
      </c>
      <c r="J3790" s="527">
        <v>0</v>
      </c>
    </row>
    <row r="3791" spans="2:10" x14ac:dyDescent="0.25">
      <c r="B3791" s="516" t="s">
        <v>479</v>
      </c>
      <c r="C3791" s="458" t="s">
        <v>5060</v>
      </c>
      <c r="D3791" s="458" t="s">
        <v>2097</v>
      </c>
      <c r="E3791" s="456">
        <v>7300.84</v>
      </c>
      <c r="F3791" s="456">
        <v>0</v>
      </c>
      <c r="G3791" s="456">
        <v>0</v>
      </c>
      <c r="H3791" s="456">
        <v>0</v>
      </c>
      <c r="I3791" s="456">
        <v>7300.84</v>
      </c>
      <c r="J3791" s="459">
        <v>0</v>
      </c>
    </row>
    <row r="3792" spans="2:10" x14ac:dyDescent="0.25">
      <c r="B3792" s="516" t="s">
        <v>479</v>
      </c>
      <c r="C3792" s="458" t="s">
        <v>5061</v>
      </c>
      <c r="D3792" s="458" t="s">
        <v>2105</v>
      </c>
      <c r="E3792" s="456">
        <v>6563.39</v>
      </c>
      <c r="F3792" s="456">
        <v>0</v>
      </c>
      <c r="G3792" s="456">
        <v>520.51</v>
      </c>
      <c r="H3792" s="456">
        <v>0</v>
      </c>
      <c r="I3792" s="456">
        <v>7083.9</v>
      </c>
      <c r="J3792" s="459">
        <v>0</v>
      </c>
    </row>
    <row r="3793" spans="2:10" x14ac:dyDescent="0.25">
      <c r="B3793" s="516" t="s">
        <v>479</v>
      </c>
      <c r="C3793" s="458" t="s">
        <v>5062</v>
      </c>
      <c r="D3793" s="458" t="s">
        <v>2186</v>
      </c>
      <c r="E3793" s="456">
        <v>729.37</v>
      </c>
      <c r="F3793" s="456">
        <v>0</v>
      </c>
      <c r="G3793" s="456">
        <v>69.84</v>
      </c>
      <c r="H3793" s="456">
        <v>0</v>
      </c>
      <c r="I3793" s="456">
        <v>799.21</v>
      </c>
      <c r="J3793" s="459">
        <v>0</v>
      </c>
    </row>
    <row r="3794" spans="2:10" x14ac:dyDescent="0.25">
      <c r="B3794" s="516" t="s">
        <v>479</v>
      </c>
      <c r="C3794" s="458" t="s">
        <v>5063</v>
      </c>
      <c r="D3794" s="458" t="s">
        <v>2197</v>
      </c>
      <c r="E3794" s="456">
        <v>8171.6</v>
      </c>
      <c r="F3794" s="456">
        <v>0</v>
      </c>
      <c r="G3794" s="456">
        <v>426.72</v>
      </c>
      <c r="H3794" s="456">
        <v>0</v>
      </c>
      <c r="I3794" s="456">
        <v>8598.32</v>
      </c>
      <c r="J3794" s="459">
        <v>0</v>
      </c>
    </row>
    <row r="3795" spans="2:10" x14ac:dyDescent="0.25">
      <c r="B3795" s="516" t="s">
        <v>479</v>
      </c>
      <c r="C3795" s="458" t="s">
        <v>5064</v>
      </c>
      <c r="D3795" s="458" t="s">
        <v>2228</v>
      </c>
      <c r="E3795" s="456">
        <v>2742.92</v>
      </c>
      <c r="F3795" s="456">
        <v>0</v>
      </c>
      <c r="G3795" s="456">
        <v>0</v>
      </c>
      <c r="H3795" s="456">
        <v>0</v>
      </c>
      <c r="I3795" s="456">
        <v>2742.92</v>
      </c>
      <c r="J3795" s="459">
        <v>0</v>
      </c>
    </row>
    <row r="3796" spans="2:10" x14ac:dyDescent="0.25">
      <c r="B3796" s="516" t="s">
        <v>479</v>
      </c>
      <c r="C3796" s="458" t="s">
        <v>4944</v>
      </c>
      <c r="D3796" s="458" t="s">
        <v>2256</v>
      </c>
      <c r="E3796" s="456">
        <v>4155.18</v>
      </c>
      <c r="F3796" s="456">
        <v>0</v>
      </c>
      <c r="G3796" s="456">
        <v>0</v>
      </c>
      <c r="H3796" s="456">
        <v>0</v>
      </c>
      <c r="I3796" s="456">
        <v>4155.18</v>
      </c>
      <c r="J3796" s="459">
        <v>0</v>
      </c>
    </row>
    <row r="3797" spans="2:10" x14ac:dyDescent="0.25">
      <c r="B3797" s="516" t="s">
        <v>479</v>
      </c>
      <c r="C3797" s="458" t="s">
        <v>6054</v>
      </c>
      <c r="D3797" s="458" t="s">
        <v>2357</v>
      </c>
      <c r="E3797" s="456">
        <v>247181.73</v>
      </c>
      <c r="F3797" s="456">
        <v>0</v>
      </c>
      <c r="G3797" s="456">
        <v>263433.44</v>
      </c>
      <c r="H3797" s="456">
        <v>0</v>
      </c>
      <c r="I3797" s="456">
        <v>510615.17</v>
      </c>
      <c r="J3797" s="459">
        <v>0</v>
      </c>
    </row>
    <row r="3798" spans="2:10" x14ac:dyDescent="0.25">
      <c r="B3798" s="516" t="s">
        <v>479</v>
      </c>
      <c r="C3798" s="458" t="s">
        <v>5217</v>
      </c>
      <c r="D3798" s="458" t="s">
        <v>4229</v>
      </c>
      <c r="E3798" s="456">
        <v>1715.25</v>
      </c>
      <c r="F3798" s="456">
        <v>0</v>
      </c>
      <c r="G3798" s="456">
        <v>0</v>
      </c>
      <c r="H3798" s="456">
        <v>0</v>
      </c>
      <c r="I3798" s="456">
        <v>1715.25</v>
      </c>
      <c r="J3798" s="459">
        <v>0</v>
      </c>
    </row>
    <row r="3799" spans="2:10" x14ac:dyDescent="0.25">
      <c r="B3799" s="516" t="s">
        <v>479</v>
      </c>
      <c r="C3799" s="458" t="s">
        <v>5218</v>
      </c>
      <c r="D3799" s="458" t="s">
        <v>5146</v>
      </c>
      <c r="E3799" s="456">
        <v>32653.8</v>
      </c>
      <c r="F3799" s="456">
        <v>0</v>
      </c>
      <c r="G3799" s="456">
        <v>0</v>
      </c>
      <c r="H3799" s="456">
        <v>0</v>
      </c>
      <c r="I3799" s="456">
        <v>32653.8</v>
      </c>
      <c r="J3799" s="459">
        <v>0</v>
      </c>
    </row>
    <row r="3800" spans="2:10" x14ac:dyDescent="0.25">
      <c r="B3800" s="516" t="s">
        <v>479</v>
      </c>
      <c r="C3800" s="458" t="s">
        <v>5219</v>
      </c>
      <c r="D3800" s="458" t="s">
        <v>5149</v>
      </c>
      <c r="E3800" s="456">
        <v>27586.58</v>
      </c>
      <c r="F3800" s="456">
        <v>0</v>
      </c>
      <c r="G3800" s="456">
        <v>0</v>
      </c>
      <c r="H3800" s="456">
        <v>0</v>
      </c>
      <c r="I3800" s="456">
        <v>27586.58</v>
      </c>
      <c r="J3800" s="459">
        <v>0</v>
      </c>
    </row>
    <row r="3801" spans="2:10" x14ac:dyDescent="0.25">
      <c r="B3801" s="516" t="s">
        <v>479</v>
      </c>
      <c r="C3801" s="458" t="s">
        <v>6056</v>
      </c>
      <c r="D3801" s="458" t="s">
        <v>2107</v>
      </c>
      <c r="E3801" s="456">
        <v>0</v>
      </c>
      <c r="F3801" s="456">
        <v>0</v>
      </c>
      <c r="G3801" s="456">
        <v>1246670.4099999999</v>
      </c>
      <c r="H3801" s="456">
        <v>0</v>
      </c>
      <c r="I3801" s="456">
        <v>1246670.4099999999</v>
      </c>
      <c r="J3801" s="459">
        <v>0</v>
      </c>
    </row>
    <row r="3802" spans="2:10" x14ac:dyDescent="0.25">
      <c r="B3802" s="516" t="s">
        <v>479</v>
      </c>
      <c r="C3802" s="458" t="s">
        <v>6282</v>
      </c>
      <c r="D3802" s="458" t="s">
        <v>2135</v>
      </c>
      <c r="E3802" s="456">
        <v>0</v>
      </c>
      <c r="F3802" s="456">
        <v>0</v>
      </c>
      <c r="G3802" s="456">
        <v>27091.26</v>
      </c>
      <c r="H3802" s="456">
        <v>0</v>
      </c>
      <c r="I3802" s="456">
        <v>27091.26</v>
      </c>
      <c r="J3802" s="459">
        <v>0</v>
      </c>
    </row>
    <row r="3803" spans="2:10" x14ac:dyDescent="0.25">
      <c r="B3803" s="516" t="s">
        <v>479</v>
      </c>
      <c r="C3803" s="458" t="s">
        <v>6283</v>
      </c>
      <c r="D3803" s="458" t="s">
        <v>2316</v>
      </c>
      <c r="E3803" s="456">
        <v>0</v>
      </c>
      <c r="F3803" s="456">
        <v>0</v>
      </c>
      <c r="G3803" s="456">
        <v>124550.14</v>
      </c>
      <c r="H3803" s="456">
        <v>0</v>
      </c>
      <c r="I3803" s="456">
        <v>124550.14</v>
      </c>
      <c r="J3803" s="459">
        <v>0</v>
      </c>
    </row>
    <row r="3804" spans="2:10" x14ac:dyDescent="0.25">
      <c r="B3804" s="516" t="s">
        <v>479</v>
      </c>
      <c r="C3804" s="458" t="s">
        <v>6284</v>
      </c>
      <c r="D3804" s="458" t="s">
        <v>2322</v>
      </c>
      <c r="E3804" s="456">
        <v>0</v>
      </c>
      <c r="F3804" s="456">
        <v>0</v>
      </c>
      <c r="G3804" s="456">
        <v>66909.66</v>
      </c>
      <c r="H3804" s="456">
        <v>0</v>
      </c>
      <c r="I3804" s="456">
        <v>66909.66</v>
      </c>
      <c r="J3804" s="459">
        <v>0</v>
      </c>
    </row>
    <row r="3805" spans="2:10" x14ac:dyDescent="0.25">
      <c r="B3805" s="516" t="s">
        <v>479</v>
      </c>
      <c r="C3805" s="458" t="s">
        <v>6285</v>
      </c>
      <c r="D3805" s="458" t="s">
        <v>5149</v>
      </c>
      <c r="E3805" s="456">
        <v>0</v>
      </c>
      <c r="F3805" s="456">
        <v>0</v>
      </c>
      <c r="G3805" s="456">
        <v>851.41</v>
      </c>
      <c r="H3805" s="456">
        <v>0</v>
      </c>
      <c r="I3805" s="456">
        <v>851.41</v>
      </c>
      <c r="J3805" s="459">
        <v>0</v>
      </c>
    </row>
    <row r="3806" spans="2:10" x14ac:dyDescent="0.25">
      <c r="B3806" s="516" t="s">
        <v>479</v>
      </c>
      <c r="C3806" s="458" t="s">
        <v>6286</v>
      </c>
      <c r="D3806" s="458" t="s">
        <v>2329</v>
      </c>
      <c r="E3806" s="456">
        <v>0</v>
      </c>
      <c r="F3806" s="456">
        <v>0</v>
      </c>
      <c r="G3806" s="456">
        <v>18550.009999999998</v>
      </c>
      <c r="H3806" s="456">
        <v>0</v>
      </c>
      <c r="I3806" s="456">
        <v>18550.009999999998</v>
      </c>
      <c r="J3806" s="459">
        <v>0</v>
      </c>
    </row>
    <row r="3807" spans="2:10" x14ac:dyDescent="0.25">
      <c r="B3807" s="516" t="s">
        <v>479</v>
      </c>
      <c r="C3807" s="458" t="s">
        <v>6287</v>
      </c>
      <c r="D3807" s="458" t="s">
        <v>2233</v>
      </c>
      <c r="E3807" s="456">
        <v>0</v>
      </c>
      <c r="F3807" s="456">
        <v>0</v>
      </c>
      <c r="G3807" s="456">
        <v>19330</v>
      </c>
      <c r="H3807" s="456">
        <v>0</v>
      </c>
      <c r="I3807" s="456">
        <v>19330</v>
      </c>
      <c r="J3807" s="459">
        <v>0</v>
      </c>
    </row>
    <row r="3808" spans="2:10" x14ac:dyDescent="0.25">
      <c r="B3808" s="516" t="s">
        <v>479</v>
      </c>
      <c r="C3808" s="458" t="s">
        <v>6288</v>
      </c>
      <c r="D3808" s="458" t="s">
        <v>2351</v>
      </c>
      <c r="E3808" s="456">
        <v>0</v>
      </c>
      <c r="F3808" s="456">
        <v>0</v>
      </c>
      <c r="G3808" s="456">
        <v>24000</v>
      </c>
      <c r="H3808" s="456">
        <v>0</v>
      </c>
      <c r="I3808" s="456">
        <v>24000</v>
      </c>
      <c r="J3808" s="459">
        <v>0</v>
      </c>
    </row>
    <row r="3809" spans="2:10" x14ac:dyDescent="0.25">
      <c r="B3809" s="516" t="s">
        <v>479</v>
      </c>
      <c r="C3809" s="458" t="s">
        <v>6289</v>
      </c>
      <c r="D3809" s="458" t="s">
        <v>2357</v>
      </c>
      <c r="E3809" s="456">
        <v>0</v>
      </c>
      <c r="F3809" s="456">
        <v>0</v>
      </c>
      <c r="G3809" s="456">
        <v>176186</v>
      </c>
      <c r="H3809" s="456">
        <v>0</v>
      </c>
      <c r="I3809" s="456">
        <v>176186</v>
      </c>
      <c r="J3809" s="459">
        <v>0</v>
      </c>
    </row>
    <row r="3810" spans="2:10" x14ac:dyDescent="0.25">
      <c r="B3810" s="526" t="s">
        <v>479</v>
      </c>
      <c r="C3810" s="512" t="s">
        <v>2995</v>
      </c>
      <c r="D3810" s="512" t="s">
        <v>2065</v>
      </c>
      <c r="E3810" s="511">
        <v>6058472.9900000002</v>
      </c>
      <c r="F3810" s="511">
        <v>0</v>
      </c>
      <c r="G3810" s="511">
        <v>708722</v>
      </c>
      <c r="H3810" s="511">
        <v>0</v>
      </c>
      <c r="I3810" s="511">
        <v>6767194.9900000002</v>
      </c>
      <c r="J3810" s="527">
        <v>0</v>
      </c>
    </row>
    <row r="3811" spans="2:10" x14ac:dyDescent="0.25">
      <c r="B3811" s="516" t="s">
        <v>479</v>
      </c>
      <c r="C3811" s="458" t="s">
        <v>2996</v>
      </c>
      <c r="D3811" s="458" t="s">
        <v>2067</v>
      </c>
      <c r="E3811" s="456">
        <v>951359.67</v>
      </c>
      <c r="F3811" s="456">
        <v>0</v>
      </c>
      <c r="G3811" s="456">
        <v>46402.02</v>
      </c>
      <c r="H3811" s="456">
        <v>0</v>
      </c>
      <c r="I3811" s="456">
        <v>997761.69</v>
      </c>
      <c r="J3811" s="459">
        <v>0</v>
      </c>
    </row>
    <row r="3812" spans="2:10" x14ac:dyDescent="0.25">
      <c r="B3812" s="516" t="s">
        <v>479</v>
      </c>
      <c r="C3812" s="458" t="s">
        <v>2997</v>
      </c>
      <c r="D3812" s="458" t="s">
        <v>2069</v>
      </c>
      <c r="E3812" s="456">
        <v>17220</v>
      </c>
      <c r="F3812" s="456">
        <v>0</v>
      </c>
      <c r="G3812" s="456">
        <v>2700</v>
      </c>
      <c r="H3812" s="456">
        <v>0</v>
      </c>
      <c r="I3812" s="456">
        <v>19920</v>
      </c>
      <c r="J3812" s="459">
        <v>0</v>
      </c>
    </row>
    <row r="3813" spans="2:10" x14ac:dyDescent="0.25">
      <c r="B3813" s="516" t="s">
        <v>479</v>
      </c>
      <c r="C3813" s="458" t="s">
        <v>2998</v>
      </c>
      <c r="D3813" s="458" t="s">
        <v>2071</v>
      </c>
      <c r="E3813" s="456">
        <v>36892.39</v>
      </c>
      <c r="F3813" s="456">
        <v>0</v>
      </c>
      <c r="G3813" s="456">
        <v>928727.37</v>
      </c>
      <c r="H3813" s="456">
        <v>0</v>
      </c>
      <c r="I3813" s="456">
        <v>965619.76</v>
      </c>
      <c r="J3813" s="459">
        <v>0</v>
      </c>
    </row>
    <row r="3814" spans="2:10" x14ac:dyDescent="0.25">
      <c r="B3814" s="516" t="s">
        <v>479</v>
      </c>
      <c r="C3814" s="458" t="s">
        <v>2999</v>
      </c>
      <c r="D3814" s="458" t="s">
        <v>2073</v>
      </c>
      <c r="E3814" s="456">
        <v>62796.11</v>
      </c>
      <c r="F3814" s="456">
        <v>0</v>
      </c>
      <c r="G3814" s="456">
        <v>0</v>
      </c>
      <c r="H3814" s="456">
        <v>0</v>
      </c>
      <c r="I3814" s="456">
        <v>62796.11</v>
      </c>
      <c r="J3814" s="459">
        <v>0</v>
      </c>
    </row>
    <row r="3815" spans="2:10" x14ac:dyDescent="0.25">
      <c r="B3815" s="516" t="s">
        <v>479</v>
      </c>
      <c r="C3815" s="458" t="s">
        <v>3000</v>
      </c>
      <c r="D3815" s="458" t="s">
        <v>2075</v>
      </c>
      <c r="E3815" s="456">
        <v>712958.8</v>
      </c>
      <c r="F3815" s="456">
        <v>0</v>
      </c>
      <c r="G3815" s="456">
        <v>77144.179999999993</v>
      </c>
      <c r="H3815" s="456">
        <v>0</v>
      </c>
      <c r="I3815" s="456">
        <v>790102.98</v>
      </c>
      <c r="J3815" s="459">
        <v>0</v>
      </c>
    </row>
    <row r="3816" spans="2:10" x14ac:dyDescent="0.25">
      <c r="B3816" s="526" t="s">
        <v>479</v>
      </c>
      <c r="C3816" s="512" t="s">
        <v>3001</v>
      </c>
      <c r="D3816" s="512" t="s">
        <v>2077</v>
      </c>
      <c r="E3816" s="511">
        <v>47002.92</v>
      </c>
      <c r="F3816" s="511">
        <v>0</v>
      </c>
      <c r="G3816" s="511">
        <v>0</v>
      </c>
      <c r="H3816" s="511">
        <v>0</v>
      </c>
      <c r="I3816" s="511">
        <v>47002.92</v>
      </c>
      <c r="J3816" s="527">
        <v>0</v>
      </c>
    </row>
    <row r="3817" spans="2:10" x14ac:dyDescent="0.25">
      <c r="B3817" s="516" t="s">
        <v>479</v>
      </c>
      <c r="C3817" s="458" t="s">
        <v>3002</v>
      </c>
      <c r="D3817" s="458" t="s">
        <v>2079</v>
      </c>
      <c r="E3817" s="456">
        <v>1085310.06</v>
      </c>
      <c r="F3817" s="456">
        <v>0</v>
      </c>
      <c r="G3817" s="456">
        <v>120387.4</v>
      </c>
      <c r="H3817" s="456">
        <v>0</v>
      </c>
      <c r="I3817" s="456">
        <v>1205697.46</v>
      </c>
      <c r="J3817" s="459">
        <v>0</v>
      </c>
    </row>
    <row r="3818" spans="2:10" x14ac:dyDescent="0.25">
      <c r="B3818" s="516" t="s">
        <v>479</v>
      </c>
      <c r="C3818" s="458" t="s">
        <v>3475</v>
      </c>
      <c r="D3818" s="458" t="s">
        <v>2081</v>
      </c>
      <c r="E3818" s="456">
        <v>715077.01</v>
      </c>
      <c r="F3818" s="456">
        <v>0</v>
      </c>
      <c r="G3818" s="456">
        <v>72405.91</v>
      </c>
      <c r="H3818" s="456">
        <v>0</v>
      </c>
      <c r="I3818" s="456">
        <v>787482.92</v>
      </c>
      <c r="J3818" s="459">
        <v>0</v>
      </c>
    </row>
    <row r="3819" spans="2:10" x14ac:dyDescent="0.25">
      <c r="B3819" s="516" t="s">
        <v>479</v>
      </c>
      <c r="C3819" s="458" t="s">
        <v>4945</v>
      </c>
      <c r="D3819" s="458" t="s">
        <v>2083</v>
      </c>
      <c r="E3819" s="456">
        <v>181628.09</v>
      </c>
      <c r="F3819" s="456">
        <v>0</v>
      </c>
      <c r="G3819" s="456">
        <v>0</v>
      </c>
      <c r="H3819" s="456">
        <v>0</v>
      </c>
      <c r="I3819" s="456">
        <v>181628.09</v>
      </c>
      <c r="J3819" s="459">
        <v>0</v>
      </c>
    </row>
    <row r="3820" spans="2:10" x14ac:dyDescent="0.25">
      <c r="B3820" s="516" t="s">
        <v>479</v>
      </c>
      <c r="C3820" s="458" t="s">
        <v>3883</v>
      </c>
      <c r="D3820" s="458" t="s">
        <v>2085</v>
      </c>
      <c r="E3820" s="456">
        <v>533018.47</v>
      </c>
      <c r="F3820" s="456">
        <v>0</v>
      </c>
      <c r="G3820" s="456">
        <v>0</v>
      </c>
      <c r="H3820" s="456">
        <v>0</v>
      </c>
      <c r="I3820" s="456">
        <v>533018.47</v>
      </c>
      <c r="J3820" s="459">
        <v>0</v>
      </c>
    </row>
    <row r="3821" spans="2:10" x14ac:dyDescent="0.25">
      <c r="B3821" s="516" t="s">
        <v>479</v>
      </c>
      <c r="C3821" s="458" t="s">
        <v>3884</v>
      </c>
      <c r="D3821" s="458" t="s">
        <v>2087</v>
      </c>
      <c r="E3821" s="456">
        <v>166289.19</v>
      </c>
      <c r="F3821" s="456">
        <v>0</v>
      </c>
      <c r="G3821" s="456">
        <v>0</v>
      </c>
      <c r="H3821" s="456">
        <v>0</v>
      </c>
      <c r="I3821" s="456">
        <v>166289.19</v>
      </c>
      <c r="J3821" s="459">
        <v>0</v>
      </c>
    </row>
    <row r="3822" spans="2:10" x14ac:dyDescent="0.25">
      <c r="B3822" s="526" t="s">
        <v>479</v>
      </c>
      <c r="C3822" s="512" t="s">
        <v>3003</v>
      </c>
      <c r="D3822" s="512" t="s">
        <v>2089</v>
      </c>
      <c r="E3822" s="511">
        <v>118370.2</v>
      </c>
      <c r="F3822" s="511">
        <v>0</v>
      </c>
      <c r="G3822" s="511">
        <v>0</v>
      </c>
      <c r="H3822" s="511">
        <v>0</v>
      </c>
      <c r="I3822" s="511">
        <v>118370.2</v>
      </c>
      <c r="J3822" s="527">
        <v>0</v>
      </c>
    </row>
    <row r="3823" spans="2:10" x14ac:dyDescent="0.25">
      <c r="B3823" s="526" t="s">
        <v>479</v>
      </c>
      <c r="C3823" s="512" t="s">
        <v>3004</v>
      </c>
      <c r="D3823" s="512" t="s">
        <v>2091</v>
      </c>
      <c r="E3823" s="511">
        <v>1148347.19</v>
      </c>
      <c r="F3823" s="511">
        <v>0</v>
      </c>
      <c r="G3823" s="511">
        <v>0</v>
      </c>
      <c r="H3823" s="511">
        <v>0</v>
      </c>
      <c r="I3823" s="511">
        <v>1148347.19</v>
      </c>
      <c r="J3823" s="527">
        <v>0</v>
      </c>
    </row>
    <row r="3824" spans="2:10" x14ac:dyDescent="0.25">
      <c r="B3824" s="516" t="s">
        <v>479</v>
      </c>
      <c r="C3824" s="458" t="s">
        <v>4151</v>
      </c>
      <c r="D3824" s="458" t="s">
        <v>4060</v>
      </c>
      <c r="E3824" s="456">
        <v>23173.599999999999</v>
      </c>
      <c r="F3824" s="456">
        <v>0</v>
      </c>
      <c r="G3824" s="456">
        <v>0</v>
      </c>
      <c r="H3824" s="456">
        <v>0</v>
      </c>
      <c r="I3824" s="456">
        <v>23173.599999999999</v>
      </c>
      <c r="J3824" s="459">
        <v>0</v>
      </c>
    </row>
    <row r="3825" spans="2:10" x14ac:dyDescent="0.25">
      <c r="B3825" s="526" t="s">
        <v>479</v>
      </c>
      <c r="C3825" s="512" t="s">
        <v>3476</v>
      </c>
      <c r="D3825" s="512" t="s">
        <v>2095</v>
      </c>
      <c r="E3825" s="511">
        <v>168690.53</v>
      </c>
      <c r="F3825" s="511">
        <v>0</v>
      </c>
      <c r="G3825" s="511">
        <v>16028.04</v>
      </c>
      <c r="H3825" s="511">
        <v>0</v>
      </c>
      <c r="I3825" s="511">
        <v>184718.57</v>
      </c>
      <c r="J3825" s="527">
        <v>0</v>
      </c>
    </row>
    <row r="3826" spans="2:10" x14ac:dyDescent="0.25">
      <c r="B3826" s="516" t="s">
        <v>479</v>
      </c>
      <c r="C3826" s="458" t="s">
        <v>3477</v>
      </c>
      <c r="D3826" s="458" t="s">
        <v>2097</v>
      </c>
      <c r="E3826" s="456">
        <v>24213.13</v>
      </c>
      <c r="F3826" s="456">
        <v>0</v>
      </c>
      <c r="G3826" s="456">
        <v>430.92</v>
      </c>
      <c r="H3826" s="456">
        <v>0</v>
      </c>
      <c r="I3826" s="456">
        <v>24644.05</v>
      </c>
      <c r="J3826" s="459">
        <v>0</v>
      </c>
    </row>
    <row r="3827" spans="2:10" x14ac:dyDescent="0.25">
      <c r="B3827" s="516" t="s">
        <v>479</v>
      </c>
      <c r="C3827" s="458" t="s">
        <v>3885</v>
      </c>
      <c r="D3827" s="458" t="s">
        <v>2099</v>
      </c>
      <c r="E3827" s="456">
        <v>71945.710000000006</v>
      </c>
      <c r="F3827" s="456">
        <v>0</v>
      </c>
      <c r="G3827" s="456">
        <v>0</v>
      </c>
      <c r="H3827" s="456">
        <v>0</v>
      </c>
      <c r="I3827" s="456">
        <v>71945.710000000006</v>
      </c>
      <c r="J3827" s="459">
        <v>0</v>
      </c>
    </row>
    <row r="3828" spans="2:10" ht="18" x14ac:dyDescent="0.25">
      <c r="B3828" s="516" t="s">
        <v>479</v>
      </c>
      <c r="C3828" s="458" t="s">
        <v>4389</v>
      </c>
      <c r="D3828" s="458" t="s">
        <v>2177</v>
      </c>
      <c r="E3828" s="456">
        <v>2577.59</v>
      </c>
      <c r="F3828" s="456">
        <v>0</v>
      </c>
      <c r="G3828" s="456">
        <v>0</v>
      </c>
      <c r="H3828" s="456">
        <v>0</v>
      </c>
      <c r="I3828" s="456">
        <v>2577.59</v>
      </c>
      <c r="J3828" s="459">
        <v>0</v>
      </c>
    </row>
    <row r="3829" spans="2:10" x14ac:dyDescent="0.25">
      <c r="B3829" s="526" t="s">
        <v>479</v>
      </c>
      <c r="C3829" s="512" t="s">
        <v>3478</v>
      </c>
      <c r="D3829" s="512" t="s">
        <v>2101</v>
      </c>
      <c r="E3829" s="511">
        <v>943.07</v>
      </c>
      <c r="F3829" s="511">
        <v>0</v>
      </c>
      <c r="G3829" s="511">
        <v>0</v>
      </c>
      <c r="H3829" s="511">
        <v>0</v>
      </c>
      <c r="I3829" s="511">
        <v>943.07</v>
      </c>
      <c r="J3829" s="527">
        <v>0</v>
      </c>
    </row>
    <row r="3830" spans="2:10" x14ac:dyDescent="0.25">
      <c r="B3830" s="516" t="s">
        <v>479</v>
      </c>
      <c r="C3830" s="458" t="s">
        <v>3886</v>
      </c>
      <c r="D3830" s="458" t="s">
        <v>2103</v>
      </c>
      <c r="E3830" s="456">
        <v>612355.42000000004</v>
      </c>
      <c r="F3830" s="456">
        <v>0</v>
      </c>
      <c r="G3830" s="456">
        <v>50485</v>
      </c>
      <c r="H3830" s="456">
        <v>0</v>
      </c>
      <c r="I3830" s="456">
        <v>662840.42000000004</v>
      </c>
      <c r="J3830" s="459">
        <v>0</v>
      </c>
    </row>
    <row r="3831" spans="2:10" x14ac:dyDescent="0.25">
      <c r="B3831" s="526" t="s">
        <v>479</v>
      </c>
      <c r="C3831" s="512" t="s">
        <v>3005</v>
      </c>
      <c r="D3831" s="512" t="s">
        <v>2105</v>
      </c>
      <c r="E3831" s="511">
        <v>11308.29</v>
      </c>
      <c r="F3831" s="511">
        <v>0</v>
      </c>
      <c r="G3831" s="511">
        <v>804.31</v>
      </c>
      <c r="H3831" s="511">
        <v>0</v>
      </c>
      <c r="I3831" s="511">
        <v>12112.6</v>
      </c>
      <c r="J3831" s="527">
        <v>0</v>
      </c>
    </row>
    <row r="3832" spans="2:10" x14ac:dyDescent="0.25">
      <c r="B3832" s="516" t="s">
        <v>479</v>
      </c>
      <c r="C3832" s="458" t="s">
        <v>4946</v>
      </c>
      <c r="D3832" s="458" t="s">
        <v>2186</v>
      </c>
      <c r="E3832" s="456">
        <v>4870.41</v>
      </c>
      <c r="F3832" s="456">
        <v>0</v>
      </c>
      <c r="G3832" s="456">
        <v>0</v>
      </c>
      <c r="H3832" s="456">
        <v>0</v>
      </c>
      <c r="I3832" s="456">
        <v>4870.41</v>
      </c>
      <c r="J3832" s="459">
        <v>0</v>
      </c>
    </row>
    <row r="3833" spans="2:10" x14ac:dyDescent="0.25">
      <c r="B3833" s="526" t="s">
        <v>479</v>
      </c>
      <c r="C3833" s="512" t="s">
        <v>4600</v>
      </c>
      <c r="D3833" s="512" t="s">
        <v>2107</v>
      </c>
      <c r="E3833" s="511">
        <v>7342.08</v>
      </c>
      <c r="F3833" s="511">
        <v>0</v>
      </c>
      <c r="G3833" s="511">
        <v>488.8</v>
      </c>
      <c r="H3833" s="511">
        <v>0</v>
      </c>
      <c r="I3833" s="511">
        <v>7830.88</v>
      </c>
      <c r="J3833" s="527">
        <v>0</v>
      </c>
    </row>
    <row r="3834" spans="2:10" x14ac:dyDescent="0.25">
      <c r="B3834" s="526" t="s">
        <v>479</v>
      </c>
      <c r="C3834" s="512" t="s">
        <v>4947</v>
      </c>
      <c r="D3834" s="512" t="s">
        <v>2109</v>
      </c>
      <c r="E3834" s="511">
        <v>246.48</v>
      </c>
      <c r="F3834" s="511">
        <v>0</v>
      </c>
      <c r="G3834" s="511">
        <v>0</v>
      </c>
      <c r="H3834" s="511">
        <v>0</v>
      </c>
      <c r="I3834" s="511">
        <v>246.48</v>
      </c>
      <c r="J3834" s="527">
        <v>0</v>
      </c>
    </row>
    <row r="3835" spans="2:10" x14ac:dyDescent="0.25">
      <c r="B3835" s="516" t="s">
        <v>479</v>
      </c>
      <c r="C3835" s="458" t="s">
        <v>4390</v>
      </c>
      <c r="D3835" s="458" t="s">
        <v>2191</v>
      </c>
      <c r="E3835" s="456">
        <v>964.47</v>
      </c>
      <c r="F3835" s="456">
        <v>0</v>
      </c>
      <c r="G3835" s="456">
        <v>0</v>
      </c>
      <c r="H3835" s="456">
        <v>0</v>
      </c>
      <c r="I3835" s="456">
        <v>964.47</v>
      </c>
      <c r="J3835" s="459">
        <v>0</v>
      </c>
    </row>
    <row r="3836" spans="2:10" x14ac:dyDescent="0.25">
      <c r="B3836" s="526" t="s">
        <v>479</v>
      </c>
      <c r="C3836" s="512" t="s">
        <v>3479</v>
      </c>
      <c r="D3836" s="512" t="s">
        <v>2115</v>
      </c>
      <c r="E3836" s="511">
        <v>955942.56</v>
      </c>
      <c r="F3836" s="511">
        <v>0</v>
      </c>
      <c r="G3836" s="511">
        <v>123945.5</v>
      </c>
      <c r="H3836" s="511">
        <v>0</v>
      </c>
      <c r="I3836" s="511">
        <v>1079888.06</v>
      </c>
      <c r="J3836" s="527">
        <v>0</v>
      </c>
    </row>
    <row r="3837" spans="2:10" x14ac:dyDescent="0.25">
      <c r="B3837" s="526" t="s">
        <v>479</v>
      </c>
      <c r="C3837" s="512" t="s">
        <v>4391</v>
      </c>
      <c r="D3837" s="512" t="s">
        <v>2117</v>
      </c>
      <c r="E3837" s="511">
        <v>9451.56</v>
      </c>
      <c r="F3837" s="511">
        <v>0</v>
      </c>
      <c r="G3837" s="511">
        <v>0</v>
      </c>
      <c r="H3837" s="511">
        <v>0</v>
      </c>
      <c r="I3837" s="511">
        <v>9451.56</v>
      </c>
      <c r="J3837" s="527">
        <v>0</v>
      </c>
    </row>
    <row r="3838" spans="2:10" x14ac:dyDescent="0.25">
      <c r="B3838" s="516" t="s">
        <v>479</v>
      </c>
      <c r="C3838" s="458" t="s">
        <v>5220</v>
      </c>
      <c r="D3838" s="458" t="s">
        <v>2197</v>
      </c>
      <c r="E3838" s="456">
        <v>37212.28</v>
      </c>
      <c r="F3838" s="456">
        <v>0</v>
      </c>
      <c r="G3838" s="456">
        <v>0</v>
      </c>
      <c r="H3838" s="456">
        <v>0</v>
      </c>
      <c r="I3838" s="456">
        <v>37212.28</v>
      </c>
      <c r="J3838" s="459">
        <v>0</v>
      </c>
    </row>
    <row r="3839" spans="2:10" x14ac:dyDescent="0.25">
      <c r="B3839" s="526" t="s">
        <v>479</v>
      </c>
      <c r="C3839" s="512" t="s">
        <v>3480</v>
      </c>
      <c r="D3839" s="512" t="s">
        <v>2119</v>
      </c>
      <c r="E3839" s="511">
        <v>88828.99</v>
      </c>
      <c r="F3839" s="511">
        <v>0</v>
      </c>
      <c r="G3839" s="511">
        <v>16681</v>
      </c>
      <c r="H3839" s="511">
        <v>0</v>
      </c>
      <c r="I3839" s="511">
        <v>105509.99</v>
      </c>
      <c r="J3839" s="527">
        <v>0</v>
      </c>
    </row>
    <row r="3840" spans="2:10" x14ac:dyDescent="0.25">
      <c r="B3840" s="516" t="s">
        <v>479</v>
      </c>
      <c r="C3840" s="458" t="s">
        <v>3481</v>
      </c>
      <c r="D3840" s="458" t="s">
        <v>2121</v>
      </c>
      <c r="E3840" s="456">
        <v>35541.71</v>
      </c>
      <c r="F3840" s="456">
        <v>0</v>
      </c>
      <c r="G3840" s="456">
        <v>8223.7999999999993</v>
      </c>
      <c r="H3840" s="456">
        <v>0</v>
      </c>
      <c r="I3840" s="456">
        <v>43765.51</v>
      </c>
      <c r="J3840" s="459">
        <v>0</v>
      </c>
    </row>
    <row r="3841" spans="2:10" x14ac:dyDescent="0.25">
      <c r="B3841" s="526" t="s">
        <v>479</v>
      </c>
      <c r="C3841" s="512" t="s">
        <v>3887</v>
      </c>
      <c r="D3841" s="512" t="s">
        <v>2123</v>
      </c>
      <c r="E3841" s="511">
        <v>4620.4399999999996</v>
      </c>
      <c r="F3841" s="511">
        <v>0</v>
      </c>
      <c r="G3841" s="511">
        <v>490.23</v>
      </c>
      <c r="H3841" s="511">
        <v>0</v>
      </c>
      <c r="I3841" s="511">
        <v>5110.67</v>
      </c>
      <c r="J3841" s="527">
        <v>0</v>
      </c>
    </row>
    <row r="3842" spans="2:10" ht="18" x14ac:dyDescent="0.25">
      <c r="B3842" s="526" t="s">
        <v>479</v>
      </c>
      <c r="C3842" s="512" t="s">
        <v>6061</v>
      </c>
      <c r="D3842" s="512" t="s">
        <v>2125</v>
      </c>
      <c r="E3842" s="511">
        <v>0</v>
      </c>
      <c r="F3842" s="511">
        <v>0</v>
      </c>
      <c r="G3842" s="511">
        <v>2068.61</v>
      </c>
      <c r="H3842" s="511">
        <v>0</v>
      </c>
      <c r="I3842" s="511">
        <v>2068.61</v>
      </c>
      <c r="J3842" s="527">
        <v>0</v>
      </c>
    </row>
    <row r="3843" spans="2:10" ht="18" x14ac:dyDescent="0.25">
      <c r="B3843" s="526" t="s">
        <v>479</v>
      </c>
      <c r="C3843" s="512" t="s">
        <v>3888</v>
      </c>
      <c r="D3843" s="512" t="s">
        <v>2127</v>
      </c>
      <c r="E3843" s="511">
        <v>4741.3900000000003</v>
      </c>
      <c r="F3843" s="511">
        <v>0</v>
      </c>
      <c r="G3843" s="511">
        <v>0</v>
      </c>
      <c r="H3843" s="511">
        <v>0</v>
      </c>
      <c r="I3843" s="511">
        <v>4741.3900000000003</v>
      </c>
      <c r="J3843" s="527">
        <v>0</v>
      </c>
    </row>
    <row r="3844" spans="2:10" x14ac:dyDescent="0.25">
      <c r="B3844" s="526" t="s">
        <v>479</v>
      </c>
      <c r="C3844" s="512" t="s">
        <v>3889</v>
      </c>
      <c r="D3844" s="512" t="s">
        <v>2129</v>
      </c>
      <c r="E3844" s="511">
        <v>29007.1</v>
      </c>
      <c r="F3844" s="511">
        <v>0</v>
      </c>
      <c r="G3844" s="511">
        <v>8436.11</v>
      </c>
      <c r="H3844" s="511">
        <v>0</v>
      </c>
      <c r="I3844" s="511">
        <v>37443.21</v>
      </c>
      <c r="J3844" s="527">
        <v>0</v>
      </c>
    </row>
    <row r="3845" spans="2:10" x14ac:dyDescent="0.25">
      <c r="B3845" s="516" t="s">
        <v>479</v>
      </c>
      <c r="C3845" s="458" t="s">
        <v>4152</v>
      </c>
      <c r="D3845" s="458" t="s">
        <v>2131</v>
      </c>
      <c r="E3845" s="456">
        <v>20527.419999999998</v>
      </c>
      <c r="F3845" s="456">
        <v>0</v>
      </c>
      <c r="G3845" s="456">
        <v>0</v>
      </c>
      <c r="H3845" s="456">
        <v>0</v>
      </c>
      <c r="I3845" s="456">
        <v>20527.419999999998</v>
      </c>
      <c r="J3845" s="459">
        <v>0</v>
      </c>
    </row>
    <row r="3846" spans="2:10" x14ac:dyDescent="0.25">
      <c r="B3846" s="526" t="s">
        <v>479</v>
      </c>
      <c r="C3846" s="512" t="s">
        <v>3890</v>
      </c>
      <c r="D3846" s="512" t="s">
        <v>2133</v>
      </c>
      <c r="E3846" s="511">
        <v>518864.43</v>
      </c>
      <c r="F3846" s="511">
        <v>0</v>
      </c>
      <c r="G3846" s="511">
        <v>70071.94</v>
      </c>
      <c r="H3846" s="511">
        <v>0</v>
      </c>
      <c r="I3846" s="511">
        <v>588936.37</v>
      </c>
      <c r="J3846" s="527">
        <v>0</v>
      </c>
    </row>
    <row r="3847" spans="2:10" x14ac:dyDescent="0.25">
      <c r="B3847" s="526" t="s">
        <v>479</v>
      </c>
      <c r="C3847" s="512" t="s">
        <v>3482</v>
      </c>
      <c r="D3847" s="512" t="s">
        <v>2135</v>
      </c>
      <c r="E3847" s="511">
        <v>1576958.57</v>
      </c>
      <c r="F3847" s="511">
        <v>0</v>
      </c>
      <c r="G3847" s="511">
        <v>70594.25</v>
      </c>
      <c r="H3847" s="511">
        <v>0</v>
      </c>
      <c r="I3847" s="511">
        <v>1647552.82</v>
      </c>
      <c r="J3847" s="527">
        <v>0</v>
      </c>
    </row>
    <row r="3848" spans="2:10" x14ac:dyDescent="0.25">
      <c r="B3848" s="526" t="s">
        <v>479</v>
      </c>
      <c r="C3848" s="512" t="s">
        <v>3891</v>
      </c>
      <c r="D3848" s="512" t="s">
        <v>2137</v>
      </c>
      <c r="E3848" s="511">
        <v>159290.26999999999</v>
      </c>
      <c r="F3848" s="511">
        <v>0</v>
      </c>
      <c r="G3848" s="511">
        <v>648.21</v>
      </c>
      <c r="H3848" s="511">
        <v>0</v>
      </c>
      <c r="I3848" s="511">
        <v>159938.48000000001</v>
      </c>
      <c r="J3848" s="527">
        <v>0</v>
      </c>
    </row>
    <row r="3849" spans="2:10" x14ac:dyDescent="0.25">
      <c r="B3849" s="516" t="s">
        <v>479</v>
      </c>
      <c r="C3849" s="458" t="s">
        <v>4392</v>
      </c>
      <c r="D3849" s="458" t="s">
        <v>2139</v>
      </c>
      <c r="E3849" s="456">
        <v>26946.34</v>
      </c>
      <c r="F3849" s="456">
        <v>0</v>
      </c>
      <c r="G3849" s="456">
        <v>0</v>
      </c>
      <c r="H3849" s="456">
        <v>0</v>
      </c>
      <c r="I3849" s="456">
        <v>26946.34</v>
      </c>
      <c r="J3849" s="459">
        <v>0</v>
      </c>
    </row>
    <row r="3850" spans="2:10" x14ac:dyDescent="0.25">
      <c r="B3850" s="526" t="s">
        <v>479</v>
      </c>
      <c r="C3850" s="512" t="s">
        <v>4153</v>
      </c>
      <c r="D3850" s="512" t="s">
        <v>2141</v>
      </c>
      <c r="E3850" s="511">
        <v>187.14</v>
      </c>
      <c r="F3850" s="511">
        <v>0</v>
      </c>
      <c r="G3850" s="511">
        <v>0</v>
      </c>
      <c r="H3850" s="511">
        <v>0</v>
      </c>
      <c r="I3850" s="511">
        <v>187.14</v>
      </c>
      <c r="J3850" s="527">
        <v>0</v>
      </c>
    </row>
    <row r="3851" spans="2:10" x14ac:dyDescent="0.25">
      <c r="B3851" s="526" t="s">
        <v>479</v>
      </c>
      <c r="C3851" s="512" t="s">
        <v>3006</v>
      </c>
      <c r="D3851" s="512" t="s">
        <v>2143</v>
      </c>
      <c r="E3851" s="511">
        <v>96400.56</v>
      </c>
      <c r="F3851" s="511">
        <v>0</v>
      </c>
      <c r="G3851" s="511">
        <v>8792.9699999999993</v>
      </c>
      <c r="H3851" s="511">
        <v>0</v>
      </c>
      <c r="I3851" s="511">
        <v>105193.53</v>
      </c>
      <c r="J3851" s="527">
        <v>0</v>
      </c>
    </row>
    <row r="3852" spans="2:10" x14ac:dyDescent="0.25">
      <c r="B3852" s="526" t="s">
        <v>479</v>
      </c>
      <c r="C3852" s="512" t="s">
        <v>4154</v>
      </c>
      <c r="D3852" s="512" t="s">
        <v>2226</v>
      </c>
      <c r="E3852" s="511">
        <v>6900</v>
      </c>
      <c r="F3852" s="511">
        <v>0</v>
      </c>
      <c r="G3852" s="511">
        <v>0</v>
      </c>
      <c r="H3852" s="511">
        <v>0</v>
      </c>
      <c r="I3852" s="511">
        <v>6900</v>
      </c>
      <c r="J3852" s="527">
        <v>0</v>
      </c>
    </row>
    <row r="3853" spans="2:10" x14ac:dyDescent="0.25">
      <c r="B3853" s="516" t="s">
        <v>479</v>
      </c>
      <c r="C3853" s="458" t="s">
        <v>3892</v>
      </c>
      <c r="D3853" s="458" t="s">
        <v>2145</v>
      </c>
      <c r="E3853" s="456">
        <v>87750</v>
      </c>
      <c r="F3853" s="456">
        <v>0</v>
      </c>
      <c r="G3853" s="456">
        <v>8250</v>
      </c>
      <c r="H3853" s="456">
        <v>0</v>
      </c>
      <c r="I3853" s="456">
        <v>96000</v>
      </c>
      <c r="J3853" s="459">
        <v>0</v>
      </c>
    </row>
    <row r="3854" spans="2:10" x14ac:dyDescent="0.25">
      <c r="B3854" s="526" t="s">
        <v>479</v>
      </c>
      <c r="C3854" s="512" t="s">
        <v>3893</v>
      </c>
      <c r="D3854" s="512" t="s">
        <v>2147</v>
      </c>
      <c r="E3854" s="511">
        <v>84504.61</v>
      </c>
      <c r="F3854" s="511">
        <v>0</v>
      </c>
      <c r="G3854" s="511">
        <v>0</v>
      </c>
      <c r="H3854" s="511">
        <v>0</v>
      </c>
      <c r="I3854" s="511">
        <v>84504.61</v>
      </c>
      <c r="J3854" s="527">
        <v>0</v>
      </c>
    </row>
    <row r="3855" spans="2:10" x14ac:dyDescent="0.25">
      <c r="B3855" s="526" t="s">
        <v>479</v>
      </c>
      <c r="C3855" s="512" t="s">
        <v>4393</v>
      </c>
      <c r="D3855" s="512" t="s">
        <v>2351</v>
      </c>
      <c r="E3855" s="511">
        <v>27142.25</v>
      </c>
      <c r="F3855" s="511">
        <v>0</v>
      </c>
      <c r="G3855" s="511">
        <v>0</v>
      </c>
      <c r="H3855" s="511">
        <v>0</v>
      </c>
      <c r="I3855" s="511">
        <v>27142.25</v>
      </c>
      <c r="J3855" s="527">
        <v>0</v>
      </c>
    </row>
    <row r="3856" spans="2:10" x14ac:dyDescent="0.25">
      <c r="B3856" s="526" t="s">
        <v>479</v>
      </c>
      <c r="C3856" s="512" t="s">
        <v>4601</v>
      </c>
      <c r="D3856" s="512" t="s">
        <v>2149</v>
      </c>
      <c r="E3856" s="511">
        <v>4098.9799999999996</v>
      </c>
      <c r="F3856" s="511">
        <v>0</v>
      </c>
      <c r="G3856" s="511">
        <v>0</v>
      </c>
      <c r="H3856" s="511">
        <v>0</v>
      </c>
      <c r="I3856" s="511">
        <v>4098.9799999999996</v>
      </c>
      <c r="J3856" s="527">
        <v>0</v>
      </c>
    </row>
    <row r="3857" spans="2:10" x14ac:dyDescent="0.25">
      <c r="B3857" s="526" t="s">
        <v>479</v>
      </c>
      <c r="C3857" s="512" t="s">
        <v>3483</v>
      </c>
      <c r="D3857" s="512" t="s">
        <v>2151</v>
      </c>
      <c r="E3857" s="511">
        <v>279891.15999999997</v>
      </c>
      <c r="F3857" s="511">
        <v>0</v>
      </c>
      <c r="G3857" s="511">
        <v>57244.03</v>
      </c>
      <c r="H3857" s="511">
        <v>0</v>
      </c>
      <c r="I3857" s="511">
        <v>337135.19</v>
      </c>
      <c r="J3857" s="527">
        <v>0</v>
      </c>
    </row>
    <row r="3858" spans="2:10" ht="18" x14ac:dyDescent="0.25">
      <c r="B3858" s="526" t="s">
        <v>479</v>
      </c>
      <c r="C3858" s="512" t="s">
        <v>3484</v>
      </c>
      <c r="D3858" s="512" t="s">
        <v>2153</v>
      </c>
      <c r="E3858" s="511">
        <v>109625.44</v>
      </c>
      <c r="F3858" s="511">
        <v>0</v>
      </c>
      <c r="G3858" s="511">
        <v>3800</v>
      </c>
      <c r="H3858" s="511">
        <v>0</v>
      </c>
      <c r="I3858" s="511">
        <v>113425.44</v>
      </c>
      <c r="J3858" s="527">
        <v>0</v>
      </c>
    </row>
    <row r="3859" spans="2:10" x14ac:dyDescent="0.25">
      <c r="B3859" s="526" t="s">
        <v>479</v>
      </c>
      <c r="C3859" s="512" t="s">
        <v>3894</v>
      </c>
      <c r="D3859" s="512" t="s">
        <v>2155</v>
      </c>
      <c r="E3859" s="511">
        <v>30438.31</v>
      </c>
      <c r="F3859" s="511">
        <v>0</v>
      </c>
      <c r="G3859" s="511">
        <v>11965.69</v>
      </c>
      <c r="H3859" s="511">
        <v>0</v>
      </c>
      <c r="I3859" s="511">
        <v>42404</v>
      </c>
      <c r="J3859" s="527">
        <v>0</v>
      </c>
    </row>
    <row r="3860" spans="2:10" x14ac:dyDescent="0.25">
      <c r="B3860" s="516" t="s">
        <v>479</v>
      </c>
      <c r="C3860" s="458" t="s">
        <v>3895</v>
      </c>
      <c r="D3860" s="458" t="s">
        <v>2157</v>
      </c>
      <c r="E3860" s="456">
        <v>7480.29</v>
      </c>
      <c r="F3860" s="456">
        <v>0</v>
      </c>
      <c r="G3860" s="456">
        <v>0</v>
      </c>
      <c r="H3860" s="456">
        <v>0</v>
      </c>
      <c r="I3860" s="456">
        <v>7480.29</v>
      </c>
      <c r="J3860" s="459">
        <v>0</v>
      </c>
    </row>
    <row r="3861" spans="2:10" x14ac:dyDescent="0.25">
      <c r="B3861" s="526" t="s">
        <v>479</v>
      </c>
      <c r="C3861" s="512" t="s">
        <v>4155</v>
      </c>
      <c r="D3861" s="512" t="s">
        <v>2262</v>
      </c>
      <c r="E3861" s="511">
        <v>13.16</v>
      </c>
      <c r="F3861" s="511">
        <v>0</v>
      </c>
      <c r="G3861" s="511">
        <v>50.28</v>
      </c>
      <c r="H3861" s="511">
        <v>0</v>
      </c>
      <c r="I3861" s="511">
        <v>63.44</v>
      </c>
      <c r="J3861" s="527">
        <v>0</v>
      </c>
    </row>
    <row r="3862" spans="2:10" x14ac:dyDescent="0.25">
      <c r="B3862" s="526" t="s">
        <v>479</v>
      </c>
      <c r="C3862" s="512" t="s">
        <v>4736</v>
      </c>
      <c r="D3862" s="512" t="s">
        <v>3686</v>
      </c>
      <c r="E3862" s="511">
        <v>64413.78</v>
      </c>
      <c r="F3862" s="511">
        <v>0</v>
      </c>
      <c r="G3862" s="511">
        <v>0</v>
      </c>
      <c r="H3862" s="511">
        <v>0</v>
      </c>
      <c r="I3862" s="511">
        <v>64413.78</v>
      </c>
      <c r="J3862" s="527">
        <v>0</v>
      </c>
    </row>
    <row r="3863" spans="2:10" x14ac:dyDescent="0.25">
      <c r="B3863" s="526" t="s">
        <v>479</v>
      </c>
      <c r="C3863" s="512" t="s">
        <v>3896</v>
      </c>
      <c r="D3863" s="512" t="s">
        <v>3276</v>
      </c>
      <c r="E3863" s="511">
        <v>14826.06</v>
      </c>
      <c r="F3863" s="511">
        <v>0</v>
      </c>
      <c r="G3863" s="511">
        <v>15991.46</v>
      </c>
      <c r="H3863" s="511">
        <v>0</v>
      </c>
      <c r="I3863" s="511">
        <v>30817.52</v>
      </c>
      <c r="J3863" s="527">
        <v>0</v>
      </c>
    </row>
    <row r="3864" spans="2:10" x14ac:dyDescent="0.25">
      <c r="B3864" s="516" t="s">
        <v>479</v>
      </c>
      <c r="C3864" s="458" t="s">
        <v>3007</v>
      </c>
      <c r="D3864" s="458" t="s">
        <v>2065</v>
      </c>
      <c r="E3864" s="456">
        <v>5293156.97</v>
      </c>
      <c r="F3864" s="456">
        <v>0</v>
      </c>
      <c r="G3864" s="456">
        <v>610890.69999999995</v>
      </c>
      <c r="H3864" s="456">
        <v>0</v>
      </c>
      <c r="I3864" s="456">
        <v>5904047.6699999999</v>
      </c>
      <c r="J3864" s="459">
        <v>0</v>
      </c>
    </row>
    <row r="3865" spans="2:10" x14ac:dyDescent="0.25">
      <c r="B3865" s="526" t="s">
        <v>479</v>
      </c>
      <c r="C3865" s="512" t="s">
        <v>3008</v>
      </c>
      <c r="D3865" s="512" t="s">
        <v>2067</v>
      </c>
      <c r="E3865" s="511">
        <v>1114640.28</v>
      </c>
      <c r="F3865" s="511">
        <v>0</v>
      </c>
      <c r="G3865" s="511">
        <v>46110.54</v>
      </c>
      <c r="H3865" s="511">
        <v>0</v>
      </c>
      <c r="I3865" s="511">
        <v>1160750.82</v>
      </c>
      <c r="J3865" s="527">
        <v>0</v>
      </c>
    </row>
    <row r="3866" spans="2:10" x14ac:dyDescent="0.25">
      <c r="B3866" s="516" t="s">
        <v>479</v>
      </c>
      <c r="C3866" s="458" t="s">
        <v>3009</v>
      </c>
      <c r="D3866" s="458" t="s">
        <v>2069</v>
      </c>
      <c r="E3866" s="456">
        <v>48300</v>
      </c>
      <c r="F3866" s="456">
        <v>0</v>
      </c>
      <c r="G3866" s="456">
        <v>5400</v>
      </c>
      <c r="H3866" s="456">
        <v>0</v>
      </c>
      <c r="I3866" s="456">
        <v>53700</v>
      </c>
      <c r="J3866" s="459">
        <v>0</v>
      </c>
    </row>
    <row r="3867" spans="2:10" x14ac:dyDescent="0.25">
      <c r="B3867" s="526" t="s">
        <v>479</v>
      </c>
      <c r="C3867" s="512" t="s">
        <v>3010</v>
      </c>
      <c r="D3867" s="512" t="s">
        <v>2071</v>
      </c>
      <c r="E3867" s="511">
        <v>115226.83</v>
      </c>
      <c r="F3867" s="511">
        <v>0</v>
      </c>
      <c r="G3867" s="511">
        <v>987065.16</v>
      </c>
      <c r="H3867" s="511">
        <v>0</v>
      </c>
      <c r="I3867" s="511">
        <v>1102291.99</v>
      </c>
      <c r="J3867" s="527">
        <v>0</v>
      </c>
    </row>
    <row r="3868" spans="2:10" x14ac:dyDescent="0.25">
      <c r="B3868" s="516" t="s">
        <v>479</v>
      </c>
      <c r="C3868" s="458" t="s">
        <v>3011</v>
      </c>
      <c r="D3868" s="458" t="s">
        <v>2073</v>
      </c>
      <c r="E3868" s="456">
        <v>79114.509999999995</v>
      </c>
      <c r="F3868" s="456">
        <v>0</v>
      </c>
      <c r="G3868" s="456">
        <v>0</v>
      </c>
      <c r="H3868" s="456">
        <v>0</v>
      </c>
      <c r="I3868" s="456">
        <v>79114.509999999995</v>
      </c>
      <c r="J3868" s="459">
        <v>0</v>
      </c>
    </row>
    <row r="3869" spans="2:10" x14ac:dyDescent="0.25">
      <c r="B3869" s="526" t="s">
        <v>479</v>
      </c>
      <c r="C3869" s="512" t="s">
        <v>3012</v>
      </c>
      <c r="D3869" s="512" t="s">
        <v>2075</v>
      </c>
      <c r="E3869" s="511">
        <v>371936.25</v>
      </c>
      <c r="F3869" s="511">
        <v>0</v>
      </c>
      <c r="G3869" s="511">
        <v>34700.26</v>
      </c>
      <c r="H3869" s="511">
        <v>0</v>
      </c>
      <c r="I3869" s="511">
        <v>406636.51</v>
      </c>
      <c r="J3869" s="527">
        <v>0</v>
      </c>
    </row>
    <row r="3870" spans="2:10" x14ac:dyDescent="0.25">
      <c r="B3870" s="516" t="s">
        <v>479</v>
      </c>
      <c r="C3870" s="458" t="s">
        <v>3013</v>
      </c>
      <c r="D3870" s="458" t="s">
        <v>2077</v>
      </c>
      <c r="E3870" s="456">
        <v>149533.10999999999</v>
      </c>
      <c r="F3870" s="456">
        <v>0</v>
      </c>
      <c r="G3870" s="456">
        <v>0</v>
      </c>
      <c r="H3870" s="456">
        <v>0</v>
      </c>
      <c r="I3870" s="456">
        <v>149533.10999999999</v>
      </c>
      <c r="J3870" s="459">
        <v>0</v>
      </c>
    </row>
    <row r="3871" spans="2:10" x14ac:dyDescent="0.25">
      <c r="B3871" s="526" t="s">
        <v>479</v>
      </c>
      <c r="C3871" s="512" t="s">
        <v>3014</v>
      </c>
      <c r="D3871" s="512" t="s">
        <v>2079</v>
      </c>
      <c r="E3871" s="511">
        <v>2573377.37</v>
      </c>
      <c r="F3871" s="511">
        <v>0</v>
      </c>
      <c r="G3871" s="511">
        <v>284753.34999999998</v>
      </c>
      <c r="H3871" s="511">
        <v>0</v>
      </c>
      <c r="I3871" s="511">
        <v>2858130.72</v>
      </c>
      <c r="J3871" s="527">
        <v>0</v>
      </c>
    </row>
    <row r="3872" spans="2:10" x14ac:dyDescent="0.25">
      <c r="B3872" s="516" t="s">
        <v>479</v>
      </c>
      <c r="C3872" s="458" t="s">
        <v>3485</v>
      </c>
      <c r="D3872" s="458" t="s">
        <v>2081</v>
      </c>
      <c r="E3872" s="456">
        <v>752886.35</v>
      </c>
      <c r="F3872" s="456">
        <v>0</v>
      </c>
      <c r="G3872" s="456">
        <v>70013.2</v>
      </c>
      <c r="H3872" s="456">
        <v>0</v>
      </c>
      <c r="I3872" s="456">
        <v>822899.55</v>
      </c>
      <c r="J3872" s="459">
        <v>0</v>
      </c>
    </row>
    <row r="3873" spans="2:10" x14ac:dyDescent="0.25">
      <c r="B3873" s="526" t="s">
        <v>479</v>
      </c>
      <c r="C3873" s="512" t="s">
        <v>4948</v>
      </c>
      <c r="D3873" s="512" t="s">
        <v>2083</v>
      </c>
      <c r="E3873" s="511">
        <v>195395.51</v>
      </c>
      <c r="F3873" s="511">
        <v>0</v>
      </c>
      <c r="G3873" s="511">
        <v>0</v>
      </c>
      <c r="H3873" s="511">
        <v>0</v>
      </c>
      <c r="I3873" s="511">
        <v>195395.51</v>
      </c>
      <c r="J3873" s="527">
        <v>0</v>
      </c>
    </row>
    <row r="3874" spans="2:10" x14ac:dyDescent="0.25">
      <c r="B3874" s="516" t="s">
        <v>479</v>
      </c>
      <c r="C3874" s="458" t="s">
        <v>3897</v>
      </c>
      <c r="D3874" s="458" t="s">
        <v>2085</v>
      </c>
      <c r="E3874" s="456">
        <v>585864.24</v>
      </c>
      <c r="F3874" s="456">
        <v>0</v>
      </c>
      <c r="G3874" s="456">
        <v>0</v>
      </c>
      <c r="H3874" s="456">
        <v>0</v>
      </c>
      <c r="I3874" s="456">
        <v>585864.24</v>
      </c>
      <c r="J3874" s="459">
        <v>0</v>
      </c>
    </row>
    <row r="3875" spans="2:10" x14ac:dyDescent="0.25">
      <c r="B3875" s="526" t="s">
        <v>479</v>
      </c>
      <c r="C3875" s="512" t="s">
        <v>3898</v>
      </c>
      <c r="D3875" s="512" t="s">
        <v>2087</v>
      </c>
      <c r="E3875" s="511">
        <v>150891.54</v>
      </c>
      <c r="F3875" s="511">
        <v>0</v>
      </c>
      <c r="G3875" s="511">
        <v>0</v>
      </c>
      <c r="H3875" s="511">
        <v>0</v>
      </c>
      <c r="I3875" s="511">
        <v>150891.54</v>
      </c>
      <c r="J3875" s="527">
        <v>0</v>
      </c>
    </row>
    <row r="3876" spans="2:10" x14ac:dyDescent="0.25">
      <c r="B3876" s="516" t="s">
        <v>479</v>
      </c>
      <c r="C3876" s="458" t="s">
        <v>3015</v>
      </c>
      <c r="D3876" s="458" t="s">
        <v>2089</v>
      </c>
      <c r="E3876" s="456">
        <v>111489.3</v>
      </c>
      <c r="F3876" s="456">
        <v>0</v>
      </c>
      <c r="G3876" s="456">
        <v>0</v>
      </c>
      <c r="H3876" s="456">
        <v>0</v>
      </c>
      <c r="I3876" s="456">
        <v>111489.3</v>
      </c>
      <c r="J3876" s="459">
        <v>0</v>
      </c>
    </row>
    <row r="3877" spans="2:10" x14ac:dyDescent="0.25">
      <c r="B3877" s="526" t="s">
        <v>479</v>
      </c>
      <c r="C3877" s="512" t="s">
        <v>3016</v>
      </c>
      <c r="D3877" s="512" t="s">
        <v>2091</v>
      </c>
      <c r="E3877" s="511">
        <v>2894584.72</v>
      </c>
      <c r="F3877" s="511">
        <v>0</v>
      </c>
      <c r="G3877" s="511">
        <v>0</v>
      </c>
      <c r="H3877" s="511">
        <v>0</v>
      </c>
      <c r="I3877" s="511">
        <v>2894584.72</v>
      </c>
      <c r="J3877" s="527">
        <v>0</v>
      </c>
    </row>
    <row r="3878" spans="2:10" x14ac:dyDescent="0.25">
      <c r="B3878" s="516" t="s">
        <v>479</v>
      </c>
      <c r="C3878" s="458" t="s">
        <v>4156</v>
      </c>
      <c r="D3878" s="458" t="s">
        <v>4060</v>
      </c>
      <c r="E3878" s="456">
        <v>192383.06</v>
      </c>
      <c r="F3878" s="456">
        <v>0</v>
      </c>
      <c r="G3878" s="456">
        <v>18831.95</v>
      </c>
      <c r="H3878" s="456">
        <v>0</v>
      </c>
      <c r="I3878" s="456">
        <v>211215.01</v>
      </c>
      <c r="J3878" s="459">
        <v>0</v>
      </c>
    </row>
    <row r="3879" spans="2:10" x14ac:dyDescent="0.25">
      <c r="B3879" s="526" t="s">
        <v>479</v>
      </c>
      <c r="C3879" s="512" t="s">
        <v>3486</v>
      </c>
      <c r="D3879" s="512" t="s">
        <v>2095</v>
      </c>
      <c r="E3879" s="511">
        <v>68122.289999999994</v>
      </c>
      <c r="F3879" s="511">
        <v>0</v>
      </c>
      <c r="G3879" s="511">
        <v>6312.72</v>
      </c>
      <c r="H3879" s="511">
        <v>0</v>
      </c>
      <c r="I3879" s="511">
        <v>74435.009999999995</v>
      </c>
      <c r="J3879" s="527">
        <v>0</v>
      </c>
    </row>
    <row r="3880" spans="2:10" x14ac:dyDescent="0.25">
      <c r="B3880" s="526" t="s">
        <v>479</v>
      </c>
      <c r="C3880" s="512" t="s">
        <v>3487</v>
      </c>
      <c r="D3880" s="512" t="s">
        <v>2097</v>
      </c>
      <c r="E3880" s="511">
        <v>142163.88</v>
      </c>
      <c r="F3880" s="511">
        <v>0</v>
      </c>
      <c r="G3880" s="511">
        <v>32652.17</v>
      </c>
      <c r="H3880" s="511">
        <v>0</v>
      </c>
      <c r="I3880" s="511">
        <v>174816.05</v>
      </c>
      <c r="J3880" s="527">
        <v>0</v>
      </c>
    </row>
    <row r="3881" spans="2:10" x14ac:dyDescent="0.25">
      <c r="B3881" s="516" t="s">
        <v>479</v>
      </c>
      <c r="C3881" s="458" t="s">
        <v>3899</v>
      </c>
      <c r="D3881" s="458" t="s">
        <v>2099</v>
      </c>
      <c r="E3881" s="456">
        <v>40299.54</v>
      </c>
      <c r="F3881" s="456">
        <v>0</v>
      </c>
      <c r="G3881" s="456">
        <v>1400.85</v>
      </c>
      <c r="H3881" s="456">
        <v>0</v>
      </c>
      <c r="I3881" s="456">
        <v>41700.39</v>
      </c>
      <c r="J3881" s="459">
        <v>0</v>
      </c>
    </row>
    <row r="3882" spans="2:10" ht="18" x14ac:dyDescent="0.25">
      <c r="B3882" s="526" t="s">
        <v>479</v>
      </c>
      <c r="C3882" s="512" t="s">
        <v>4157</v>
      </c>
      <c r="D3882" s="512" t="s">
        <v>2177</v>
      </c>
      <c r="E3882" s="511">
        <v>7693.96</v>
      </c>
      <c r="F3882" s="511">
        <v>0</v>
      </c>
      <c r="G3882" s="511">
        <v>1336.21</v>
      </c>
      <c r="H3882" s="511">
        <v>0</v>
      </c>
      <c r="I3882" s="511">
        <v>9030.17</v>
      </c>
      <c r="J3882" s="527">
        <v>0</v>
      </c>
    </row>
    <row r="3883" spans="2:10" x14ac:dyDescent="0.25">
      <c r="B3883" s="526" t="s">
        <v>479</v>
      </c>
      <c r="C3883" s="512" t="s">
        <v>3488</v>
      </c>
      <c r="D3883" s="512" t="s">
        <v>2179</v>
      </c>
      <c r="E3883" s="511">
        <v>7924.88</v>
      </c>
      <c r="F3883" s="511">
        <v>0</v>
      </c>
      <c r="G3883" s="511">
        <v>0</v>
      </c>
      <c r="H3883" s="511">
        <v>0</v>
      </c>
      <c r="I3883" s="511">
        <v>7924.88</v>
      </c>
      <c r="J3883" s="527">
        <v>0</v>
      </c>
    </row>
    <row r="3884" spans="2:10" x14ac:dyDescent="0.25">
      <c r="B3884" s="526" t="s">
        <v>479</v>
      </c>
      <c r="C3884" s="512" t="s">
        <v>3900</v>
      </c>
      <c r="D3884" s="512" t="s">
        <v>2101</v>
      </c>
      <c r="E3884" s="511">
        <v>97983.69</v>
      </c>
      <c r="F3884" s="511">
        <v>0</v>
      </c>
      <c r="G3884" s="511">
        <v>6596</v>
      </c>
      <c r="H3884" s="511">
        <v>0</v>
      </c>
      <c r="I3884" s="511">
        <v>104579.69</v>
      </c>
      <c r="J3884" s="527">
        <v>0</v>
      </c>
    </row>
    <row r="3885" spans="2:10" x14ac:dyDescent="0.25">
      <c r="B3885" s="516" t="s">
        <v>479</v>
      </c>
      <c r="C3885" s="458" t="s">
        <v>4394</v>
      </c>
      <c r="D3885" s="458" t="s">
        <v>2103</v>
      </c>
      <c r="E3885" s="456">
        <v>10468.5</v>
      </c>
      <c r="F3885" s="456">
        <v>0</v>
      </c>
      <c r="G3885" s="456">
        <v>2040</v>
      </c>
      <c r="H3885" s="456">
        <v>0</v>
      </c>
      <c r="I3885" s="456">
        <v>12508.5</v>
      </c>
      <c r="J3885" s="459">
        <v>0</v>
      </c>
    </row>
    <row r="3886" spans="2:10" x14ac:dyDescent="0.25">
      <c r="B3886" s="526" t="s">
        <v>479</v>
      </c>
      <c r="C3886" s="512" t="s">
        <v>3017</v>
      </c>
      <c r="D3886" s="512" t="s">
        <v>2105</v>
      </c>
      <c r="E3886" s="511">
        <v>125662.47</v>
      </c>
      <c r="F3886" s="511">
        <v>0</v>
      </c>
      <c r="G3886" s="511">
        <v>146930.68</v>
      </c>
      <c r="H3886" s="511">
        <v>0</v>
      </c>
      <c r="I3886" s="511">
        <v>272593.15000000002</v>
      </c>
      <c r="J3886" s="527">
        <v>0</v>
      </c>
    </row>
    <row r="3887" spans="2:10" x14ac:dyDescent="0.25">
      <c r="B3887" s="516" t="s">
        <v>479</v>
      </c>
      <c r="C3887" s="458" t="s">
        <v>3489</v>
      </c>
      <c r="D3887" s="458" t="s">
        <v>2186</v>
      </c>
      <c r="E3887" s="456">
        <v>8863.2199999999993</v>
      </c>
      <c r="F3887" s="456">
        <v>0</v>
      </c>
      <c r="G3887" s="456">
        <v>360.73</v>
      </c>
      <c r="H3887" s="456">
        <v>0</v>
      </c>
      <c r="I3887" s="456">
        <v>9223.9500000000007</v>
      </c>
      <c r="J3887" s="459">
        <v>0</v>
      </c>
    </row>
    <row r="3888" spans="2:10" x14ac:dyDescent="0.25">
      <c r="B3888" s="526" t="s">
        <v>479</v>
      </c>
      <c r="C3888" s="512" t="s">
        <v>3901</v>
      </c>
      <c r="D3888" s="512" t="s">
        <v>2107</v>
      </c>
      <c r="E3888" s="511">
        <v>1058861.6299999999</v>
      </c>
      <c r="F3888" s="511">
        <v>0</v>
      </c>
      <c r="G3888" s="511">
        <v>6669.2</v>
      </c>
      <c r="H3888" s="511">
        <v>0</v>
      </c>
      <c r="I3888" s="511">
        <v>1065530.83</v>
      </c>
      <c r="J3888" s="527">
        <v>0</v>
      </c>
    </row>
    <row r="3889" spans="2:10" x14ac:dyDescent="0.25">
      <c r="B3889" s="516" t="s">
        <v>479</v>
      </c>
      <c r="C3889" s="458" t="s">
        <v>4949</v>
      </c>
      <c r="D3889" s="458" t="s">
        <v>2111</v>
      </c>
      <c r="E3889" s="456">
        <v>20911.939999999999</v>
      </c>
      <c r="F3889" s="456">
        <v>0</v>
      </c>
      <c r="G3889" s="456">
        <v>900</v>
      </c>
      <c r="H3889" s="456">
        <v>0</v>
      </c>
      <c r="I3889" s="456">
        <v>21811.94</v>
      </c>
      <c r="J3889" s="459">
        <v>0</v>
      </c>
    </row>
    <row r="3890" spans="2:10" x14ac:dyDescent="0.25">
      <c r="B3890" s="526" t="s">
        <v>479</v>
      </c>
      <c r="C3890" s="512" t="s">
        <v>4158</v>
      </c>
      <c r="D3890" s="512" t="s">
        <v>2191</v>
      </c>
      <c r="E3890" s="511">
        <v>10860.02</v>
      </c>
      <c r="F3890" s="511">
        <v>0</v>
      </c>
      <c r="G3890" s="511">
        <v>0</v>
      </c>
      <c r="H3890" s="511">
        <v>0</v>
      </c>
      <c r="I3890" s="511">
        <v>10860.02</v>
      </c>
      <c r="J3890" s="527">
        <v>0</v>
      </c>
    </row>
    <row r="3891" spans="2:10" x14ac:dyDescent="0.25">
      <c r="B3891" s="526" t="s">
        <v>479</v>
      </c>
      <c r="C3891" s="512" t="s">
        <v>3490</v>
      </c>
      <c r="D3891" s="512" t="s">
        <v>2115</v>
      </c>
      <c r="E3891" s="511">
        <v>139541.32</v>
      </c>
      <c r="F3891" s="511">
        <v>0</v>
      </c>
      <c r="G3891" s="511">
        <v>13632.89</v>
      </c>
      <c r="H3891" s="511">
        <v>0</v>
      </c>
      <c r="I3891" s="511">
        <v>153174.21</v>
      </c>
      <c r="J3891" s="527">
        <v>0</v>
      </c>
    </row>
    <row r="3892" spans="2:10" x14ac:dyDescent="0.25">
      <c r="B3892" s="516" t="s">
        <v>479</v>
      </c>
      <c r="C3892" s="458" t="s">
        <v>4395</v>
      </c>
      <c r="D3892" s="458" t="s">
        <v>2197</v>
      </c>
      <c r="E3892" s="456">
        <v>80349.72</v>
      </c>
      <c r="F3892" s="456">
        <v>0</v>
      </c>
      <c r="G3892" s="456">
        <v>0</v>
      </c>
      <c r="H3892" s="456">
        <v>0</v>
      </c>
      <c r="I3892" s="456">
        <v>80349.72</v>
      </c>
      <c r="J3892" s="459">
        <v>0</v>
      </c>
    </row>
    <row r="3893" spans="2:10" x14ac:dyDescent="0.25">
      <c r="B3893" s="516" t="s">
        <v>479</v>
      </c>
      <c r="C3893" s="458" t="s">
        <v>3491</v>
      </c>
      <c r="D3893" s="458" t="s">
        <v>2119</v>
      </c>
      <c r="E3893" s="456">
        <v>11742.65</v>
      </c>
      <c r="F3893" s="456">
        <v>0</v>
      </c>
      <c r="G3893" s="456">
        <v>6601</v>
      </c>
      <c r="H3893" s="456">
        <v>0</v>
      </c>
      <c r="I3893" s="456">
        <v>18343.650000000001</v>
      </c>
      <c r="J3893" s="459">
        <v>0</v>
      </c>
    </row>
    <row r="3894" spans="2:10" x14ac:dyDescent="0.25">
      <c r="B3894" s="516" t="s">
        <v>479</v>
      </c>
      <c r="C3894" s="458" t="s">
        <v>5065</v>
      </c>
      <c r="D3894" s="458" t="s">
        <v>5019</v>
      </c>
      <c r="E3894" s="456">
        <v>3750</v>
      </c>
      <c r="F3894" s="456">
        <v>0</v>
      </c>
      <c r="G3894" s="456">
        <v>649</v>
      </c>
      <c r="H3894" s="456">
        <v>0</v>
      </c>
      <c r="I3894" s="456">
        <v>4399</v>
      </c>
      <c r="J3894" s="459">
        <v>0</v>
      </c>
    </row>
    <row r="3895" spans="2:10" x14ac:dyDescent="0.25">
      <c r="B3895" s="516" t="s">
        <v>479</v>
      </c>
      <c r="C3895" s="458" t="s">
        <v>3902</v>
      </c>
      <c r="D3895" s="458" t="s">
        <v>2121</v>
      </c>
      <c r="E3895" s="456">
        <v>11164.1</v>
      </c>
      <c r="F3895" s="456">
        <v>0</v>
      </c>
      <c r="G3895" s="456">
        <v>0</v>
      </c>
      <c r="H3895" s="456">
        <v>0</v>
      </c>
      <c r="I3895" s="456">
        <v>11164.1</v>
      </c>
      <c r="J3895" s="459">
        <v>0</v>
      </c>
    </row>
    <row r="3896" spans="2:10" x14ac:dyDescent="0.25">
      <c r="B3896" s="526" t="s">
        <v>479</v>
      </c>
      <c r="C3896" s="512" t="s">
        <v>3492</v>
      </c>
      <c r="D3896" s="512" t="s">
        <v>2123</v>
      </c>
      <c r="E3896" s="511">
        <v>7816.21</v>
      </c>
      <c r="F3896" s="511">
        <v>0</v>
      </c>
      <c r="G3896" s="511">
        <v>4587.8</v>
      </c>
      <c r="H3896" s="511">
        <v>0</v>
      </c>
      <c r="I3896" s="511">
        <v>12404.01</v>
      </c>
      <c r="J3896" s="527">
        <v>0</v>
      </c>
    </row>
    <row r="3897" spans="2:10" ht="18" x14ac:dyDescent="0.25">
      <c r="B3897" s="516" t="s">
        <v>479</v>
      </c>
      <c r="C3897" s="458" t="s">
        <v>3493</v>
      </c>
      <c r="D3897" s="458" t="s">
        <v>2125</v>
      </c>
      <c r="E3897" s="456">
        <v>137534.48000000001</v>
      </c>
      <c r="F3897" s="456">
        <v>0</v>
      </c>
      <c r="G3897" s="456">
        <v>2155.17</v>
      </c>
      <c r="H3897" s="456">
        <v>0</v>
      </c>
      <c r="I3897" s="456">
        <v>139689.65</v>
      </c>
      <c r="J3897" s="459">
        <v>0</v>
      </c>
    </row>
    <row r="3898" spans="2:10" ht="18" x14ac:dyDescent="0.25">
      <c r="B3898" s="516" t="s">
        <v>479</v>
      </c>
      <c r="C3898" s="458" t="s">
        <v>3494</v>
      </c>
      <c r="D3898" s="458" t="s">
        <v>2127</v>
      </c>
      <c r="E3898" s="456">
        <v>104975.9</v>
      </c>
      <c r="F3898" s="456">
        <v>0</v>
      </c>
      <c r="G3898" s="456">
        <v>16675.64</v>
      </c>
      <c r="H3898" s="456">
        <v>0</v>
      </c>
      <c r="I3898" s="456">
        <v>121651.54</v>
      </c>
      <c r="J3898" s="459">
        <v>0</v>
      </c>
    </row>
    <row r="3899" spans="2:10" x14ac:dyDescent="0.25">
      <c r="B3899" s="526" t="s">
        <v>479</v>
      </c>
      <c r="C3899" s="512" t="s">
        <v>4159</v>
      </c>
      <c r="D3899" s="512" t="s">
        <v>2129</v>
      </c>
      <c r="E3899" s="511">
        <v>45617.46</v>
      </c>
      <c r="F3899" s="511">
        <v>0</v>
      </c>
      <c r="G3899" s="511">
        <v>5148.51</v>
      </c>
      <c r="H3899" s="511">
        <v>0</v>
      </c>
      <c r="I3899" s="511">
        <v>50765.97</v>
      </c>
      <c r="J3899" s="527">
        <v>0</v>
      </c>
    </row>
    <row r="3900" spans="2:10" x14ac:dyDescent="0.25">
      <c r="B3900" s="516" t="s">
        <v>479</v>
      </c>
      <c r="C3900" s="458" t="s">
        <v>4602</v>
      </c>
      <c r="D3900" s="458" t="s">
        <v>2137</v>
      </c>
      <c r="E3900" s="456">
        <v>23620.68</v>
      </c>
      <c r="F3900" s="456">
        <v>0</v>
      </c>
      <c r="G3900" s="456">
        <v>0</v>
      </c>
      <c r="H3900" s="456">
        <v>0</v>
      </c>
      <c r="I3900" s="456">
        <v>23620.68</v>
      </c>
      <c r="J3900" s="459">
        <v>0</v>
      </c>
    </row>
    <row r="3901" spans="2:10" x14ac:dyDescent="0.25">
      <c r="B3901" s="516" t="s">
        <v>479</v>
      </c>
      <c r="C3901" s="458" t="s">
        <v>3903</v>
      </c>
      <c r="D3901" s="458" t="s">
        <v>2206</v>
      </c>
      <c r="E3901" s="456">
        <v>10000</v>
      </c>
      <c r="F3901" s="456">
        <v>0</v>
      </c>
      <c r="G3901" s="456">
        <v>0</v>
      </c>
      <c r="H3901" s="456">
        <v>0</v>
      </c>
      <c r="I3901" s="456">
        <v>10000</v>
      </c>
      <c r="J3901" s="459">
        <v>0</v>
      </c>
    </row>
    <row r="3902" spans="2:10" x14ac:dyDescent="0.25">
      <c r="B3902" s="516" t="s">
        <v>479</v>
      </c>
      <c r="C3902" s="458" t="s">
        <v>4603</v>
      </c>
      <c r="D3902" s="458" t="s">
        <v>2322</v>
      </c>
      <c r="E3902" s="456">
        <v>35587.449999999997</v>
      </c>
      <c r="F3902" s="456">
        <v>0</v>
      </c>
      <c r="G3902" s="456">
        <v>0</v>
      </c>
      <c r="H3902" s="456">
        <v>0</v>
      </c>
      <c r="I3902" s="456">
        <v>35587.449999999997</v>
      </c>
      <c r="J3902" s="459">
        <v>0</v>
      </c>
    </row>
    <row r="3903" spans="2:10" x14ac:dyDescent="0.25">
      <c r="B3903" s="516" t="s">
        <v>479</v>
      </c>
      <c r="C3903" s="458" t="s">
        <v>3904</v>
      </c>
      <c r="D3903" s="458" t="s">
        <v>2208</v>
      </c>
      <c r="E3903" s="456">
        <v>3836.75</v>
      </c>
      <c r="F3903" s="456">
        <v>0</v>
      </c>
      <c r="G3903" s="456">
        <v>0</v>
      </c>
      <c r="H3903" s="456">
        <v>0</v>
      </c>
      <c r="I3903" s="456">
        <v>3836.75</v>
      </c>
      <c r="J3903" s="459">
        <v>0</v>
      </c>
    </row>
    <row r="3904" spans="2:10" x14ac:dyDescent="0.25">
      <c r="B3904" s="516" t="s">
        <v>479</v>
      </c>
      <c r="C3904" s="458" t="s">
        <v>4396</v>
      </c>
      <c r="D3904" s="458" t="s">
        <v>2210</v>
      </c>
      <c r="E3904" s="456">
        <v>111837.53</v>
      </c>
      <c r="F3904" s="456">
        <v>0</v>
      </c>
      <c r="G3904" s="456">
        <v>18996.29</v>
      </c>
      <c r="H3904" s="456">
        <v>0</v>
      </c>
      <c r="I3904" s="456">
        <v>130833.82</v>
      </c>
      <c r="J3904" s="459">
        <v>0</v>
      </c>
    </row>
    <row r="3905" spans="2:10" x14ac:dyDescent="0.25">
      <c r="B3905" s="526" t="s">
        <v>479</v>
      </c>
      <c r="C3905" s="512" t="s">
        <v>3905</v>
      </c>
      <c r="D3905" s="512" t="s">
        <v>2141</v>
      </c>
      <c r="E3905" s="511">
        <v>29498.29</v>
      </c>
      <c r="F3905" s="511">
        <v>0</v>
      </c>
      <c r="G3905" s="511">
        <v>9283.1200000000008</v>
      </c>
      <c r="H3905" s="511">
        <v>0</v>
      </c>
      <c r="I3905" s="511">
        <v>38781.410000000003</v>
      </c>
      <c r="J3905" s="527">
        <v>0</v>
      </c>
    </row>
    <row r="3906" spans="2:10" x14ac:dyDescent="0.25">
      <c r="B3906" s="516" t="s">
        <v>479</v>
      </c>
      <c r="C3906" s="458" t="s">
        <v>3495</v>
      </c>
      <c r="D3906" s="458" t="s">
        <v>2213</v>
      </c>
      <c r="E3906" s="456">
        <v>7732</v>
      </c>
      <c r="F3906" s="456">
        <v>0</v>
      </c>
      <c r="G3906" s="456">
        <v>0</v>
      </c>
      <c r="H3906" s="456">
        <v>0</v>
      </c>
      <c r="I3906" s="456">
        <v>7732</v>
      </c>
      <c r="J3906" s="459">
        <v>0</v>
      </c>
    </row>
    <row r="3907" spans="2:10" x14ac:dyDescent="0.25">
      <c r="B3907" s="516" t="s">
        <v>479</v>
      </c>
      <c r="C3907" s="458" t="s">
        <v>3018</v>
      </c>
      <c r="D3907" s="458" t="s">
        <v>2143</v>
      </c>
      <c r="E3907" s="456">
        <v>166958.64000000001</v>
      </c>
      <c r="F3907" s="456">
        <v>0</v>
      </c>
      <c r="G3907" s="456">
        <v>15337.18</v>
      </c>
      <c r="H3907" s="456">
        <v>0</v>
      </c>
      <c r="I3907" s="456">
        <v>182295.82</v>
      </c>
      <c r="J3907" s="459">
        <v>0</v>
      </c>
    </row>
    <row r="3908" spans="2:10" x14ac:dyDescent="0.25">
      <c r="B3908" s="516" t="s">
        <v>479</v>
      </c>
      <c r="C3908" s="458" t="s">
        <v>4604</v>
      </c>
      <c r="D3908" s="458" t="s">
        <v>4065</v>
      </c>
      <c r="E3908" s="456">
        <v>3448.7</v>
      </c>
      <c r="F3908" s="456">
        <v>0</v>
      </c>
      <c r="G3908" s="456">
        <v>0</v>
      </c>
      <c r="H3908" s="456">
        <v>0</v>
      </c>
      <c r="I3908" s="456">
        <v>3448.7</v>
      </c>
      <c r="J3908" s="459">
        <v>0</v>
      </c>
    </row>
    <row r="3909" spans="2:10" x14ac:dyDescent="0.25">
      <c r="B3909" s="526" t="s">
        <v>479</v>
      </c>
      <c r="C3909" s="512" t="s">
        <v>4950</v>
      </c>
      <c r="D3909" s="512" t="s">
        <v>2216</v>
      </c>
      <c r="E3909" s="511">
        <v>12403</v>
      </c>
      <c r="F3909" s="511">
        <v>0</v>
      </c>
      <c r="G3909" s="511">
        <v>0</v>
      </c>
      <c r="H3909" s="511">
        <v>0</v>
      </c>
      <c r="I3909" s="511">
        <v>12403</v>
      </c>
      <c r="J3909" s="527">
        <v>0</v>
      </c>
    </row>
    <row r="3910" spans="2:10" x14ac:dyDescent="0.25">
      <c r="B3910" s="516" t="s">
        <v>479</v>
      </c>
      <c r="C3910" s="458" t="s">
        <v>3906</v>
      </c>
      <c r="D3910" s="458" t="s">
        <v>2218</v>
      </c>
      <c r="E3910" s="456">
        <v>3489.01</v>
      </c>
      <c r="F3910" s="456">
        <v>0</v>
      </c>
      <c r="G3910" s="456">
        <v>340.44</v>
      </c>
      <c r="H3910" s="456">
        <v>0</v>
      </c>
      <c r="I3910" s="456">
        <v>3829.45</v>
      </c>
      <c r="J3910" s="459">
        <v>0</v>
      </c>
    </row>
    <row r="3911" spans="2:10" x14ac:dyDescent="0.25">
      <c r="B3911" s="516" t="s">
        <v>479</v>
      </c>
      <c r="C3911" s="458" t="s">
        <v>3907</v>
      </c>
      <c r="D3911" s="458" t="s">
        <v>2220</v>
      </c>
      <c r="E3911" s="456">
        <v>641859.36</v>
      </c>
      <c r="F3911" s="456">
        <v>0</v>
      </c>
      <c r="G3911" s="456">
        <v>103160</v>
      </c>
      <c r="H3911" s="456">
        <v>0</v>
      </c>
      <c r="I3911" s="456">
        <v>745019.36</v>
      </c>
      <c r="J3911" s="459">
        <v>0</v>
      </c>
    </row>
    <row r="3912" spans="2:10" ht="18" x14ac:dyDescent="0.25">
      <c r="B3912" s="516" t="s">
        <v>479</v>
      </c>
      <c r="C3912" s="458" t="s">
        <v>4737</v>
      </c>
      <c r="D3912" s="458" t="s">
        <v>2341</v>
      </c>
      <c r="E3912" s="456">
        <v>24900</v>
      </c>
      <c r="F3912" s="456">
        <v>0</v>
      </c>
      <c r="G3912" s="456">
        <v>2400</v>
      </c>
      <c r="H3912" s="456">
        <v>0</v>
      </c>
      <c r="I3912" s="456">
        <v>27300</v>
      </c>
      <c r="J3912" s="459">
        <v>0</v>
      </c>
    </row>
    <row r="3913" spans="2:10" x14ac:dyDescent="0.25">
      <c r="B3913" s="516" t="s">
        <v>479</v>
      </c>
      <c r="C3913" s="458" t="s">
        <v>5066</v>
      </c>
      <c r="D3913" s="458" t="s">
        <v>5021</v>
      </c>
      <c r="E3913" s="456">
        <v>25737.3</v>
      </c>
      <c r="F3913" s="456">
        <v>0</v>
      </c>
      <c r="G3913" s="456">
        <v>17500</v>
      </c>
      <c r="H3913" s="456">
        <v>0</v>
      </c>
      <c r="I3913" s="456">
        <v>43237.3</v>
      </c>
      <c r="J3913" s="459">
        <v>0</v>
      </c>
    </row>
    <row r="3914" spans="2:10" x14ac:dyDescent="0.25">
      <c r="B3914" s="516" t="s">
        <v>479</v>
      </c>
      <c r="C3914" s="458" t="s">
        <v>5221</v>
      </c>
      <c r="D3914" s="458" t="s">
        <v>2345</v>
      </c>
      <c r="E3914" s="456">
        <v>6000</v>
      </c>
      <c r="F3914" s="456">
        <v>0</v>
      </c>
      <c r="G3914" s="456">
        <v>0</v>
      </c>
      <c r="H3914" s="456">
        <v>0</v>
      </c>
      <c r="I3914" s="456">
        <v>6000</v>
      </c>
      <c r="J3914" s="459">
        <v>0</v>
      </c>
    </row>
    <row r="3915" spans="2:10" x14ac:dyDescent="0.25">
      <c r="B3915" s="526" t="s">
        <v>479</v>
      </c>
      <c r="C3915" s="512" t="s">
        <v>3019</v>
      </c>
      <c r="D3915" s="512" t="s">
        <v>2224</v>
      </c>
      <c r="E3915" s="511">
        <v>33641.51</v>
      </c>
      <c r="F3915" s="511">
        <v>0</v>
      </c>
      <c r="G3915" s="511">
        <v>85517.54</v>
      </c>
      <c r="H3915" s="511">
        <v>0</v>
      </c>
      <c r="I3915" s="511">
        <v>119159.05</v>
      </c>
      <c r="J3915" s="527">
        <v>0</v>
      </c>
    </row>
    <row r="3916" spans="2:10" x14ac:dyDescent="0.25">
      <c r="B3916" s="516" t="s">
        <v>479</v>
      </c>
      <c r="C3916" s="458" t="s">
        <v>3908</v>
      </c>
      <c r="D3916" s="458" t="s">
        <v>2226</v>
      </c>
      <c r="E3916" s="456">
        <v>7370.98</v>
      </c>
      <c r="F3916" s="456">
        <v>0</v>
      </c>
      <c r="G3916" s="456">
        <v>0</v>
      </c>
      <c r="H3916" s="456">
        <v>0</v>
      </c>
      <c r="I3916" s="456">
        <v>7370.98</v>
      </c>
      <c r="J3916" s="459">
        <v>0</v>
      </c>
    </row>
    <row r="3917" spans="2:10" ht="18" x14ac:dyDescent="0.25">
      <c r="B3917" s="516" t="s">
        <v>479</v>
      </c>
      <c r="C3917" s="458" t="s">
        <v>4951</v>
      </c>
      <c r="D3917" s="458" t="s">
        <v>3680</v>
      </c>
      <c r="E3917" s="456">
        <v>13690.72</v>
      </c>
      <c r="F3917" s="456">
        <v>0</v>
      </c>
      <c r="G3917" s="456">
        <v>8868.69</v>
      </c>
      <c r="H3917" s="456">
        <v>0</v>
      </c>
      <c r="I3917" s="456">
        <v>22559.41</v>
      </c>
      <c r="J3917" s="459">
        <v>0</v>
      </c>
    </row>
    <row r="3918" spans="2:10" x14ac:dyDescent="0.25">
      <c r="B3918" s="516" t="s">
        <v>479</v>
      </c>
      <c r="C3918" s="458" t="s">
        <v>4606</v>
      </c>
      <c r="D3918" s="458" t="s">
        <v>2228</v>
      </c>
      <c r="E3918" s="456">
        <v>107229.45</v>
      </c>
      <c r="F3918" s="456">
        <v>0</v>
      </c>
      <c r="G3918" s="456">
        <v>0</v>
      </c>
      <c r="H3918" s="456">
        <v>0</v>
      </c>
      <c r="I3918" s="456">
        <v>107229.45</v>
      </c>
      <c r="J3918" s="459">
        <v>0</v>
      </c>
    </row>
    <row r="3919" spans="2:10" x14ac:dyDescent="0.25">
      <c r="B3919" s="516" t="s">
        <v>479</v>
      </c>
      <c r="C3919" s="458" t="s">
        <v>3909</v>
      </c>
      <c r="D3919" s="458" t="s">
        <v>2145</v>
      </c>
      <c r="E3919" s="456">
        <v>97659.839999999997</v>
      </c>
      <c r="F3919" s="456">
        <v>0</v>
      </c>
      <c r="G3919" s="456">
        <v>9206.9</v>
      </c>
      <c r="H3919" s="456">
        <v>0</v>
      </c>
      <c r="I3919" s="456">
        <v>106866.74</v>
      </c>
      <c r="J3919" s="459">
        <v>0</v>
      </c>
    </row>
    <row r="3920" spans="2:10" x14ac:dyDescent="0.25">
      <c r="B3920" s="516" t="s">
        <v>479</v>
      </c>
      <c r="C3920" s="458" t="s">
        <v>3496</v>
      </c>
      <c r="D3920" s="458" t="s">
        <v>2233</v>
      </c>
      <c r="E3920" s="456">
        <v>45000</v>
      </c>
      <c r="F3920" s="456">
        <v>0</v>
      </c>
      <c r="G3920" s="456">
        <v>0</v>
      </c>
      <c r="H3920" s="456">
        <v>0</v>
      </c>
      <c r="I3920" s="456">
        <v>45000</v>
      </c>
      <c r="J3920" s="459">
        <v>0</v>
      </c>
    </row>
    <row r="3921" spans="2:10" x14ac:dyDescent="0.25">
      <c r="B3921" s="526" t="s">
        <v>479</v>
      </c>
      <c r="C3921" s="512" t="s">
        <v>3020</v>
      </c>
      <c r="D3921" s="512" t="s">
        <v>2235</v>
      </c>
      <c r="E3921" s="511">
        <v>401032.71</v>
      </c>
      <c r="F3921" s="511">
        <v>0</v>
      </c>
      <c r="G3921" s="511">
        <v>39795.910000000003</v>
      </c>
      <c r="H3921" s="511">
        <v>0</v>
      </c>
      <c r="I3921" s="511">
        <v>440828.62</v>
      </c>
      <c r="J3921" s="527">
        <v>0</v>
      </c>
    </row>
    <row r="3922" spans="2:10" x14ac:dyDescent="0.25">
      <c r="B3922" s="516" t="s">
        <v>479</v>
      </c>
      <c r="C3922" s="458" t="s">
        <v>3910</v>
      </c>
      <c r="D3922" s="458" t="s">
        <v>2147</v>
      </c>
      <c r="E3922" s="456">
        <v>37455.83</v>
      </c>
      <c r="F3922" s="456">
        <v>0</v>
      </c>
      <c r="G3922" s="456">
        <v>70.150000000000006</v>
      </c>
      <c r="H3922" s="456">
        <v>0</v>
      </c>
      <c r="I3922" s="456">
        <v>37525.980000000003</v>
      </c>
      <c r="J3922" s="459">
        <v>0</v>
      </c>
    </row>
    <row r="3923" spans="2:10" x14ac:dyDescent="0.25">
      <c r="B3923" s="516" t="s">
        <v>479</v>
      </c>
      <c r="C3923" s="458" t="s">
        <v>4607</v>
      </c>
      <c r="D3923" s="458" t="s">
        <v>2351</v>
      </c>
      <c r="E3923" s="456">
        <v>17484.46</v>
      </c>
      <c r="F3923" s="456">
        <v>0</v>
      </c>
      <c r="G3923" s="456">
        <v>0</v>
      </c>
      <c r="H3923" s="456">
        <v>0</v>
      </c>
      <c r="I3923" s="456">
        <v>17484.46</v>
      </c>
      <c r="J3923" s="459">
        <v>0</v>
      </c>
    </row>
    <row r="3924" spans="2:10" x14ac:dyDescent="0.25">
      <c r="B3924" s="526" t="s">
        <v>479</v>
      </c>
      <c r="C3924" s="512" t="s">
        <v>3497</v>
      </c>
      <c r="D3924" s="512" t="s">
        <v>2149</v>
      </c>
      <c r="E3924" s="511">
        <v>280551.21999999997</v>
      </c>
      <c r="F3924" s="511">
        <v>0</v>
      </c>
      <c r="G3924" s="511">
        <v>64458.44</v>
      </c>
      <c r="H3924" s="511">
        <v>0</v>
      </c>
      <c r="I3924" s="511">
        <v>345009.66</v>
      </c>
      <c r="J3924" s="527">
        <v>0</v>
      </c>
    </row>
    <row r="3925" spans="2:10" ht="18" x14ac:dyDescent="0.25">
      <c r="B3925" s="516" t="s">
        <v>479</v>
      </c>
      <c r="C3925" s="458" t="s">
        <v>3911</v>
      </c>
      <c r="D3925" s="458" t="s">
        <v>2241</v>
      </c>
      <c r="E3925" s="456">
        <v>15560.13</v>
      </c>
      <c r="F3925" s="456">
        <v>0</v>
      </c>
      <c r="G3925" s="456">
        <v>2500</v>
      </c>
      <c r="H3925" s="456">
        <v>0</v>
      </c>
      <c r="I3925" s="456">
        <v>18060.13</v>
      </c>
      <c r="J3925" s="459">
        <v>0</v>
      </c>
    </row>
    <row r="3926" spans="2:10" ht="18" x14ac:dyDescent="0.25">
      <c r="B3926" s="516" t="s">
        <v>479</v>
      </c>
      <c r="C3926" s="458" t="s">
        <v>4160</v>
      </c>
      <c r="D3926" s="458" t="s">
        <v>2243</v>
      </c>
      <c r="E3926" s="456">
        <v>41171.519999999997</v>
      </c>
      <c r="F3926" s="456">
        <v>0</v>
      </c>
      <c r="G3926" s="456">
        <v>0</v>
      </c>
      <c r="H3926" s="456">
        <v>0</v>
      </c>
      <c r="I3926" s="456">
        <v>41171.519999999997</v>
      </c>
      <c r="J3926" s="459">
        <v>0</v>
      </c>
    </row>
    <row r="3927" spans="2:10" x14ac:dyDescent="0.25">
      <c r="B3927" s="516" t="s">
        <v>479</v>
      </c>
      <c r="C3927" s="458" t="s">
        <v>3498</v>
      </c>
      <c r="D3927" s="458" t="s">
        <v>2151</v>
      </c>
      <c r="E3927" s="456">
        <v>131262.17000000001</v>
      </c>
      <c r="F3927" s="456">
        <v>0</v>
      </c>
      <c r="G3927" s="456">
        <v>67638.78</v>
      </c>
      <c r="H3927" s="456">
        <v>0</v>
      </c>
      <c r="I3927" s="456">
        <v>198900.95</v>
      </c>
      <c r="J3927" s="459">
        <v>0</v>
      </c>
    </row>
    <row r="3928" spans="2:10" x14ac:dyDescent="0.25">
      <c r="B3928" s="516" t="s">
        <v>479</v>
      </c>
      <c r="C3928" s="458" t="s">
        <v>3912</v>
      </c>
      <c r="D3928" s="458" t="s">
        <v>2246</v>
      </c>
      <c r="E3928" s="456">
        <v>2115</v>
      </c>
      <c r="F3928" s="456">
        <v>0</v>
      </c>
      <c r="G3928" s="456">
        <v>3461.02</v>
      </c>
      <c r="H3928" s="456">
        <v>0</v>
      </c>
      <c r="I3928" s="456">
        <v>5576.02</v>
      </c>
      <c r="J3928" s="459">
        <v>0</v>
      </c>
    </row>
    <row r="3929" spans="2:10" x14ac:dyDescent="0.25">
      <c r="B3929" s="516" t="s">
        <v>479</v>
      </c>
      <c r="C3929" s="458" t="s">
        <v>3913</v>
      </c>
      <c r="D3929" s="458" t="s">
        <v>2248</v>
      </c>
      <c r="E3929" s="456">
        <v>12000</v>
      </c>
      <c r="F3929" s="456">
        <v>0</v>
      </c>
      <c r="G3929" s="456">
        <v>0</v>
      </c>
      <c r="H3929" s="456">
        <v>0</v>
      </c>
      <c r="I3929" s="456">
        <v>12000</v>
      </c>
      <c r="J3929" s="459">
        <v>0</v>
      </c>
    </row>
    <row r="3930" spans="2:10" ht="18" x14ac:dyDescent="0.25">
      <c r="B3930" s="516" t="s">
        <v>479</v>
      </c>
      <c r="C3930" s="458" t="s">
        <v>3499</v>
      </c>
      <c r="D3930" s="458" t="s">
        <v>2252</v>
      </c>
      <c r="E3930" s="456">
        <v>102105.17</v>
      </c>
      <c r="F3930" s="456">
        <v>0</v>
      </c>
      <c r="G3930" s="456">
        <v>0</v>
      </c>
      <c r="H3930" s="456">
        <v>0</v>
      </c>
      <c r="I3930" s="456">
        <v>102105.17</v>
      </c>
      <c r="J3930" s="459">
        <v>0</v>
      </c>
    </row>
    <row r="3931" spans="2:10" ht="18" x14ac:dyDescent="0.25">
      <c r="B3931" s="526" t="s">
        <v>479</v>
      </c>
      <c r="C3931" s="512" t="s">
        <v>4161</v>
      </c>
      <c r="D3931" s="512" t="s">
        <v>3682</v>
      </c>
      <c r="E3931" s="511">
        <v>179050.34</v>
      </c>
      <c r="F3931" s="511">
        <v>0</v>
      </c>
      <c r="G3931" s="511">
        <v>52566.1</v>
      </c>
      <c r="H3931" s="511">
        <v>0</v>
      </c>
      <c r="I3931" s="511">
        <v>231616.44</v>
      </c>
      <c r="J3931" s="527">
        <v>0</v>
      </c>
    </row>
    <row r="3932" spans="2:10" ht="18" x14ac:dyDescent="0.25">
      <c r="B3932" s="516" t="s">
        <v>479</v>
      </c>
      <c r="C3932" s="458" t="s">
        <v>5222</v>
      </c>
      <c r="D3932" s="458" t="s">
        <v>5152</v>
      </c>
      <c r="E3932" s="456">
        <v>3000</v>
      </c>
      <c r="F3932" s="456">
        <v>0</v>
      </c>
      <c r="G3932" s="456">
        <v>7000</v>
      </c>
      <c r="H3932" s="456">
        <v>0</v>
      </c>
      <c r="I3932" s="456">
        <v>10000</v>
      </c>
      <c r="J3932" s="459">
        <v>0</v>
      </c>
    </row>
    <row r="3933" spans="2:10" x14ac:dyDescent="0.25">
      <c r="B3933" s="516" t="s">
        <v>479</v>
      </c>
      <c r="C3933" s="458" t="s">
        <v>3021</v>
      </c>
      <c r="D3933" s="458" t="s">
        <v>2155</v>
      </c>
      <c r="E3933" s="456">
        <v>115533.48</v>
      </c>
      <c r="F3933" s="456">
        <v>0</v>
      </c>
      <c r="G3933" s="456">
        <v>52965.19</v>
      </c>
      <c r="H3933" s="456">
        <v>0</v>
      </c>
      <c r="I3933" s="456">
        <v>168498.67</v>
      </c>
      <c r="J3933" s="459">
        <v>0</v>
      </c>
    </row>
    <row r="3934" spans="2:10" x14ac:dyDescent="0.25">
      <c r="B3934" s="516" t="s">
        <v>479</v>
      </c>
      <c r="C3934" s="458" t="s">
        <v>3022</v>
      </c>
      <c r="D3934" s="458" t="s">
        <v>2157</v>
      </c>
      <c r="E3934" s="456">
        <v>49895.51</v>
      </c>
      <c r="F3934" s="456">
        <v>0</v>
      </c>
      <c r="G3934" s="456">
        <v>17945.79</v>
      </c>
      <c r="H3934" s="456">
        <v>0</v>
      </c>
      <c r="I3934" s="456">
        <v>67841.3</v>
      </c>
      <c r="J3934" s="459">
        <v>0</v>
      </c>
    </row>
    <row r="3935" spans="2:10" x14ac:dyDescent="0.25">
      <c r="B3935" s="516" t="s">
        <v>479</v>
      </c>
      <c r="C3935" s="458" t="s">
        <v>3500</v>
      </c>
      <c r="D3935" s="458" t="s">
        <v>2256</v>
      </c>
      <c r="E3935" s="456">
        <v>28227.84</v>
      </c>
      <c r="F3935" s="456">
        <v>0</v>
      </c>
      <c r="G3935" s="456">
        <v>141501.76999999999</v>
      </c>
      <c r="H3935" s="456">
        <v>0</v>
      </c>
      <c r="I3935" s="456">
        <v>169729.61</v>
      </c>
      <c r="J3935" s="459">
        <v>0</v>
      </c>
    </row>
    <row r="3936" spans="2:10" x14ac:dyDescent="0.25">
      <c r="B3936" s="516" t="s">
        <v>479</v>
      </c>
      <c r="C3936" s="458" t="s">
        <v>4952</v>
      </c>
      <c r="D3936" s="458" t="s">
        <v>4840</v>
      </c>
      <c r="E3936" s="456">
        <v>16990.8</v>
      </c>
      <c r="F3936" s="456">
        <v>0</v>
      </c>
      <c r="G3936" s="456">
        <v>0</v>
      </c>
      <c r="H3936" s="456">
        <v>0</v>
      </c>
      <c r="I3936" s="456">
        <v>16990.8</v>
      </c>
      <c r="J3936" s="459">
        <v>0</v>
      </c>
    </row>
    <row r="3937" spans="2:10" x14ac:dyDescent="0.25">
      <c r="B3937" s="516" t="s">
        <v>479</v>
      </c>
      <c r="C3937" s="458" t="s">
        <v>3023</v>
      </c>
      <c r="D3937" s="458" t="s">
        <v>2258</v>
      </c>
      <c r="E3937" s="456">
        <v>65034.21</v>
      </c>
      <c r="F3937" s="456">
        <v>0</v>
      </c>
      <c r="G3937" s="456">
        <v>32530.6</v>
      </c>
      <c r="H3937" s="456">
        <v>0</v>
      </c>
      <c r="I3937" s="456">
        <v>97564.81</v>
      </c>
      <c r="J3937" s="459">
        <v>0</v>
      </c>
    </row>
    <row r="3938" spans="2:10" x14ac:dyDescent="0.25">
      <c r="B3938" s="516" t="s">
        <v>479</v>
      </c>
      <c r="C3938" s="458" t="s">
        <v>4608</v>
      </c>
      <c r="D3938" s="458" t="s">
        <v>4494</v>
      </c>
      <c r="E3938" s="456">
        <v>5231</v>
      </c>
      <c r="F3938" s="456">
        <v>0</v>
      </c>
      <c r="G3938" s="456">
        <v>0</v>
      </c>
      <c r="H3938" s="456">
        <v>0</v>
      </c>
      <c r="I3938" s="456">
        <v>5231</v>
      </c>
      <c r="J3938" s="459">
        <v>0</v>
      </c>
    </row>
    <row r="3939" spans="2:10" x14ac:dyDescent="0.25">
      <c r="B3939" s="526" t="s">
        <v>479</v>
      </c>
      <c r="C3939" s="512" t="s">
        <v>4397</v>
      </c>
      <c r="D3939" s="512" t="s">
        <v>2260</v>
      </c>
      <c r="E3939" s="511">
        <v>29835</v>
      </c>
      <c r="F3939" s="511">
        <v>0</v>
      </c>
      <c r="G3939" s="511">
        <v>0</v>
      </c>
      <c r="H3939" s="511">
        <v>0</v>
      </c>
      <c r="I3939" s="511">
        <v>29835</v>
      </c>
      <c r="J3939" s="527">
        <v>0</v>
      </c>
    </row>
    <row r="3940" spans="2:10" x14ac:dyDescent="0.25">
      <c r="B3940" s="516" t="s">
        <v>479</v>
      </c>
      <c r="C3940" s="458" t="s">
        <v>3914</v>
      </c>
      <c r="D3940" s="458" t="s">
        <v>3684</v>
      </c>
      <c r="E3940" s="456">
        <v>31492.28</v>
      </c>
      <c r="F3940" s="456">
        <v>0</v>
      </c>
      <c r="G3940" s="456">
        <v>30070.98</v>
      </c>
      <c r="H3940" s="456">
        <v>0</v>
      </c>
      <c r="I3940" s="456">
        <v>61563.26</v>
      </c>
      <c r="J3940" s="459">
        <v>0</v>
      </c>
    </row>
    <row r="3941" spans="2:10" x14ac:dyDescent="0.25">
      <c r="B3941" s="526" t="s">
        <v>479</v>
      </c>
      <c r="C3941" s="512" t="s">
        <v>3501</v>
      </c>
      <c r="D3941" s="512" t="s">
        <v>2262</v>
      </c>
      <c r="E3941" s="511">
        <v>213936.87</v>
      </c>
      <c r="F3941" s="511">
        <v>0</v>
      </c>
      <c r="G3941" s="511">
        <v>17800</v>
      </c>
      <c r="H3941" s="511">
        <v>0</v>
      </c>
      <c r="I3941" s="511">
        <v>231736.87</v>
      </c>
      <c r="J3941" s="527">
        <v>0</v>
      </c>
    </row>
    <row r="3942" spans="2:10" x14ac:dyDescent="0.25">
      <c r="B3942" s="516" t="s">
        <v>479</v>
      </c>
      <c r="C3942" s="458" t="s">
        <v>3502</v>
      </c>
      <c r="D3942" s="458" t="s">
        <v>2264</v>
      </c>
      <c r="E3942" s="456">
        <v>7717988.3300000001</v>
      </c>
      <c r="F3942" s="456">
        <v>0</v>
      </c>
      <c r="G3942" s="456">
        <v>682740.61</v>
      </c>
      <c r="H3942" s="456">
        <v>0</v>
      </c>
      <c r="I3942" s="456">
        <v>8400728.9399999995</v>
      </c>
      <c r="J3942" s="459">
        <v>0</v>
      </c>
    </row>
    <row r="3943" spans="2:10" x14ac:dyDescent="0.25">
      <c r="B3943" s="526" t="s">
        <v>479</v>
      </c>
      <c r="C3943" s="512" t="s">
        <v>4162</v>
      </c>
      <c r="D3943" s="512" t="s">
        <v>2266</v>
      </c>
      <c r="E3943" s="511">
        <v>3214955.43</v>
      </c>
      <c r="F3943" s="511">
        <v>0</v>
      </c>
      <c r="G3943" s="511">
        <v>0</v>
      </c>
      <c r="H3943" s="511">
        <v>0</v>
      </c>
      <c r="I3943" s="511">
        <v>3214955.43</v>
      </c>
      <c r="J3943" s="527">
        <v>0</v>
      </c>
    </row>
    <row r="3944" spans="2:10" x14ac:dyDescent="0.25">
      <c r="B3944" s="516" t="s">
        <v>479</v>
      </c>
      <c r="C3944" s="458" t="s">
        <v>4738</v>
      </c>
      <c r="D3944" s="458" t="s">
        <v>2365</v>
      </c>
      <c r="E3944" s="456">
        <v>23168.11</v>
      </c>
      <c r="F3944" s="456">
        <v>0</v>
      </c>
      <c r="G3944" s="456">
        <v>0</v>
      </c>
      <c r="H3944" s="456">
        <v>0</v>
      </c>
      <c r="I3944" s="456">
        <v>23168.11</v>
      </c>
      <c r="J3944" s="459">
        <v>0</v>
      </c>
    </row>
    <row r="3945" spans="2:10" x14ac:dyDescent="0.25">
      <c r="B3945" s="516" t="s">
        <v>479</v>
      </c>
      <c r="C3945" s="458" t="s">
        <v>4398</v>
      </c>
      <c r="D3945" s="458" t="s">
        <v>3686</v>
      </c>
      <c r="E3945" s="456">
        <v>88413.81</v>
      </c>
      <c r="F3945" s="456">
        <v>0</v>
      </c>
      <c r="G3945" s="456">
        <v>44836.22</v>
      </c>
      <c r="H3945" s="456">
        <v>0</v>
      </c>
      <c r="I3945" s="456">
        <v>133250.03</v>
      </c>
      <c r="J3945" s="459">
        <v>0</v>
      </c>
    </row>
    <row r="3946" spans="2:10" x14ac:dyDescent="0.25">
      <c r="B3946" s="516" t="s">
        <v>479</v>
      </c>
      <c r="C3946" s="458" t="s">
        <v>3915</v>
      </c>
      <c r="D3946" s="458" t="s">
        <v>2546</v>
      </c>
      <c r="E3946" s="456">
        <v>8868.9699999999993</v>
      </c>
      <c r="F3946" s="456">
        <v>0</v>
      </c>
      <c r="G3946" s="456">
        <v>0</v>
      </c>
      <c r="H3946" s="456">
        <v>0</v>
      </c>
      <c r="I3946" s="456">
        <v>8868.9699999999993</v>
      </c>
      <c r="J3946" s="459">
        <v>0</v>
      </c>
    </row>
    <row r="3947" spans="2:10" x14ac:dyDescent="0.25">
      <c r="B3947" s="526" t="s">
        <v>479</v>
      </c>
      <c r="C3947" s="512" t="s">
        <v>6080</v>
      </c>
      <c r="D3947" s="512" t="s">
        <v>2367</v>
      </c>
      <c r="E3947" s="511">
        <v>0</v>
      </c>
      <c r="F3947" s="511">
        <v>0</v>
      </c>
      <c r="G3947" s="511">
        <v>261982.76</v>
      </c>
      <c r="H3947" s="511">
        <v>0</v>
      </c>
      <c r="I3947" s="511">
        <v>261982.76</v>
      </c>
      <c r="J3947" s="527">
        <v>0</v>
      </c>
    </row>
    <row r="3948" spans="2:10" ht="18" x14ac:dyDescent="0.25">
      <c r="B3948" s="526" t="s">
        <v>479</v>
      </c>
      <c r="C3948" s="512" t="s">
        <v>4953</v>
      </c>
      <c r="D3948" s="512" t="s">
        <v>4841</v>
      </c>
      <c r="E3948" s="511">
        <v>61800</v>
      </c>
      <c r="F3948" s="511">
        <v>0</v>
      </c>
      <c r="G3948" s="511">
        <v>10500</v>
      </c>
      <c r="H3948" s="511">
        <v>0</v>
      </c>
      <c r="I3948" s="511">
        <v>72300</v>
      </c>
      <c r="J3948" s="527">
        <v>0</v>
      </c>
    </row>
    <row r="3949" spans="2:10" x14ac:dyDescent="0.25">
      <c r="B3949" s="526" t="s">
        <v>479</v>
      </c>
      <c r="C3949" s="512" t="s">
        <v>6082</v>
      </c>
      <c r="D3949" s="512" t="s">
        <v>5631</v>
      </c>
      <c r="E3949" s="511">
        <v>17075</v>
      </c>
      <c r="F3949" s="511">
        <v>0</v>
      </c>
      <c r="G3949" s="511">
        <v>0</v>
      </c>
      <c r="H3949" s="511">
        <v>0</v>
      </c>
      <c r="I3949" s="511">
        <v>17075</v>
      </c>
      <c r="J3949" s="527">
        <v>0</v>
      </c>
    </row>
    <row r="3950" spans="2:10" x14ac:dyDescent="0.25">
      <c r="B3950" s="526" t="s">
        <v>479</v>
      </c>
      <c r="C3950" s="512" t="s">
        <v>3024</v>
      </c>
      <c r="D3950" s="512" t="s">
        <v>2065</v>
      </c>
      <c r="E3950" s="511">
        <v>5407107.6100000003</v>
      </c>
      <c r="F3950" s="511">
        <v>0</v>
      </c>
      <c r="G3950" s="511">
        <v>660741.30000000005</v>
      </c>
      <c r="H3950" s="511">
        <v>0</v>
      </c>
      <c r="I3950" s="511">
        <v>6067848.9100000001</v>
      </c>
      <c r="J3950" s="527">
        <v>0</v>
      </c>
    </row>
    <row r="3951" spans="2:10" x14ac:dyDescent="0.25">
      <c r="B3951" s="526" t="s">
        <v>479</v>
      </c>
      <c r="C3951" s="512" t="s">
        <v>3025</v>
      </c>
      <c r="D3951" s="512" t="s">
        <v>2067</v>
      </c>
      <c r="E3951" s="511">
        <v>1047039.3</v>
      </c>
      <c r="F3951" s="511">
        <v>0</v>
      </c>
      <c r="G3951" s="511">
        <v>24094.94</v>
      </c>
      <c r="H3951" s="511">
        <v>0</v>
      </c>
      <c r="I3951" s="511">
        <v>1071134.24</v>
      </c>
      <c r="J3951" s="527">
        <v>0</v>
      </c>
    </row>
    <row r="3952" spans="2:10" x14ac:dyDescent="0.25">
      <c r="B3952" s="516" t="s">
        <v>479</v>
      </c>
      <c r="C3952" s="458" t="s">
        <v>3916</v>
      </c>
      <c r="D3952" s="458" t="s">
        <v>2069</v>
      </c>
      <c r="E3952" s="456">
        <v>13800</v>
      </c>
      <c r="F3952" s="456">
        <v>0</v>
      </c>
      <c r="G3952" s="456">
        <v>0</v>
      </c>
      <c r="H3952" s="456">
        <v>0</v>
      </c>
      <c r="I3952" s="456">
        <v>13800</v>
      </c>
      <c r="J3952" s="459">
        <v>0</v>
      </c>
    </row>
    <row r="3953" spans="2:10" x14ac:dyDescent="0.25">
      <c r="B3953" s="516" t="s">
        <v>479</v>
      </c>
      <c r="C3953" s="458" t="s">
        <v>3026</v>
      </c>
      <c r="D3953" s="458" t="s">
        <v>2071</v>
      </c>
      <c r="E3953" s="456">
        <v>43359.94</v>
      </c>
      <c r="F3953" s="456">
        <v>0</v>
      </c>
      <c r="G3953" s="456">
        <v>918992.67</v>
      </c>
      <c r="H3953" s="456">
        <v>0</v>
      </c>
      <c r="I3953" s="456">
        <v>962352.61</v>
      </c>
      <c r="J3953" s="459">
        <v>0</v>
      </c>
    </row>
    <row r="3954" spans="2:10" x14ac:dyDescent="0.25">
      <c r="B3954" s="516" t="s">
        <v>479</v>
      </c>
      <c r="C3954" s="458" t="s">
        <v>3027</v>
      </c>
      <c r="D3954" s="458" t="s">
        <v>2073</v>
      </c>
      <c r="E3954" s="456">
        <v>62038.79</v>
      </c>
      <c r="F3954" s="456">
        <v>0</v>
      </c>
      <c r="G3954" s="456">
        <v>0</v>
      </c>
      <c r="H3954" s="456">
        <v>0</v>
      </c>
      <c r="I3954" s="456">
        <v>62038.79</v>
      </c>
      <c r="J3954" s="459">
        <v>0</v>
      </c>
    </row>
    <row r="3955" spans="2:10" x14ac:dyDescent="0.25">
      <c r="B3955" s="516" t="s">
        <v>479</v>
      </c>
      <c r="C3955" s="458" t="s">
        <v>3028</v>
      </c>
      <c r="D3955" s="458" t="s">
        <v>2075</v>
      </c>
      <c r="E3955" s="456">
        <v>2357919.29</v>
      </c>
      <c r="F3955" s="456">
        <v>0</v>
      </c>
      <c r="G3955" s="456">
        <v>258037.89</v>
      </c>
      <c r="H3955" s="456">
        <v>0</v>
      </c>
      <c r="I3955" s="456">
        <v>2615957.1800000002</v>
      </c>
      <c r="J3955" s="459">
        <v>0</v>
      </c>
    </row>
    <row r="3956" spans="2:10" x14ac:dyDescent="0.25">
      <c r="B3956" s="516" t="s">
        <v>479</v>
      </c>
      <c r="C3956" s="458" t="s">
        <v>3029</v>
      </c>
      <c r="D3956" s="458" t="s">
        <v>2077</v>
      </c>
      <c r="E3956" s="456">
        <v>57338.81</v>
      </c>
      <c r="F3956" s="456">
        <v>0</v>
      </c>
      <c r="G3956" s="456">
        <v>0</v>
      </c>
      <c r="H3956" s="456">
        <v>0</v>
      </c>
      <c r="I3956" s="456">
        <v>57338.81</v>
      </c>
      <c r="J3956" s="459">
        <v>0</v>
      </c>
    </row>
    <row r="3957" spans="2:10" x14ac:dyDescent="0.25">
      <c r="B3957" s="516" t="s">
        <v>479</v>
      </c>
      <c r="C3957" s="458" t="s">
        <v>3030</v>
      </c>
      <c r="D3957" s="458" t="s">
        <v>2079</v>
      </c>
      <c r="E3957" s="456">
        <v>1208976.76</v>
      </c>
      <c r="F3957" s="456">
        <v>0</v>
      </c>
      <c r="G3957" s="456">
        <v>127884.4</v>
      </c>
      <c r="H3957" s="456">
        <v>0</v>
      </c>
      <c r="I3957" s="456">
        <v>1336861.1599999999</v>
      </c>
      <c r="J3957" s="459">
        <v>0</v>
      </c>
    </row>
    <row r="3958" spans="2:10" x14ac:dyDescent="0.25">
      <c r="B3958" s="516" t="s">
        <v>479</v>
      </c>
      <c r="C3958" s="458" t="s">
        <v>3503</v>
      </c>
      <c r="D3958" s="458" t="s">
        <v>2081</v>
      </c>
      <c r="E3958" s="456">
        <v>733291.15</v>
      </c>
      <c r="F3958" s="456">
        <v>0</v>
      </c>
      <c r="G3958" s="456">
        <v>73783.320000000007</v>
      </c>
      <c r="H3958" s="456">
        <v>0</v>
      </c>
      <c r="I3958" s="456">
        <v>807074.47</v>
      </c>
      <c r="J3958" s="459">
        <v>0</v>
      </c>
    </row>
    <row r="3959" spans="2:10" x14ac:dyDescent="0.25">
      <c r="B3959" s="516" t="s">
        <v>479</v>
      </c>
      <c r="C3959" s="458" t="s">
        <v>4954</v>
      </c>
      <c r="D3959" s="458" t="s">
        <v>2083</v>
      </c>
      <c r="E3959" s="456">
        <v>177921.31</v>
      </c>
      <c r="F3959" s="456">
        <v>0</v>
      </c>
      <c r="G3959" s="456">
        <v>0</v>
      </c>
      <c r="H3959" s="456">
        <v>0</v>
      </c>
      <c r="I3959" s="456">
        <v>177921.31</v>
      </c>
      <c r="J3959" s="459">
        <v>0</v>
      </c>
    </row>
    <row r="3960" spans="2:10" x14ac:dyDescent="0.25">
      <c r="B3960" s="516" t="s">
        <v>479</v>
      </c>
      <c r="C3960" s="458" t="s">
        <v>3917</v>
      </c>
      <c r="D3960" s="458" t="s">
        <v>2085</v>
      </c>
      <c r="E3960" s="456">
        <v>571839.87</v>
      </c>
      <c r="F3960" s="456">
        <v>0</v>
      </c>
      <c r="G3960" s="456">
        <v>0</v>
      </c>
      <c r="H3960" s="456">
        <v>0</v>
      </c>
      <c r="I3960" s="456">
        <v>571839.87</v>
      </c>
      <c r="J3960" s="459">
        <v>0</v>
      </c>
    </row>
    <row r="3961" spans="2:10" x14ac:dyDescent="0.25">
      <c r="B3961" s="516" t="s">
        <v>479</v>
      </c>
      <c r="C3961" s="458" t="s">
        <v>3918</v>
      </c>
      <c r="D3961" s="458" t="s">
        <v>2087</v>
      </c>
      <c r="E3961" s="456">
        <v>141290.35</v>
      </c>
      <c r="F3961" s="456">
        <v>0</v>
      </c>
      <c r="G3961" s="456">
        <v>0</v>
      </c>
      <c r="H3961" s="456">
        <v>0</v>
      </c>
      <c r="I3961" s="456">
        <v>141290.35</v>
      </c>
      <c r="J3961" s="459">
        <v>0</v>
      </c>
    </row>
    <row r="3962" spans="2:10" x14ac:dyDescent="0.25">
      <c r="B3962" s="516" t="s">
        <v>479</v>
      </c>
      <c r="C3962" s="458" t="s">
        <v>3031</v>
      </c>
      <c r="D3962" s="458" t="s">
        <v>2089</v>
      </c>
      <c r="E3962" s="456">
        <v>113240.4</v>
      </c>
      <c r="F3962" s="456">
        <v>0</v>
      </c>
      <c r="G3962" s="456">
        <v>0</v>
      </c>
      <c r="H3962" s="456">
        <v>0</v>
      </c>
      <c r="I3962" s="456">
        <v>113240.4</v>
      </c>
      <c r="J3962" s="459">
        <v>0</v>
      </c>
    </row>
    <row r="3963" spans="2:10" x14ac:dyDescent="0.25">
      <c r="B3963" s="526" t="s">
        <v>479</v>
      </c>
      <c r="C3963" s="512" t="s">
        <v>3504</v>
      </c>
      <c r="D3963" s="512" t="s">
        <v>2091</v>
      </c>
      <c r="E3963" s="511">
        <v>1542049.76</v>
      </c>
      <c r="F3963" s="511">
        <v>0</v>
      </c>
      <c r="G3963" s="511">
        <v>0</v>
      </c>
      <c r="H3963" s="511">
        <v>0</v>
      </c>
      <c r="I3963" s="511">
        <v>1542049.76</v>
      </c>
      <c r="J3963" s="527">
        <v>0</v>
      </c>
    </row>
    <row r="3964" spans="2:10" x14ac:dyDescent="0.25">
      <c r="B3964" s="516" t="s">
        <v>479</v>
      </c>
      <c r="C3964" s="458" t="s">
        <v>4163</v>
      </c>
      <c r="D3964" s="458" t="s">
        <v>4060</v>
      </c>
      <c r="E3964" s="456">
        <v>23520.63</v>
      </c>
      <c r="F3964" s="456">
        <v>0</v>
      </c>
      <c r="G3964" s="456">
        <v>0</v>
      </c>
      <c r="H3964" s="456">
        <v>0</v>
      </c>
      <c r="I3964" s="456">
        <v>23520.63</v>
      </c>
      <c r="J3964" s="459">
        <v>0</v>
      </c>
    </row>
    <row r="3965" spans="2:10" x14ac:dyDescent="0.25">
      <c r="B3965" s="516" t="s">
        <v>479</v>
      </c>
      <c r="C3965" s="458" t="s">
        <v>3505</v>
      </c>
      <c r="D3965" s="458" t="s">
        <v>2095</v>
      </c>
      <c r="E3965" s="456">
        <v>147779.76</v>
      </c>
      <c r="F3965" s="456">
        <v>0</v>
      </c>
      <c r="G3965" s="456">
        <v>17277.48</v>
      </c>
      <c r="H3965" s="456">
        <v>0</v>
      </c>
      <c r="I3965" s="456">
        <v>165057.24</v>
      </c>
      <c r="J3965" s="459">
        <v>0</v>
      </c>
    </row>
    <row r="3966" spans="2:10" x14ac:dyDescent="0.25">
      <c r="B3966" s="516" t="s">
        <v>479</v>
      </c>
      <c r="C3966" s="458" t="s">
        <v>3506</v>
      </c>
      <c r="D3966" s="458" t="s">
        <v>2097</v>
      </c>
      <c r="E3966" s="456">
        <v>14785.01</v>
      </c>
      <c r="F3966" s="456">
        <v>0</v>
      </c>
      <c r="G3966" s="456">
        <v>984.9</v>
      </c>
      <c r="H3966" s="456">
        <v>0</v>
      </c>
      <c r="I3966" s="456">
        <v>15769.91</v>
      </c>
      <c r="J3966" s="459">
        <v>0</v>
      </c>
    </row>
    <row r="3967" spans="2:10" x14ac:dyDescent="0.25">
      <c r="B3967" s="516" t="s">
        <v>479</v>
      </c>
      <c r="C3967" s="458" t="s">
        <v>4609</v>
      </c>
      <c r="D3967" s="458" t="s">
        <v>2099</v>
      </c>
      <c r="E3967" s="456">
        <v>27574.99</v>
      </c>
      <c r="F3967" s="456">
        <v>0</v>
      </c>
      <c r="G3967" s="456">
        <v>0</v>
      </c>
      <c r="H3967" s="456">
        <v>0</v>
      </c>
      <c r="I3967" s="456">
        <v>27574.99</v>
      </c>
      <c r="J3967" s="459">
        <v>0</v>
      </c>
    </row>
    <row r="3968" spans="2:10" x14ac:dyDescent="0.25">
      <c r="B3968" s="516" t="s">
        <v>479</v>
      </c>
      <c r="C3968" s="458" t="s">
        <v>4955</v>
      </c>
      <c r="D3968" s="458" t="s">
        <v>2179</v>
      </c>
      <c r="E3968" s="456">
        <v>7152</v>
      </c>
      <c r="F3968" s="456">
        <v>0</v>
      </c>
      <c r="G3968" s="456">
        <v>0</v>
      </c>
      <c r="H3968" s="456">
        <v>0</v>
      </c>
      <c r="I3968" s="456">
        <v>7152</v>
      </c>
      <c r="J3968" s="459">
        <v>0</v>
      </c>
    </row>
    <row r="3969" spans="2:10" x14ac:dyDescent="0.25">
      <c r="B3969" s="516" t="s">
        <v>479</v>
      </c>
      <c r="C3969" s="458" t="s">
        <v>3919</v>
      </c>
      <c r="D3969" s="458" t="s">
        <v>2101</v>
      </c>
      <c r="E3969" s="456">
        <v>3309.7</v>
      </c>
      <c r="F3969" s="456">
        <v>0</v>
      </c>
      <c r="G3969" s="456">
        <v>1916.38</v>
      </c>
      <c r="H3969" s="456">
        <v>0</v>
      </c>
      <c r="I3969" s="456">
        <v>5226.08</v>
      </c>
      <c r="J3969" s="459">
        <v>0</v>
      </c>
    </row>
    <row r="3970" spans="2:10" x14ac:dyDescent="0.25">
      <c r="B3970" s="516" t="s">
        <v>479</v>
      </c>
      <c r="C3970" s="458" t="s">
        <v>3920</v>
      </c>
      <c r="D3970" s="458" t="s">
        <v>2103</v>
      </c>
      <c r="E3970" s="456">
        <v>34550.71</v>
      </c>
      <c r="F3970" s="456">
        <v>0</v>
      </c>
      <c r="G3970" s="456">
        <v>0</v>
      </c>
      <c r="H3970" s="456">
        <v>0</v>
      </c>
      <c r="I3970" s="456">
        <v>34550.71</v>
      </c>
      <c r="J3970" s="459">
        <v>0</v>
      </c>
    </row>
    <row r="3971" spans="2:10" x14ac:dyDescent="0.25">
      <c r="B3971" s="516" t="s">
        <v>479</v>
      </c>
      <c r="C3971" s="458" t="s">
        <v>3032</v>
      </c>
      <c r="D3971" s="458" t="s">
        <v>2105</v>
      </c>
      <c r="E3971" s="456">
        <v>16827.84</v>
      </c>
      <c r="F3971" s="456">
        <v>0</v>
      </c>
      <c r="G3971" s="456">
        <v>1741.06</v>
      </c>
      <c r="H3971" s="456">
        <v>0</v>
      </c>
      <c r="I3971" s="456">
        <v>18568.900000000001</v>
      </c>
      <c r="J3971" s="459">
        <v>0</v>
      </c>
    </row>
    <row r="3972" spans="2:10" x14ac:dyDescent="0.25">
      <c r="B3972" s="516" t="s">
        <v>479</v>
      </c>
      <c r="C3972" s="458" t="s">
        <v>4399</v>
      </c>
      <c r="D3972" s="458" t="s">
        <v>2186</v>
      </c>
      <c r="E3972" s="456">
        <v>318.10000000000002</v>
      </c>
      <c r="F3972" s="456">
        <v>0</v>
      </c>
      <c r="G3972" s="456">
        <v>0</v>
      </c>
      <c r="H3972" s="456">
        <v>0</v>
      </c>
      <c r="I3972" s="456">
        <v>318.10000000000002</v>
      </c>
      <c r="J3972" s="459">
        <v>0</v>
      </c>
    </row>
    <row r="3973" spans="2:10" x14ac:dyDescent="0.25">
      <c r="B3973" s="516" t="s">
        <v>479</v>
      </c>
      <c r="C3973" s="458" t="s">
        <v>3507</v>
      </c>
      <c r="D3973" s="458" t="s">
        <v>2288</v>
      </c>
      <c r="E3973" s="456">
        <v>495108.08</v>
      </c>
      <c r="F3973" s="456">
        <v>0</v>
      </c>
      <c r="G3973" s="456">
        <v>0</v>
      </c>
      <c r="H3973" s="456">
        <v>0</v>
      </c>
      <c r="I3973" s="456">
        <v>495108.08</v>
      </c>
      <c r="J3973" s="459">
        <v>0</v>
      </c>
    </row>
    <row r="3974" spans="2:10" x14ac:dyDescent="0.25">
      <c r="B3974" s="526" t="s">
        <v>479</v>
      </c>
      <c r="C3974" s="512" t="s">
        <v>3508</v>
      </c>
      <c r="D3974" s="512" t="s">
        <v>2107</v>
      </c>
      <c r="E3974" s="511">
        <v>727457.24</v>
      </c>
      <c r="F3974" s="511">
        <v>0</v>
      </c>
      <c r="G3974" s="511">
        <v>-10366.790000000001</v>
      </c>
      <c r="H3974" s="511">
        <v>0</v>
      </c>
      <c r="I3974" s="511">
        <v>717090.45</v>
      </c>
      <c r="J3974" s="527">
        <v>0</v>
      </c>
    </row>
    <row r="3975" spans="2:10" x14ac:dyDescent="0.25">
      <c r="B3975" s="516" t="s">
        <v>479</v>
      </c>
      <c r="C3975" s="458" t="s">
        <v>4164</v>
      </c>
      <c r="D3975" s="458" t="s">
        <v>2109</v>
      </c>
      <c r="E3975" s="456">
        <v>1792.39</v>
      </c>
      <c r="F3975" s="456">
        <v>0</v>
      </c>
      <c r="G3975" s="456">
        <v>0</v>
      </c>
      <c r="H3975" s="456">
        <v>0</v>
      </c>
      <c r="I3975" s="456">
        <v>1792.39</v>
      </c>
      <c r="J3975" s="459">
        <v>0</v>
      </c>
    </row>
    <row r="3976" spans="2:10" x14ac:dyDescent="0.25">
      <c r="B3976" s="516" t="s">
        <v>479</v>
      </c>
      <c r="C3976" s="458" t="s">
        <v>4956</v>
      </c>
      <c r="D3976" s="458" t="s">
        <v>2111</v>
      </c>
      <c r="E3976" s="456">
        <v>576.29</v>
      </c>
      <c r="F3976" s="456">
        <v>0</v>
      </c>
      <c r="G3976" s="456">
        <v>0</v>
      </c>
      <c r="H3976" s="456">
        <v>0</v>
      </c>
      <c r="I3976" s="456">
        <v>576.29</v>
      </c>
      <c r="J3976" s="459">
        <v>0</v>
      </c>
    </row>
    <row r="3977" spans="2:10" x14ac:dyDescent="0.25">
      <c r="B3977" s="526" t="s">
        <v>479</v>
      </c>
      <c r="C3977" s="512" t="s">
        <v>3509</v>
      </c>
      <c r="D3977" s="512" t="s">
        <v>2191</v>
      </c>
      <c r="E3977" s="511">
        <v>15109.74</v>
      </c>
      <c r="F3977" s="511">
        <v>0</v>
      </c>
      <c r="G3977" s="511">
        <v>1372.15</v>
      </c>
      <c r="H3977" s="511">
        <v>0</v>
      </c>
      <c r="I3977" s="511">
        <v>16481.89</v>
      </c>
      <c r="J3977" s="527">
        <v>0</v>
      </c>
    </row>
    <row r="3978" spans="2:10" x14ac:dyDescent="0.25">
      <c r="B3978" s="526" t="s">
        <v>479</v>
      </c>
      <c r="C3978" s="512" t="s">
        <v>6086</v>
      </c>
      <c r="D3978" s="512" t="s">
        <v>2294</v>
      </c>
      <c r="E3978" s="511">
        <v>0</v>
      </c>
      <c r="F3978" s="511">
        <v>0</v>
      </c>
      <c r="G3978" s="511">
        <v>175.2</v>
      </c>
      <c r="H3978" s="511">
        <v>0</v>
      </c>
      <c r="I3978" s="511">
        <v>175.2</v>
      </c>
      <c r="J3978" s="527">
        <v>0</v>
      </c>
    </row>
    <row r="3979" spans="2:10" x14ac:dyDescent="0.25">
      <c r="B3979" s="516" t="s">
        <v>479</v>
      </c>
      <c r="C3979" s="458" t="s">
        <v>3921</v>
      </c>
      <c r="D3979" s="458" t="s">
        <v>2137</v>
      </c>
      <c r="E3979" s="456">
        <v>5431.03</v>
      </c>
      <c r="F3979" s="456">
        <v>0</v>
      </c>
      <c r="G3979" s="456">
        <v>0</v>
      </c>
      <c r="H3979" s="456">
        <v>0</v>
      </c>
      <c r="I3979" s="456">
        <v>5431.03</v>
      </c>
      <c r="J3979" s="459">
        <v>0</v>
      </c>
    </row>
    <row r="3980" spans="2:10" x14ac:dyDescent="0.25">
      <c r="B3980" s="516" t="s">
        <v>479</v>
      </c>
      <c r="C3980" s="458" t="s">
        <v>4957</v>
      </c>
      <c r="D3980" s="458" t="s">
        <v>2113</v>
      </c>
      <c r="E3980" s="456">
        <v>450.1</v>
      </c>
      <c r="F3980" s="456">
        <v>0</v>
      </c>
      <c r="G3980" s="456">
        <v>0</v>
      </c>
      <c r="H3980" s="456">
        <v>0</v>
      </c>
      <c r="I3980" s="456">
        <v>450.1</v>
      </c>
      <c r="J3980" s="459">
        <v>0</v>
      </c>
    </row>
    <row r="3981" spans="2:10" x14ac:dyDescent="0.25">
      <c r="B3981" s="516" t="s">
        <v>479</v>
      </c>
      <c r="C3981" s="458" t="s">
        <v>3510</v>
      </c>
      <c r="D3981" s="458" t="s">
        <v>2299</v>
      </c>
      <c r="E3981" s="456">
        <v>224.66</v>
      </c>
      <c r="F3981" s="456">
        <v>0</v>
      </c>
      <c r="G3981" s="456">
        <v>20739</v>
      </c>
      <c r="H3981" s="456">
        <v>0</v>
      </c>
      <c r="I3981" s="456">
        <v>20963.66</v>
      </c>
      <c r="J3981" s="459">
        <v>0</v>
      </c>
    </row>
    <row r="3982" spans="2:10" x14ac:dyDescent="0.25">
      <c r="B3982" s="516" t="s">
        <v>479</v>
      </c>
      <c r="C3982" s="458" t="s">
        <v>3922</v>
      </c>
      <c r="D3982" s="458" t="s">
        <v>2301</v>
      </c>
      <c r="E3982" s="456">
        <v>4477.6899999999996</v>
      </c>
      <c r="F3982" s="456">
        <v>0</v>
      </c>
      <c r="G3982" s="456">
        <v>0</v>
      </c>
      <c r="H3982" s="456">
        <v>0</v>
      </c>
      <c r="I3982" s="456">
        <v>4477.6899999999996</v>
      </c>
      <c r="J3982" s="459">
        <v>0</v>
      </c>
    </row>
    <row r="3983" spans="2:10" x14ac:dyDescent="0.25">
      <c r="B3983" s="516" t="s">
        <v>479</v>
      </c>
      <c r="C3983" s="458" t="s">
        <v>3923</v>
      </c>
      <c r="D3983" s="458" t="s">
        <v>2303</v>
      </c>
      <c r="E3983" s="456">
        <v>288857.5</v>
      </c>
      <c r="F3983" s="456">
        <v>0</v>
      </c>
      <c r="G3983" s="456">
        <v>23952.5</v>
      </c>
      <c r="H3983" s="456">
        <v>0</v>
      </c>
      <c r="I3983" s="456">
        <v>312810</v>
      </c>
      <c r="J3983" s="459">
        <v>0</v>
      </c>
    </row>
    <row r="3984" spans="2:10" x14ac:dyDescent="0.25">
      <c r="B3984" s="526" t="s">
        <v>479</v>
      </c>
      <c r="C3984" s="512" t="s">
        <v>3511</v>
      </c>
      <c r="D3984" s="512" t="s">
        <v>2115</v>
      </c>
      <c r="E3984" s="511">
        <v>3810821.87</v>
      </c>
      <c r="F3984" s="511">
        <v>0</v>
      </c>
      <c r="G3984" s="511">
        <v>467287.49</v>
      </c>
      <c r="H3984" s="511">
        <v>0</v>
      </c>
      <c r="I3984" s="511">
        <v>4278109.3600000003</v>
      </c>
      <c r="J3984" s="527">
        <v>0</v>
      </c>
    </row>
    <row r="3985" spans="2:10" x14ac:dyDescent="0.25">
      <c r="B3985" s="516" t="s">
        <v>479</v>
      </c>
      <c r="C3985" s="458" t="s">
        <v>3924</v>
      </c>
      <c r="D3985" s="458" t="s">
        <v>2117</v>
      </c>
      <c r="E3985" s="456">
        <v>264857.28000000003</v>
      </c>
      <c r="F3985" s="456">
        <v>0</v>
      </c>
      <c r="G3985" s="456">
        <v>106511.51</v>
      </c>
      <c r="H3985" s="456">
        <v>0</v>
      </c>
      <c r="I3985" s="456">
        <v>371368.79</v>
      </c>
      <c r="J3985" s="459">
        <v>0</v>
      </c>
    </row>
    <row r="3986" spans="2:10" x14ac:dyDescent="0.25">
      <c r="B3986" s="516" t="s">
        <v>479</v>
      </c>
      <c r="C3986" s="458" t="s">
        <v>4739</v>
      </c>
      <c r="D3986" s="458" t="s">
        <v>2197</v>
      </c>
      <c r="E3986" s="456">
        <v>130094.08</v>
      </c>
      <c r="F3986" s="456">
        <v>0</v>
      </c>
      <c r="G3986" s="456">
        <v>0</v>
      </c>
      <c r="H3986" s="456">
        <v>0</v>
      </c>
      <c r="I3986" s="456">
        <v>130094.08</v>
      </c>
      <c r="J3986" s="459">
        <v>0</v>
      </c>
    </row>
    <row r="3987" spans="2:10" x14ac:dyDescent="0.25">
      <c r="B3987" s="516" t="s">
        <v>479</v>
      </c>
      <c r="C3987" s="458" t="s">
        <v>3512</v>
      </c>
      <c r="D3987" s="458" t="s">
        <v>2119</v>
      </c>
      <c r="E3987" s="456">
        <v>235195.56</v>
      </c>
      <c r="F3987" s="456">
        <v>0</v>
      </c>
      <c r="G3987" s="456">
        <v>37409.96</v>
      </c>
      <c r="H3987" s="456">
        <v>0</v>
      </c>
      <c r="I3987" s="456">
        <v>272605.52</v>
      </c>
      <c r="J3987" s="459">
        <v>0</v>
      </c>
    </row>
    <row r="3988" spans="2:10" x14ac:dyDescent="0.25">
      <c r="B3988" s="516" t="s">
        <v>479</v>
      </c>
      <c r="C3988" s="458" t="s">
        <v>3513</v>
      </c>
      <c r="D3988" s="458" t="s">
        <v>2121</v>
      </c>
      <c r="E3988" s="456">
        <v>184810.82</v>
      </c>
      <c r="F3988" s="456">
        <v>0</v>
      </c>
      <c r="G3988" s="456">
        <v>17240.25</v>
      </c>
      <c r="H3988" s="456">
        <v>0</v>
      </c>
      <c r="I3988" s="456">
        <v>202051.07</v>
      </c>
      <c r="J3988" s="459">
        <v>0</v>
      </c>
    </row>
    <row r="3989" spans="2:10" x14ac:dyDescent="0.25">
      <c r="B3989" s="516" t="s">
        <v>479</v>
      </c>
      <c r="C3989" s="458" t="s">
        <v>3514</v>
      </c>
      <c r="D3989" s="458" t="s">
        <v>2123</v>
      </c>
      <c r="E3989" s="456">
        <v>4320.42</v>
      </c>
      <c r="F3989" s="456">
        <v>0</v>
      </c>
      <c r="G3989" s="456">
        <v>0</v>
      </c>
      <c r="H3989" s="456">
        <v>0</v>
      </c>
      <c r="I3989" s="456">
        <v>4320.42</v>
      </c>
      <c r="J3989" s="459">
        <v>0</v>
      </c>
    </row>
    <row r="3990" spans="2:10" ht="18" x14ac:dyDescent="0.25">
      <c r="B3990" s="526" t="s">
        <v>479</v>
      </c>
      <c r="C3990" s="512" t="s">
        <v>3925</v>
      </c>
      <c r="D3990" s="512" t="s">
        <v>2125</v>
      </c>
      <c r="E3990" s="511">
        <v>4723.97</v>
      </c>
      <c r="F3990" s="511">
        <v>0</v>
      </c>
      <c r="G3990" s="511">
        <v>3644.15</v>
      </c>
      <c r="H3990" s="511">
        <v>0</v>
      </c>
      <c r="I3990" s="511">
        <v>8368.1200000000008</v>
      </c>
      <c r="J3990" s="527">
        <v>0</v>
      </c>
    </row>
    <row r="3991" spans="2:10" ht="18" x14ac:dyDescent="0.25">
      <c r="B3991" s="516" t="s">
        <v>479</v>
      </c>
      <c r="C3991" s="458" t="s">
        <v>3926</v>
      </c>
      <c r="D3991" s="458" t="s">
        <v>2127</v>
      </c>
      <c r="E3991" s="456">
        <v>102399.99</v>
      </c>
      <c r="F3991" s="456">
        <v>0</v>
      </c>
      <c r="G3991" s="456">
        <v>5996</v>
      </c>
      <c r="H3991" s="456">
        <v>0</v>
      </c>
      <c r="I3991" s="456">
        <v>108395.99</v>
      </c>
      <c r="J3991" s="459">
        <v>0</v>
      </c>
    </row>
    <row r="3992" spans="2:10" x14ac:dyDescent="0.25">
      <c r="B3992" s="516" t="s">
        <v>479</v>
      </c>
      <c r="C3992" s="458" t="s">
        <v>3515</v>
      </c>
      <c r="D3992" s="458" t="s">
        <v>2129</v>
      </c>
      <c r="E3992" s="456">
        <v>62778.77</v>
      </c>
      <c r="F3992" s="456">
        <v>0</v>
      </c>
      <c r="G3992" s="456">
        <v>16558.939999999999</v>
      </c>
      <c r="H3992" s="456">
        <v>0</v>
      </c>
      <c r="I3992" s="456">
        <v>79337.710000000006</v>
      </c>
      <c r="J3992" s="459">
        <v>0</v>
      </c>
    </row>
    <row r="3993" spans="2:10" x14ac:dyDescent="0.25">
      <c r="B3993" s="516" t="s">
        <v>479</v>
      </c>
      <c r="C3993" s="458" t="s">
        <v>3516</v>
      </c>
      <c r="D3993" s="458" t="s">
        <v>2131</v>
      </c>
      <c r="E3993" s="456">
        <v>642268.54</v>
      </c>
      <c r="F3993" s="456">
        <v>0</v>
      </c>
      <c r="G3993" s="456">
        <v>63453.11</v>
      </c>
      <c r="H3993" s="456">
        <v>0</v>
      </c>
      <c r="I3993" s="456">
        <v>705721.65</v>
      </c>
      <c r="J3993" s="459">
        <v>0</v>
      </c>
    </row>
    <row r="3994" spans="2:10" x14ac:dyDescent="0.25">
      <c r="B3994" s="516" t="s">
        <v>479</v>
      </c>
      <c r="C3994" s="458" t="s">
        <v>3927</v>
      </c>
      <c r="D3994" s="458" t="s">
        <v>2133</v>
      </c>
      <c r="E3994" s="456">
        <v>58951.37</v>
      </c>
      <c r="F3994" s="456">
        <v>0</v>
      </c>
      <c r="G3994" s="456">
        <v>0</v>
      </c>
      <c r="H3994" s="456">
        <v>0</v>
      </c>
      <c r="I3994" s="456">
        <v>58951.37</v>
      </c>
      <c r="J3994" s="459">
        <v>0</v>
      </c>
    </row>
    <row r="3995" spans="2:10" x14ac:dyDescent="0.25">
      <c r="B3995" s="516" t="s">
        <v>479</v>
      </c>
      <c r="C3995" s="458" t="s">
        <v>3928</v>
      </c>
      <c r="D3995" s="458" t="s">
        <v>2135</v>
      </c>
      <c r="E3995" s="456">
        <v>166134.42000000001</v>
      </c>
      <c r="F3995" s="456">
        <v>0</v>
      </c>
      <c r="G3995" s="456">
        <v>-25665.26</v>
      </c>
      <c r="H3995" s="456">
        <v>0</v>
      </c>
      <c r="I3995" s="456">
        <v>140469.16</v>
      </c>
      <c r="J3995" s="459">
        <v>0</v>
      </c>
    </row>
    <row r="3996" spans="2:10" x14ac:dyDescent="0.25">
      <c r="B3996" s="526" t="s">
        <v>479</v>
      </c>
      <c r="C3996" s="512" t="s">
        <v>3517</v>
      </c>
      <c r="D3996" s="512" t="s">
        <v>2316</v>
      </c>
      <c r="E3996" s="511">
        <v>612626.07999999996</v>
      </c>
      <c r="F3996" s="511">
        <v>0</v>
      </c>
      <c r="G3996" s="511">
        <v>51152.97</v>
      </c>
      <c r="H3996" s="511">
        <v>0</v>
      </c>
      <c r="I3996" s="511">
        <v>663779.05000000005</v>
      </c>
      <c r="J3996" s="527">
        <v>0</v>
      </c>
    </row>
    <row r="3997" spans="2:10" x14ac:dyDescent="0.25">
      <c r="B3997" s="516" t="s">
        <v>479</v>
      </c>
      <c r="C3997" s="458" t="s">
        <v>4400</v>
      </c>
      <c r="D3997" s="458" t="s">
        <v>2318</v>
      </c>
      <c r="E3997" s="456">
        <v>-571.08000000000004</v>
      </c>
      <c r="F3997" s="456">
        <v>0</v>
      </c>
      <c r="G3997" s="456">
        <v>0</v>
      </c>
      <c r="H3997" s="456">
        <v>0</v>
      </c>
      <c r="I3997" s="456">
        <v>-571.08000000000004</v>
      </c>
      <c r="J3997" s="459">
        <v>0</v>
      </c>
    </row>
    <row r="3998" spans="2:10" x14ac:dyDescent="0.25">
      <c r="B3998" s="526" t="s">
        <v>479</v>
      </c>
      <c r="C3998" s="512" t="s">
        <v>3518</v>
      </c>
      <c r="D3998" s="512" t="s">
        <v>2137</v>
      </c>
      <c r="E3998" s="511">
        <v>468181.57</v>
      </c>
      <c r="F3998" s="511">
        <v>0</v>
      </c>
      <c r="G3998" s="511">
        <v>246520.23</v>
      </c>
      <c r="H3998" s="511">
        <v>0</v>
      </c>
      <c r="I3998" s="511">
        <v>714701.8</v>
      </c>
      <c r="J3998" s="527">
        <v>0</v>
      </c>
    </row>
    <row r="3999" spans="2:10" x14ac:dyDescent="0.25">
      <c r="B3999" s="516" t="s">
        <v>479</v>
      </c>
      <c r="C3999" s="458" t="s">
        <v>3519</v>
      </c>
      <c r="D3999" s="458" t="s">
        <v>2322</v>
      </c>
      <c r="E3999" s="456">
        <v>2922485.11</v>
      </c>
      <c r="F3999" s="456">
        <v>0</v>
      </c>
      <c r="G3999" s="456">
        <v>287678.02</v>
      </c>
      <c r="H3999" s="456">
        <v>0</v>
      </c>
      <c r="I3999" s="456">
        <v>3210163.13</v>
      </c>
      <c r="J3999" s="459">
        <v>0</v>
      </c>
    </row>
    <row r="4000" spans="2:10" x14ac:dyDescent="0.25">
      <c r="B4000" s="526" t="s">
        <v>479</v>
      </c>
      <c r="C4000" s="512" t="s">
        <v>3520</v>
      </c>
      <c r="D4000" s="512" t="s">
        <v>2139</v>
      </c>
      <c r="E4000" s="511">
        <v>718163.49</v>
      </c>
      <c r="F4000" s="511">
        <v>0</v>
      </c>
      <c r="G4000" s="511">
        <v>143393.51999999999</v>
      </c>
      <c r="H4000" s="511">
        <v>0</v>
      </c>
      <c r="I4000" s="511">
        <v>861557.01</v>
      </c>
      <c r="J4000" s="527">
        <v>0</v>
      </c>
    </row>
    <row r="4001" spans="2:10" x14ac:dyDescent="0.25">
      <c r="B4001" s="526" t="s">
        <v>479</v>
      </c>
      <c r="C4001" s="512" t="s">
        <v>4610</v>
      </c>
      <c r="D4001" s="512" t="s">
        <v>2327</v>
      </c>
      <c r="E4001" s="511">
        <v>1545</v>
      </c>
      <c r="F4001" s="511">
        <v>0</v>
      </c>
      <c r="G4001" s="511">
        <v>2398</v>
      </c>
      <c r="H4001" s="511">
        <v>0</v>
      </c>
      <c r="I4001" s="511">
        <v>3943</v>
      </c>
      <c r="J4001" s="527">
        <v>0</v>
      </c>
    </row>
    <row r="4002" spans="2:10" x14ac:dyDescent="0.25">
      <c r="B4002" s="516" t="s">
        <v>479</v>
      </c>
      <c r="C4002" s="458" t="s">
        <v>4401</v>
      </c>
      <c r="D4002" s="458" t="s">
        <v>2329</v>
      </c>
      <c r="E4002" s="456">
        <v>32241.59</v>
      </c>
      <c r="F4002" s="456">
        <v>0</v>
      </c>
      <c r="G4002" s="456">
        <v>1482.73</v>
      </c>
      <c r="H4002" s="456">
        <v>0</v>
      </c>
      <c r="I4002" s="456">
        <v>33724.32</v>
      </c>
      <c r="J4002" s="459">
        <v>0</v>
      </c>
    </row>
    <row r="4003" spans="2:10" x14ac:dyDescent="0.25">
      <c r="B4003" s="516" t="s">
        <v>479</v>
      </c>
      <c r="C4003" s="458" t="s">
        <v>3521</v>
      </c>
      <c r="D4003" s="458" t="s">
        <v>2210</v>
      </c>
      <c r="E4003" s="456">
        <v>33672662.950000003</v>
      </c>
      <c r="F4003" s="456">
        <v>0</v>
      </c>
      <c r="G4003" s="456">
        <v>4820568.0199999996</v>
      </c>
      <c r="H4003" s="456">
        <v>0</v>
      </c>
      <c r="I4003" s="456">
        <v>38493230.969999999</v>
      </c>
      <c r="J4003" s="459">
        <v>0</v>
      </c>
    </row>
    <row r="4004" spans="2:10" x14ac:dyDescent="0.25">
      <c r="B4004" s="516" t="s">
        <v>479</v>
      </c>
      <c r="C4004" s="458" t="s">
        <v>3929</v>
      </c>
      <c r="D4004" s="458" t="s">
        <v>2141</v>
      </c>
      <c r="E4004" s="456">
        <v>668.31</v>
      </c>
      <c r="F4004" s="456">
        <v>0</v>
      </c>
      <c r="G4004" s="456">
        <v>0</v>
      </c>
      <c r="H4004" s="456">
        <v>0</v>
      </c>
      <c r="I4004" s="456">
        <v>668.31</v>
      </c>
      <c r="J4004" s="459">
        <v>0</v>
      </c>
    </row>
    <row r="4005" spans="2:10" x14ac:dyDescent="0.25">
      <c r="B4005" s="516" t="s">
        <v>479</v>
      </c>
      <c r="C4005" s="458" t="s">
        <v>3033</v>
      </c>
      <c r="D4005" s="458" t="s">
        <v>2143</v>
      </c>
      <c r="E4005" s="456">
        <v>24216.15</v>
      </c>
      <c r="F4005" s="456">
        <v>0</v>
      </c>
      <c r="G4005" s="456">
        <v>2200.9899999999998</v>
      </c>
      <c r="H4005" s="456">
        <v>0</v>
      </c>
      <c r="I4005" s="456">
        <v>26417.14</v>
      </c>
      <c r="J4005" s="459">
        <v>0</v>
      </c>
    </row>
    <row r="4006" spans="2:10" x14ac:dyDescent="0.25">
      <c r="B4006" s="526" t="s">
        <v>479</v>
      </c>
      <c r="C4006" s="512" t="s">
        <v>3930</v>
      </c>
      <c r="D4006" s="512" t="s">
        <v>2218</v>
      </c>
      <c r="E4006" s="511">
        <v>564.27</v>
      </c>
      <c r="F4006" s="511">
        <v>0</v>
      </c>
      <c r="G4006" s="511">
        <v>0</v>
      </c>
      <c r="H4006" s="511">
        <v>0</v>
      </c>
      <c r="I4006" s="511">
        <v>564.27</v>
      </c>
      <c r="J4006" s="527">
        <v>0</v>
      </c>
    </row>
    <row r="4007" spans="2:10" x14ac:dyDescent="0.25">
      <c r="B4007" s="516" t="s">
        <v>479</v>
      </c>
      <c r="C4007" s="458" t="s">
        <v>3034</v>
      </c>
      <c r="D4007" s="458" t="s">
        <v>2339</v>
      </c>
      <c r="E4007" s="456">
        <v>4150000</v>
      </c>
      <c r="F4007" s="456">
        <v>0</v>
      </c>
      <c r="G4007" s="456">
        <v>545000</v>
      </c>
      <c r="H4007" s="456">
        <v>0</v>
      </c>
      <c r="I4007" s="456">
        <v>4695000</v>
      </c>
      <c r="J4007" s="459">
        <v>0</v>
      </c>
    </row>
    <row r="4008" spans="2:10" x14ac:dyDescent="0.25">
      <c r="B4008" s="516" t="s">
        <v>479</v>
      </c>
      <c r="C4008" s="458" t="s">
        <v>4611</v>
      </c>
      <c r="D4008" s="458" t="s">
        <v>2343</v>
      </c>
      <c r="E4008" s="456">
        <v>210000</v>
      </c>
      <c r="F4008" s="456">
        <v>0</v>
      </c>
      <c r="G4008" s="456">
        <v>0</v>
      </c>
      <c r="H4008" s="456">
        <v>0</v>
      </c>
      <c r="I4008" s="456">
        <v>210000</v>
      </c>
      <c r="J4008" s="459">
        <v>0</v>
      </c>
    </row>
    <row r="4009" spans="2:10" x14ac:dyDescent="0.25">
      <c r="B4009" s="526" t="s">
        <v>479</v>
      </c>
      <c r="C4009" s="512" t="s">
        <v>4165</v>
      </c>
      <c r="D4009" s="512" t="s">
        <v>2226</v>
      </c>
      <c r="E4009" s="511">
        <v>8280</v>
      </c>
      <c r="F4009" s="511">
        <v>0</v>
      </c>
      <c r="G4009" s="511">
        <v>0</v>
      </c>
      <c r="H4009" s="511">
        <v>0</v>
      </c>
      <c r="I4009" s="511">
        <v>8280</v>
      </c>
      <c r="J4009" s="527">
        <v>0</v>
      </c>
    </row>
    <row r="4010" spans="2:10" ht="18" x14ac:dyDescent="0.25">
      <c r="B4010" s="516" t="s">
        <v>479</v>
      </c>
      <c r="C4010" s="458" t="s">
        <v>6096</v>
      </c>
      <c r="D4010" s="458" t="s">
        <v>3680</v>
      </c>
      <c r="E4010" s="456">
        <v>0</v>
      </c>
      <c r="F4010" s="456">
        <v>0</v>
      </c>
      <c r="G4010" s="456">
        <v>35040</v>
      </c>
      <c r="H4010" s="456">
        <v>0</v>
      </c>
      <c r="I4010" s="456">
        <v>35040</v>
      </c>
      <c r="J4010" s="459">
        <v>0</v>
      </c>
    </row>
    <row r="4011" spans="2:10" x14ac:dyDescent="0.25">
      <c r="B4011" s="516" t="s">
        <v>479</v>
      </c>
      <c r="C4011" s="458" t="s">
        <v>4740</v>
      </c>
      <c r="D4011" s="458" t="s">
        <v>2228</v>
      </c>
      <c r="E4011" s="456">
        <v>23000</v>
      </c>
      <c r="F4011" s="456">
        <v>0</v>
      </c>
      <c r="G4011" s="456">
        <v>0</v>
      </c>
      <c r="H4011" s="456">
        <v>0</v>
      </c>
      <c r="I4011" s="456">
        <v>23000</v>
      </c>
      <c r="J4011" s="459">
        <v>0</v>
      </c>
    </row>
    <row r="4012" spans="2:10" x14ac:dyDescent="0.25">
      <c r="B4012" s="526" t="s">
        <v>479</v>
      </c>
      <c r="C4012" s="512" t="s">
        <v>3931</v>
      </c>
      <c r="D4012" s="512" t="s">
        <v>2145</v>
      </c>
      <c r="E4012" s="511">
        <v>87750</v>
      </c>
      <c r="F4012" s="511">
        <v>0</v>
      </c>
      <c r="G4012" s="511">
        <v>8250</v>
      </c>
      <c r="H4012" s="511">
        <v>0</v>
      </c>
      <c r="I4012" s="511">
        <v>96000</v>
      </c>
      <c r="J4012" s="527">
        <v>0</v>
      </c>
    </row>
    <row r="4013" spans="2:10" x14ac:dyDescent="0.25">
      <c r="B4013" s="516" t="s">
        <v>479</v>
      </c>
      <c r="C4013" s="458" t="s">
        <v>3932</v>
      </c>
      <c r="D4013" s="458" t="s">
        <v>2233</v>
      </c>
      <c r="E4013" s="456">
        <v>83093</v>
      </c>
      <c r="F4013" s="456">
        <v>0</v>
      </c>
      <c r="G4013" s="456">
        <v>0</v>
      </c>
      <c r="H4013" s="456">
        <v>0</v>
      </c>
      <c r="I4013" s="456">
        <v>83093</v>
      </c>
      <c r="J4013" s="459">
        <v>0</v>
      </c>
    </row>
    <row r="4014" spans="2:10" x14ac:dyDescent="0.25">
      <c r="B4014" s="516" t="s">
        <v>479</v>
      </c>
      <c r="C4014" s="458" t="s">
        <v>3933</v>
      </c>
      <c r="D4014" s="458" t="s">
        <v>2147</v>
      </c>
      <c r="E4014" s="456">
        <v>308258.19</v>
      </c>
      <c r="F4014" s="456">
        <v>0</v>
      </c>
      <c r="G4014" s="456">
        <v>0</v>
      </c>
      <c r="H4014" s="456">
        <v>0</v>
      </c>
      <c r="I4014" s="456">
        <v>308258.19</v>
      </c>
      <c r="J4014" s="459">
        <v>0</v>
      </c>
    </row>
    <row r="4015" spans="2:10" x14ac:dyDescent="0.25">
      <c r="B4015" s="526" t="s">
        <v>479</v>
      </c>
      <c r="C4015" s="512" t="s">
        <v>3522</v>
      </c>
      <c r="D4015" s="512" t="s">
        <v>2351</v>
      </c>
      <c r="E4015" s="511">
        <v>720168.4</v>
      </c>
      <c r="F4015" s="511">
        <v>0</v>
      </c>
      <c r="G4015" s="511">
        <v>8100.74</v>
      </c>
      <c r="H4015" s="511">
        <v>0</v>
      </c>
      <c r="I4015" s="511">
        <v>728269.14</v>
      </c>
      <c r="J4015" s="527">
        <v>0</v>
      </c>
    </row>
    <row r="4016" spans="2:10" x14ac:dyDescent="0.25">
      <c r="B4016" s="516" t="s">
        <v>479</v>
      </c>
      <c r="C4016" s="458" t="s">
        <v>3035</v>
      </c>
      <c r="D4016" s="458" t="s">
        <v>2149</v>
      </c>
      <c r="E4016" s="456">
        <v>39036.559999999998</v>
      </c>
      <c r="F4016" s="456">
        <v>0</v>
      </c>
      <c r="G4016" s="456">
        <v>0</v>
      </c>
      <c r="H4016" s="456">
        <v>0</v>
      </c>
      <c r="I4016" s="456">
        <v>39036.559999999998</v>
      </c>
      <c r="J4016" s="459">
        <v>0</v>
      </c>
    </row>
    <row r="4017" spans="2:10" x14ac:dyDescent="0.25">
      <c r="B4017" s="516" t="s">
        <v>479</v>
      </c>
      <c r="C4017" s="458" t="s">
        <v>3523</v>
      </c>
      <c r="D4017" s="458" t="s">
        <v>2151</v>
      </c>
      <c r="E4017" s="456">
        <v>615674.62</v>
      </c>
      <c r="F4017" s="456">
        <v>0</v>
      </c>
      <c r="G4017" s="456">
        <v>102301.67</v>
      </c>
      <c r="H4017" s="456">
        <v>0</v>
      </c>
      <c r="I4017" s="456">
        <v>717976.29</v>
      </c>
      <c r="J4017" s="459">
        <v>0</v>
      </c>
    </row>
    <row r="4018" spans="2:10" ht="18" x14ac:dyDescent="0.25">
      <c r="B4018" s="516" t="s">
        <v>479</v>
      </c>
      <c r="C4018" s="458" t="s">
        <v>3036</v>
      </c>
      <c r="D4018" s="458" t="s">
        <v>2153</v>
      </c>
      <c r="E4018" s="456">
        <v>1537797.82</v>
      </c>
      <c r="F4018" s="456">
        <v>0</v>
      </c>
      <c r="G4018" s="456">
        <v>162468.03</v>
      </c>
      <c r="H4018" s="456">
        <v>0</v>
      </c>
      <c r="I4018" s="456">
        <v>1700265.85</v>
      </c>
      <c r="J4018" s="459">
        <v>0</v>
      </c>
    </row>
    <row r="4019" spans="2:10" x14ac:dyDescent="0.25">
      <c r="B4019" s="516" t="s">
        <v>479</v>
      </c>
      <c r="C4019" s="458" t="s">
        <v>3524</v>
      </c>
      <c r="D4019" s="458" t="s">
        <v>2357</v>
      </c>
      <c r="E4019" s="456">
        <v>828658.58</v>
      </c>
      <c r="F4019" s="456">
        <v>0</v>
      </c>
      <c r="G4019" s="456">
        <v>50612.59</v>
      </c>
      <c r="H4019" s="456">
        <v>0</v>
      </c>
      <c r="I4019" s="456">
        <v>879271.17</v>
      </c>
      <c r="J4019" s="459">
        <v>0</v>
      </c>
    </row>
    <row r="4020" spans="2:10" ht="18" x14ac:dyDescent="0.25">
      <c r="B4020" s="516" t="s">
        <v>479</v>
      </c>
      <c r="C4020" s="458" t="s">
        <v>6099</v>
      </c>
      <c r="D4020" s="458" t="s">
        <v>2359</v>
      </c>
      <c r="E4020" s="456">
        <v>0</v>
      </c>
      <c r="F4020" s="456">
        <v>0</v>
      </c>
      <c r="G4020" s="456">
        <v>1379.4</v>
      </c>
      <c r="H4020" s="456">
        <v>0</v>
      </c>
      <c r="I4020" s="456">
        <v>1379.4</v>
      </c>
      <c r="J4020" s="459">
        <v>0</v>
      </c>
    </row>
    <row r="4021" spans="2:10" x14ac:dyDescent="0.25">
      <c r="B4021" s="516" t="s">
        <v>479</v>
      </c>
      <c r="C4021" s="458" t="s">
        <v>3037</v>
      </c>
      <c r="D4021" s="458" t="s">
        <v>2155</v>
      </c>
      <c r="E4021" s="456">
        <v>41359.160000000003</v>
      </c>
      <c r="F4021" s="456">
        <v>0</v>
      </c>
      <c r="G4021" s="456">
        <v>17840.2</v>
      </c>
      <c r="H4021" s="456">
        <v>0</v>
      </c>
      <c r="I4021" s="456">
        <v>59199.360000000001</v>
      </c>
      <c r="J4021" s="459">
        <v>0</v>
      </c>
    </row>
    <row r="4022" spans="2:10" x14ac:dyDescent="0.25">
      <c r="B4022" s="516" t="s">
        <v>479</v>
      </c>
      <c r="C4022" s="458" t="s">
        <v>3525</v>
      </c>
      <c r="D4022" s="458" t="s">
        <v>2157</v>
      </c>
      <c r="E4022" s="456">
        <v>11527.08</v>
      </c>
      <c r="F4022" s="456">
        <v>0</v>
      </c>
      <c r="G4022" s="456">
        <v>512</v>
      </c>
      <c r="H4022" s="456">
        <v>0</v>
      </c>
      <c r="I4022" s="456">
        <v>12039.08</v>
      </c>
      <c r="J4022" s="459">
        <v>0</v>
      </c>
    </row>
    <row r="4023" spans="2:10" x14ac:dyDescent="0.25">
      <c r="B4023" s="516" t="s">
        <v>479</v>
      </c>
      <c r="C4023" s="458" t="s">
        <v>3038</v>
      </c>
      <c r="D4023" s="458" t="s">
        <v>2260</v>
      </c>
      <c r="E4023" s="456">
        <v>573.59</v>
      </c>
      <c r="F4023" s="456">
        <v>0</v>
      </c>
      <c r="G4023" s="456">
        <v>0</v>
      </c>
      <c r="H4023" s="456">
        <v>0</v>
      </c>
      <c r="I4023" s="456">
        <v>573.59</v>
      </c>
      <c r="J4023" s="459">
        <v>0</v>
      </c>
    </row>
    <row r="4024" spans="2:10" x14ac:dyDescent="0.25">
      <c r="B4024" s="516" t="s">
        <v>479</v>
      </c>
      <c r="C4024" s="458" t="s">
        <v>4402</v>
      </c>
      <c r="D4024" s="458" t="s">
        <v>3684</v>
      </c>
      <c r="E4024" s="456">
        <v>50455.87</v>
      </c>
      <c r="F4024" s="456">
        <v>0</v>
      </c>
      <c r="G4024" s="456">
        <v>0</v>
      </c>
      <c r="H4024" s="456">
        <v>0</v>
      </c>
      <c r="I4024" s="456">
        <v>50455.87</v>
      </c>
      <c r="J4024" s="459">
        <v>0</v>
      </c>
    </row>
    <row r="4025" spans="2:10" x14ac:dyDescent="0.25">
      <c r="B4025" s="526" t="s">
        <v>479</v>
      </c>
      <c r="C4025" s="512" t="s">
        <v>3526</v>
      </c>
      <c r="D4025" s="512" t="s">
        <v>2262</v>
      </c>
      <c r="E4025" s="511">
        <v>2338</v>
      </c>
      <c r="F4025" s="511">
        <v>0</v>
      </c>
      <c r="G4025" s="511">
        <v>0</v>
      </c>
      <c r="H4025" s="511">
        <v>0</v>
      </c>
      <c r="I4025" s="511">
        <v>2338</v>
      </c>
      <c r="J4025" s="527">
        <v>0</v>
      </c>
    </row>
    <row r="4026" spans="2:10" x14ac:dyDescent="0.25">
      <c r="B4026" s="526" t="s">
        <v>479</v>
      </c>
      <c r="C4026" s="512" t="s">
        <v>3934</v>
      </c>
      <c r="D4026" s="512" t="s">
        <v>2365</v>
      </c>
      <c r="E4026" s="511">
        <v>8000</v>
      </c>
      <c r="F4026" s="511">
        <v>0</v>
      </c>
      <c r="G4026" s="511">
        <v>0</v>
      </c>
      <c r="H4026" s="511">
        <v>0</v>
      </c>
      <c r="I4026" s="511">
        <v>8000</v>
      </c>
      <c r="J4026" s="527">
        <v>0</v>
      </c>
    </row>
    <row r="4027" spans="2:10" x14ac:dyDescent="0.25">
      <c r="B4027" s="516" t="s">
        <v>479</v>
      </c>
      <c r="C4027" s="458" t="s">
        <v>4958</v>
      </c>
      <c r="D4027" s="458" t="s">
        <v>3686</v>
      </c>
      <c r="E4027" s="456">
        <v>9810.34</v>
      </c>
      <c r="F4027" s="456">
        <v>0</v>
      </c>
      <c r="G4027" s="456">
        <v>8189.66</v>
      </c>
      <c r="H4027" s="456">
        <v>0</v>
      </c>
      <c r="I4027" s="456">
        <v>18000</v>
      </c>
      <c r="J4027" s="459">
        <v>0</v>
      </c>
    </row>
    <row r="4028" spans="2:10" x14ac:dyDescent="0.25">
      <c r="B4028" s="516" t="s">
        <v>479</v>
      </c>
      <c r="C4028" s="458" t="s">
        <v>3935</v>
      </c>
      <c r="D4028" s="458" t="s">
        <v>2367</v>
      </c>
      <c r="E4028" s="456">
        <v>814872.41</v>
      </c>
      <c r="F4028" s="456">
        <v>0</v>
      </c>
      <c r="G4028" s="456">
        <v>393017.24</v>
      </c>
      <c r="H4028" s="456">
        <v>0</v>
      </c>
      <c r="I4028" s="456">
        <v>1207889.6499999999</v>
      </c>
      <c r="J4028" s="459">
        <v>0</v>
      </c>
    </row>
    <row r="4029" spans="2:10" x14ac:dyDescent="0.25">
      <c r="B4029" s="516" t="s">
        <v>479</v>
      </c>
      <c r="C4029" s="458" t="s">
        <v>4612</v>
      </c>
      <c r="D4029" s="458" t="s">
        <v>4070</v>
      </c>
      <c r="E4029" s="456">
        <v>8957.59</v>
      </c>
      <c r="F4029" s="456">
        <v>0</v>
      </c>
      <c r="G4029" s="456">
        <v>0</v>
      </c>
      <c r="H4029" s="456">
        <v>0</v>
      </c>
      <c r="I4029" s="456">
        <v>8957.59</v>
      </c>
      <c r="J4029" s="459">
        <v>0</v>
      </c>
    </row>
    <row r="4030" spans="2:10" x14ac:dyDescent="0.25">
      <c r="B4030" s="516" t="s">
        <v>479</v>
      </c>
      <c r="C4030" s="458" t="s">
        <v>3936</v>
      </c>
      <c r="D4030" s="458" t="s">
        <v>3276</v>
      </c>
      <c r="E4030" s="456">
        <v>1478362.49</v>
      </c>
      <c r="F4030" s="456">
        <v>0</v>
      </c>
      <c r="G4030" s="456">
        <v>0</v>
      </c>
      <c r="H4030" s="456">
        <v>0</v>
      </c>
      <c r="I4030" s="456">
        <v>1478362.49</v>
      </c>
      <c r="J4030" s="459">
        <v>0</v>
      </c>
    </row>
    <row r="4031" spans="2:10" x14ac:dyDescent="0.25">
      <c r="B4031" s="516" t="s">
        <v>479</v>
      </c>
      <c r="C4031" s="458" t="s">
        <v>3039</v>
      </c>
      <c r="D4031" s="458" t="s">
        <v>2065</v>
      </c>
      <c r="E4031" s="456">
        <v>579759.98</v>
      </c>
      <c r="F4031" s="456">
        <v>0</v>
      </c>
      <c r="G4031" s="456">
        <v>78893.5</v>
      </c>
      <c r="H4031" s="456">
        <v>0</v>
      </c>
      <c r="I4031" s="456">
        <v>658653.48</v>
      </c>
      <c r="J4031" s="459">
        <v>0</v>
      </c>
    </row>
    <row r="4032" spans="2:10" x14ac:dyDescent="0.25">
      <c r="B4032" s="516" t="s">
        <v>479</v>
      </c>
      <c r="C4032" s="458" t="s">
        <v>3527</v>
      </c>
      <c r="D4032" s="458" t="s">
        <v>2067</v>
      </c>
      <c r="E4032" s="456">
        <v>62086.89</v>
      </c>
      <c r="F4032" s="456">
        <v>0</v>
      </c>
      <c r="G4032" s="456">
        <v>0</v>
      </c>
      <c r="H4032" s="456">
        <v>0</v>
      </c>
      <c r="I4032" s="456">
        <v>62086.89</v>
      </c>
      <c r="J4032" s="459">
        <v>0</v>
      </c>
    </row>
    <row r="4033" spans="2:10" x14ac:dyDescent="0.25">
      <c r="B4033" s="516" t="s">
        <v>479</v>
      </c>
      <c r="C4033" s="458" t="s">
        <v>6107</v>
      </c>
      <c r="D4033" s="458" t="s">
        <v>2071</v>
      </c>
      <c r="E4033" s="456">
        <v>0</v>
      </c>
      <c r="F4033" s="456">
        <v>0</v>
      </c>
      <c r="G4033" s="456">
        <v>87104.639999999999</v>
      </c>
      <c r="H4033" s="456">
        <v>0</v>
      </c>
      <c r="I4033" s="456">
        <v>87104.639999999999</v>
      </c>
      <c r="J4033" s="459">
        <v>0</v>
      </c>
    </row>
    <row r="4034" spans="2:10" x14ac:dyDescent="0.25">
      <c r="B4034" s="516" t="s">
        <v>479</v>
      </c>
      <c r="C4034" s="458" t="s">
        <v>4741</v>
      </c>
      <c r="D4034" s="458" t="s">
        <v>2073</v>
      </c>
      <c r="E4034" s="456">
        <v>7292.26</v>
      </c>
      <c r="F4034" s="456">
        <v>0</v>
      </c>
      <c r="G4034" s="456">
        <v>0</v>
      </c>
      <c r="H4034" s="456">
        <v>0</v>
      </c>
      <c r="I4034" s="456">
        <v>7292.26</v>
      </c>
      <c r="J4034" s="459">
        <v>0</v>
      </c>
    </row>
    <row r="4035" spans="2:10" x14ac:dyDescent="0.25">
      <c r="B4035" s="516" t="s">
        <v>479</v>
      </c>
      <c r="C4035" s="458" t="s">
        <v>3040</v>
      </c>
      <c r="D4035" s="458" t="s">
        <v>2075</v>
      </c>
      <c r="E4035" s="456">
        <v>54968.49</v>
      </c>
      <c r="F4035" s="456">
        <v>0</v>
      </c>
      <c r="G4035" s="456">
        <v>8188.53</v>
      </c>
      <c r="H4035" s="456">
        <v>0</v>
      </c>
      <c r="I4035" s="456">
        <v>63157.02</v>
      </c>
      <c r="J4035" s="459">
        <v>0</v>
      </c>
    </row>
    <row r="4036" spans="2:10" x14ac:dyDescent="0.25">
      <c r="B4036" s="516" t="s">
        <v>479</v>
      </c>
      <c r="C4036" s="458" t="s">
        <v>3041</v>
      </c>
      <c r="D4036" s="458" t="s">
        <v>2079</v>
      </c>
      <c r="E4036" s="456">
        <v>354636.07</v>
      </c>
      <c r="F4036" s="456">
        <v>0</v>
      </c>
      <c r="G4036" s="456">
        <v>38956.400000000001</v>
      </c>
      <c r="H4036" s="456">
        <v>0</v>
      </c>
      <c r="I4036" s="456">
        <v>393592.47</v>
      </c>
      <c r="J4036" s="459">
        <v>0</v>
      </c>
    </row>
    <row r="4037" spans="2:10" x14ac:dyDescent="0.25">
      <c r="B4037" s="516" t="s">
        <v>479</v>
      </c>
      <c r="C4037" s="458" t="s">
        <v>3528</v>
      </c>
      <c r="D4037" s="458" t="s">
        <v>2081</v>
      </c>
      <c r="E4037" s="456">
        <v>79237.679999999993</v>
      </c>
      <c r="F4037" s="456">
        <v>0</v>
      </c>
      <c r="G4037" s="456">
        <v>9311.26</v>
      </c>
      <c r="H4037" s="456">
        <v>0</v>
      </c>
      <c r="I4037" s="456">
        <v>88548.94</v>
      </c>
      <c r="J4037" s="459">
        <v>0</v>
      </c>
    </row>
    <row r="4038" spans="2:10" x14ac:dyDescent="0.25">
      <c r="B4038" s="516" t="s">
        <v>479</v>
      </c>
      <c r="C4038" s="458" t="s">
        <v>4959</v>
      </c>
      <c r="D4038" s="458" t="s">
        <v>2083</v>
      </c>
      <c r="E4038" s="456">
        <v>21526.3</v>
      </c>
      <c r="F4038" s="456">
        <v>0</v>
      </c>
      <c r="G4038" s="456">
        <v>0</v>
      </c>
      <c r="H4038" s="456">
        <v>0</v>
      </c>
      <c r="I4038" s="456">
        <v>21526.3</v>
      </c>
      <c r="J4038" s="459">
        <v>0</v>
      </c>
    </row>
    <row r="4039" spans="2:10" x14ac:dyDescent="0.25">
      <c r="B4039" s="516" t="s">
        <v>479</v>
      </c>
      <c r="C4039" s="458" t="s">
        <v>3937</v>
      </c>
      <c r="D4039" s="458" t="s">
        <v>2085</v>
      </c>
      <c r="E4039" s="456">
        <v>64438.98</v>
      </c>
      <c r="F4039" s="456">
        <v>0</v>
      </c>
      <c r="G4039" s="456">
        <v>0</v>
      </c>
      <c r="H4039" s="456">
        <v>0</v>
      </c>
      <c r="I4039" s="456">
        <v>64438.98</v>
      </c>
      <c r="J4039" s="459">
        <v>0</v>
      </c>
    </row>
    <row r="4040" spans="2:10" x14ac:dyDescent="0.25">
      <c r="B4040" s="516" t="s">
        <v>479</v>
      </c>
      <c r="C4040" s="458" t="s">
        <v>3938</v>
      </c>
      <c r="D4040" s="458" t="s">
        <v>2087</v>
      </c>
      <c r="E4040" s="456">
        <v>14837.49</v>
      </c>
      <c r="F4040" s="456">
        <v>0</v>
      </c>
      <c r="G4040" s="456">
        <v>0</v>
      </c>
      <c r="H4040" s="456">
        <v>0</v>
      </c>
      <c r="I4040" s="456">
        <v>14837.49</v>
      </c>
      <c r="J4040" s="459">
        <v>0</v>
      </c>
    </row>
    <row r="4041" spans="2:10" x14ac:dyDescent="0.25">
      <c r="B4041" s="516" t="s">
        <v>479</v>
      </c>
      <c r="C4041" s="458" t="s">
        <v>3042</v>
      </c>
      <c r="D4041" s="458" t="s">
        <v>2089</v>
      </c>
      <c r="E4041" s="456">
        <v>11771.5</v>
      </c>
      <c r="F4041" s="456">
        <v>0</v>
      </c>
      <c r="G4041" s="456">
        <v>0</v>
      </c>
      <c r="H4041" s="456">
        <v>0</v>
      </c>
      <c r="I4041" s="456">
        <v>11771.5</v>
      </c>
      <c r="J4041" s="459">
        <v>0</v>
      </c>
    </row>
    <row r="4042" spans="2:10" x14ac:dyDescent="0.25">
      <c r="B4042" s="516" t="s">
        <v>479</v>
      </c>
      <c r="C4042" s="458" t="s">
        <v>4403</v>
      </c>
      <c r="D4042" s="458" t="s">
        <v>4060</v>
      </c>
      <c r="E4042" s="456">
        <v>5653.47</v>
      </c>
      <c r="F4042" s="456">
        <v>0</v>
      </c>
      <c r="G4042" s="456">
        <v>0</v>
      </c>
      <c r="H4042" s="456">
        <v>0</v>
      </c>
      <c r="I4042" s="456">
        <v>5653.47</v>
      </c>
      <c r="J4042" s="459">
        <v>0</v>
      </c>
    </row>
    <row r="4043" spans="2:10" x14ac:dyDescent="0.25">
      <c r="B4043" s="516" t="s">
        <v>479</v>
      </c>
      <c r="C4043" s="458" t="s">
        <v>3529</v>
      </c>
      <c r="D4043" s="458" t="s">
        <v>2095</v>
      </c>
      <c r="E4043" s="456">
        <v>11268.59</v>
      </c>
      <c r="F4043" s="456">
        <v>0</v>
      </c>
      <c r="G4043" s="456">
        <v>1700.55</v>
      </c>
      <c r="H4043" s="456">
        <v>0</v>
      </c>
      <c r="I4043" s="456">
        <v>12969.14</v>
      </c>
      <c r="J4043" s="459">
        <v>0</v>
      </c>
    </row>
    <row r="4044" spans="2:10" x14ac:dyDescent="0.25">
      <c r="B4044" s="516" t="s">
        <v>479</v>
      </c>
      <c r="C4044" s="458" t="s">
        <v>4404</v>
      </c>
      <c r="D4044" s="458" t="s">
        <v>2101</v>
      </c>
      <c r="E4044" s="456">
        <v>556.37</v>
      </c>
      <c r="F4044" s="456">
        <v>0</v>
      </c>
      <c r="G4044" s="456">
        <v>0</v>
      </c>
      <c r="H4044" s="456">
        <v>0</v>
      </c>
      <c r="I4044" s="456">
        <v>556.37</v>
      </c>
      <c r="J4044" s="459">
        <v>0</v>
      </c>
    </row>
    <row r="4045" spans="2:10" x14ac:dyDescent="0.25">
      <c r="B4045" s="516" t="s">
        <v>479</v>
      </c>
      <c r="C4045" s="458" t="s">
        <v>3939</v>
      </c>
      <c r="D4045" s="458" t="s">
        <v>2103</v>
      </c>
      <c r="E4045" s="456">
        <v>11880</v>
      </c>
      <c r="F4045" s="456">
        <v>0</v>
      </c>
      <c r="G4045" s="456">
        <v>0</v>
      </c>
      <c r="H4045" s="456">
        <v>0</v>
      </c>
      <c r="I4045" s="456">
        <v>11880</v>
      </c>
      <c r="J4045" s="459">
        <v>0</v>
      </c>
    </row>
    <row r="4046" spans="2:10" x14ac:dyDescent="0.25">
      <c r="B4046" s="526" t="s">
        <v>479</v>
      </c>
      <c r="C4046" s="512" t="s">
        <v>3043</v>
      </c>
      <c r="D4046" s="512" t="s">
        <v>2105</v>
      </c>
      <c r="E4046" s="511">
        <v>136.96</v>
      </c>
      <c r="F4046" s="511">
        <v>0</v>
      </c>
      <c r="G4046" s="511">
        <v>0</v>
      </c>
      <c r="H4046" s="511">
        <v>0</v>
      </c>
      <c r="I4046" s="511">
        <v>136.96</v>
      </c>
      <c r="J4046" s="527">
        <v>0</v>
      </c>
    </row>
    <row r="4047" spans="2:10" x14ac:dyDescent="0.25">
      <c r="B4047" s="516" t="s">
        <v>479</v>
      </c>
      <c r="C4047" s="458" t="s">
        <v>3940</v>
      </c>
      <c r="D4047" s="458" t="s">
        <v>2107</v>
      </c>
      <c r="E4047" s="456">
        <v>183205.79</v>
      </c>
      <c r="F4047" s="456">
        <v>0</v>
      </c>
      <c r="G4047" s="456">
        <v>0</v>
      </c>
      <c r="H4047" s="456">
        <v>0</v>
      </c>
      <c r="I4047" s="456">
        <v>183205.79</v>
      </c>
      <c r="J4047" s="459">
        <v>0</v>
      </c>
    </row>
    <row r="4048" spans="2:10" x14ac:dyDescent="0.25">
      <c r="B4048" s="516" t="s">
        <v>479</v>
      </c>
      <c r="C4048" s="458" t="s">
        <v>6109</v>
      </c>
      <c r="D4048" s="458" t="s">
        <v>2191</v>
      </c>
      <c r="E4048" s="456">
        <v>480</v>
      </c>
      <c r="F4048" s="456">
        <v>0</v>
      </c>
      <c r="G4048" s="456">
        <v>0</v>
      </c>
      <c r="H4048" s="456">
        <v>0</v>
      </c>
      <c r="I4048" s="456">
        <v>480</v>
      </c>
      <c r="J4048" s="459">
        <v>0</v>
      </c>
    </row>
    <row r="4049" spans="2:10" x14ac:dyDescent="0.25">
      <c r="B4049" s="516" t="s">
        <v>479</v>
      </c>
      <c r="C4049" s="458" t="s">
        <v>3530</v>
      </c>
      <c r="D4049" s="458" t="s">
        <v>2390</v>
      </c>
      <c r="E4049" s="456">
        <v>1132080</v>
      </c>
      <c r="F4049" s="456">
        <v>0</v>
      </c>
      <c r="G4049" s="456">
        <v>226416</v>
      </c>
      <c r="H4049" s="456">
        <v>0</v>
      </c>
      <c r="I4049" s="456">
        <v>1358496</v>
      </c>
      <c r="J4049" s="459">
        <v>0</v>
      </c>
    </row>
    <row r="4050" spans="2:10" x14ac:dyDescent="0.25">
      <c r="B4050" s="516" t="s">
        <v>479</v>
      </c>
      <c r="C4050" s="458" t="s">
        <v>3531</v>
      </c>
      <c r="D4050" s="458" t="s">
        <v>2115</v>
      </c>
      <c r="E4050" s="456">
        <v>104154.62</v>
      </c>
      <c r="F4050" s="456">
        <v>0</v>
      </c>
      <c r="G4050" s="456">
        <v>7896.43</v>
      </c>
      <c r="H4050" s="456">
        <v>0</v>
      </c>
      <c r="I4050" s="456">
        <v>112051.05</v>
      </c>
      <c r="J4050" s="459">
        <v>0</v>
      </c>
    </row>
    <row r="4051" spans="2:10" x14ac:dyDescent="0.25">
      <c r="B4051" s="516" t="s">
        <v>479</v>
      </c>
      <c r="C4051" s="458" t="s">
        <v>4166</v>
      </c>
      <c r="D4051" s="458" t="s">
        <v>2117</v>
      </c>
      <c r="E4051" s="456">
        <v>140267.85</v>
      </c>
      <c r="F4051" s="456">
        <v>0</v>
      </c>
      <c r="G4051" s="456">
        <v>59821.760000000002</v>
      </c>
      <c r="H4051" s="456">
        <v>0</v>
      </c>
      <c r="I4051" s="456">
        <v>200089.61</v>
      </c>
      <c r="J4051" s="459">
        <v>0</v>
      </c>
    </row>
    <row r="4052" spans="2:10" x14ac:dyDescent="0.25">
      <c r="B4052" s="526" t="s">
        <v>479</v>
      </c>
      <c r="C4052" s="512" t="s">
        <v>6290</v>
      </c>
      <c r="D4052" s="512" t="s">
        <v>2197</v>
      </c>
      <c r="E4052" s="511">
        <v>0</v>
      </c>
      <c r="F4052" s="511">
        <v>0</v>
      </c>
      <c r="G4052" s="511">
        <v>1751.77</v>
      </c>
      <c r="H4052" s="511">
        <v>0</v>
      </c>
      <c r="I4052" s="511">
        <v>1751.77</v>
      </c>
      <c r="J4052" s="527">
        <v>0</v>
      </c>
    </row>
    <row r="4053" spans="2:10" x14ac:dyDescent="0.25">
      <c r="B4053" s="516" t="s">
        <v>479</v>
      </c>
      <c r="C4053" s="458" t="s">
        <v>3532</v>
      </c>
      <c r="D4053" s="458" t="s">
        <v>2119</v>
      </c>
      <c r="E4053" s="456">
        <v>15047.9</v>
      </c>
      <c r="F4053" s="456">
        <v>0</v>
      </c>
      <c r="G4053" s="456">
        <v>0</v>
      </c>
      <c r="H4053" s="456">
        <v>0</v>
      </c>
      <c r="I4053" s="456">
        <v>15047.9</v>
      </c>
      <c r="J4053" s="459">
        <v>0</v>
      </c>
    </row>
    <row r="4054" spans="2:10" x14ac:dyDescent="0.25">
      <c r="B4054" s="516" t="s">
        <v>479</v>
      </c>
      <c r="C4054" s="458" t="s">
        <v>3941</v>
      </c>
      <c r="D4054" s="458" t="s">
        <v>2121</v>
      </c>
      <c r="E4054" s="456">
        <v>2977.01</v>
      </c>
      <c r="F4054" s="456">
        <v>0</v>
      </c>
      <c r="G4054" s="456">
        <v>1276.27</v>
      </c>
      <c r="H4054" s="456">
        <v>0</v>
      </c>
      <c r="I4054" s="456">
        <v>4253.28</v>
      </c>
      <c r="J4054" s="459">
        <v>0</v>
      </c>
    </row>
    <row r="4055" spans="2:10" x14ac:dyDescent="0.25">
      <c r="B4055" s="516" t="s">
        <v>479</v>
      </c>
      <c r="C4055" s="458" t="s">
        <v>4960</v>
      </c>
      <c r="D4055" s="458" t="s">
        <v>2123</v>
      </c>
      <c r="E4055" s="456">
        <v>466.42</v>
      </c>
      <c r="F4055" s="456">
        <v>0</v>
      </c>
      <c r="G4055" s="456">
        <v>0</v>
      </c>
      <c r="H4055" s="456">
        <v>0</v>
      </c>
      <c r="I4055" s="456">
        <v>466.42</v>
      </c>
      <c r="J4055" s="459">
        <v>0</v>
      </c>
    </row>
    <row r="4056" spans="2:10" x14ac:dyDescent="0.25">
      <c r="B4056" s="516" t="s">
        <v>479</v>
      </c>
      <c r="C4056" s="458" t="s">
        <v>4961</v>
      </c>
      <c r="D4056" s="458" t="s">
        <v>2129</v>
      </c>
      <c r="E4056" s="456">
        <v>8986.4599999999991</v>
      </c>
      <c r="F4056" s="456">
        <v>0</v>
      </c>
      <c r="G4056" s="456">
        <v>0</v>
      </c>
      <c r="H4056" s="456">
        <v>0</v>
      </c>
      <c r="I4056" s="456">
        <v>8986.4599999999991</v>
      </c>
      <c r="J4056" s="459">
        <v>0</v>
      </c>
    </row>
    <row r="4057" spans="2:10" x14ac:dyDescent="0.25">
      <c r="B4057" s="516" t="s">
        <v>479</v>
      </c>
      <c r="C4057" s="458" t="s">
        <v>3942</v>
      </c>
      <c r="D4057" s="458" t="s">
        <v>2131</v>
      </c>
      <c r="E4057" s="456">
        <v>37152.21</v>
      </c>
      <c r="F4057" s="456">
        <v>0</v>
      </c>
      <c r="G4057" s="456">
        <v>0</v>
      </c>
      <c r="H4057" s="456">
        <v>0</v>
      </c>
      <c r="I4057" s="456">
        <v>37152.21</v>
      </c>
      <c r="J4057" s="459">
        <v>0</v>
      </c>
    </row>
    <row r="4058" spans="2:10" x14ac:dyDescent="0.25">
      <c r="B4058" s="526" t="s">
        <v>479</v>
      </c>
      <c r="C4058" s="512" t="s">
        <v>4742</v>
      </c>
      <c r="D4058" s="512" t="s">
        <v>2139</v>
      </c>
      <c r="E4058" s="511">
        <v>204.18</v>
      </c>
      <c r="F4058" s="511">
        <v>0</v>
      </c>
      <c r="G4058" s="511">
        <v>0</v>
      </c>
      <c r="H4058" s="511">
        <v>0</v>
      </c>
      <c r="I4058" s="511">
        <v>204.18</v>
      </c>
      <c r="J4058" s="527">
        <v>0</v>
      </c>
    </row>
    <row r="4059" spans="2:10" x14ac:dyDescent="0.25">
      <c r="B4059" s="526" t="s">
        <v>479</v>
      </c>
      <c r="C4059" s="512" t="s">
        <v>3533</v>
      </c>
      <c r="D4059" s="512" t="s">
        <v>2325</v>
      </c>
      <c r="E4059" s="511">
        <v>199281.35</v>
      </c>
      <c r="F4059" s="511">
        <v>0</v>
      </c>
      <c r="G4059" s="511">
        <v>32906.89</v>
      </c>
      <c r="H4059" s="511">
        <v>0</v>
      </c>
      <c r="I4059" s="511">
        <v>232188.24</v>
      </c>
      <c r="J4059" s="527">
        <v>0</v>
      </c>
    </row>
    <row r="4060" spans="2:10" x14ac:dyDescent="0.25">
      <c r="B4060" s="516" t="s">
        <v>479</v>
      </c>
      <c r="C4060" s="458" t="s">
        <v>3943</v>
      </c>
      <c r="D4060" s="458" t="s">
        <v>2327</v>
      </c>
      <c r="E4060" s="456">
        <v>1358.12</v>
      </c>
      <c r="F4060" s="456">
        <v>0</v>
      </c>
      <c r="G4060" s="456">
        <v>0</v>
      </c>
      <c r="H4060" s="456">
        <v>0</v>
      </c>
      <c r="I4060" s="456">
        <v>1358.12</v>
      </c>
      <c r="J4060" s="459">
        <v>0</v>
      </c>
    </row>
    <row r="4061" spans="2:10" x14ac:dyDescent="0.25">
      <c r="B4061" s="526" t="s">
        <v>479</v>
      </c>
      <c r="C4061" s="512" t="s">
        <v>4405</v>
      </c>
      <c r="D4061" s="512" t="s">
        <v>2208</v>
      </c>
      <c r="E4061" s="511">
        <v>377.85</v>
      </c>
      <c r="F4061" s="511">
        <v>0</v>
      </c>
      <c r="G4061" s="511">
        <v>0</v>
      </c>
      <c r="H4061" s="511">
        <v>0</v>
      </c>
      <c r="I4061" s="511">
        <v>377.85</v>
      </c>
      <c r="J4061" s="527">
        <v>0</v>
      </c>
    </row>
    <row r="4062" spans="2:10" x14ac:dyDescent="0.25">
      <c r="B4062" s="516" t="s">
        <v>479</v>
      </c>
      <c r="C4062" s="458" t="s">
        <v>4406</v>
      </c>
      <c r="D4062" s="458" t="s">
        <v>2210</v>
      </c>
      <c r="E4062" s="456">
        <v>3070643.27</v>
      </c>
      <c r="F4062" s="456">
        <v>0</v>
      </c>
      <c r="G4062" s="456">
        <v>146906.42000000001</v>
      </c>
      <c r="H4062" s="456">
        <v>0</v>
      </c>
      <c r="I4062" s="456">
        <v>3217549.69</v>
      </c>
      <c r="J4062" s="459">
        <v>0</v>
      </c>
    </row>
    <row r="4063" spans="2:10" x14ac:dyDescent="0.25">
      <c r="B4063" s="516" t="s">
        <v>479</v>
      </c>
      <c r="C4063" s="458" t="s">
        <v>3944</v>
      </c>
      <c r="D4063" s="458" t="s">
        <v>2141</v>
      </c>
      <c r="E4063" s="456">
        <v>782.07</v>
      </c>
      <c r="F4063" s="456">
        <v>0</v>
      </c>
      <c r="G4063" s="456">
        <v>0</v>
      </c>
      <c r="H4063" s="456">
        <v>0</v>
      </c>
      <c r="I4063" s="456">
        <v>782.07</v>
      </c>
      <c r="J4063" s="459">
        <v>0</v>
      </c>
    </row>
    <row r="4064" spans="2:10" x14ac:dyDescent="0.25">
      <c r="B4064" s="516" t="s">
        <v>479</v>
      </c>
      <c r="C4064" s="458" t="s">
        <v>3044</v>
      </c>
      <c r="D4064" s="458" t="s">
        <v>2143</v>
      </c>
      <c r="E4064" s="456">
        <v>4035.96</v>
      </c>
      <c r="F4064" s="456">
        <v>0</v>
      </c>
      <c r="G4064" s="456">
        <v>366.83</v>
      </c>
      <c r="H4064" s="456">
        <v>0</v>
      </c>
      <c r="I4064" s="456">
        <v>4402.79</v>
      </c>
      <c r="J4064" s="459">
        <v>0</v>
      </c>
    </row>
    <row r="4065" spans="2:10" x14ac:dyDescent="0.25">
      <c r="B4065" s="526" t="s">
        <v>479</v>
      </c>
      <c r="C4065" s="512" t="s">
        <v>3945</v>
      </c>
      <c r="D4065" s="512" t="s">
        <v>2145</v>
      </c>
      <c r="E4065" s="511">
        <v>87750</v>
      </c>
      <c r="F4065" s="511">
        <v>0</v>
      </c>
      <c r="G4065" s="511">
        <v>8250</v>
      </c>
      <c r="H4065" s="511">
        <v>0</v>
      </c>
      <c r="I4065" s="511">
        <v>96000</v>
      </c>
      <c r="J4065" s="527">
        <v>0</v>
      </c>
    </row>
    <row r="4066" spans="2:10" x14ac:dyDescent="0.25">
      <c r="B4066" s="516" t="s">
        <v>479</v>
      </c>
      <c r="C4066" s="458" t="s">
        <v>3946</v>
      </c>
      <c r="D4066" s="458" t="s">
        <v>2233</v>
      </c>
      <c r="E4066" s="456">
        <v>344600</v>
      </c>
      <c r="F4066" s="456">
        <v>0</v>
      </c>
      <c r="G4066" s="456">
        <v>65940</v>
      </c>
      <c r="H4066" s="456">
        <v>0</v>
      </c>
      <c r="I4066" s="456">
        <v>410540</v>
      </c>
      <c r="J4066" s="459">
        <v>0</v>
      </c>
    </row>
    <row r="4067" spans="2:10" x14ac:dyDescent="0.25">
      <c r="B4067" s="526" t="s">
        <v>479</v>
      </c>
      <c r="C4067" s="512" t="s">
        <v>3947</v>
      </c>
      <c r="D4067" s="512" t="s">
        <v>2147</v>
      </c>
      <c r="E4067" s="511">
        <v>9963.52</v>
      </c>
      <c r="F4067" s="511">
        <v>0</v>
      </c>
      <c r="G4067" s="511">
        <v>0</v>
      </c>
      <c r="H4067" s="511">
        <v>0</v>
      </c>
      <c r="I4067" s="511">
        <v>9963.52</v>
      </c>
      <c r="J4067" s="527">
        <v>0</v>
      </c>
    </row>
    <row r="4068" spans="2:10" x14ac:dyDescent="0.25">
      <c r="B4068" s="516" t="s">
        <v>479</v>
      </c>
      <c r="C4068" s="458" t="s">
        <v>4407</v>
      </c>
      <c r="D4068" s="458" t="s">
        <v>2351</v>
      </c>
      <c r="E4068" s="456">
        <v>3000</v>
      </c>
      <c r="F4068" s="456">
        <v>0</v>
      </c>
      <c r="G4068" s="456">
        <v>0</v>
      </c>
      <c r="H4068" s="456">
        <v>0</v>
      </c>
      <c r="I4068" s="456">
        <v>3000</v>
      </c>
      <c r="J4068" s="459">
        <v>0</v>
      </c>
    </row>
    <row r="4069" spans="2:10" x14ac:dyDescent="0.25">
      <c r="B4069" s="526" t="s">
        <v>479</v>
      </c>
      <c r="C4069" s="512" t="s">
        <v>3948</v>
      </c>
      <c r="D4069" s="512" t="s">
        <v>2151</v>
      </c>
      <c r="E4069" s="511">
        <v>17159.080000000002</v>
      </c>
      <c r="F4069" s="511">
        <v>0</v>
      </c>
      <c r="G4069" s="511">
        <v>1350</v>
      </c>
      <c r="H4069" s="511">
        <v>0</v>
      </c>
      <c r="I4069" s="511">
        <v>18509.080000000002</v>
      </c>
      <c r="J4069" s="527">
        <v>0</v>
      </c>
    </row>
    <row r="4070" spans="2:10" ht="18" x14ac:dyDescent="0.25">
      <c r="B4070" s="526" t="s">
        <v>479</v>
      </c>
      <c r="C4070" s="512" t="s">
        <v>3949</v>
      </c>
      <c r="D4070" s="512" t="s">
        <v>2153</v>
      </c>
      <c r="E4070" s="511">
        <v>1128</v>
      </c>
      <c r="F4070" s="511">
        <v>0</v>
      </c>
      <c r="G4070" s="511">
        <v>13982.13</v>
      </c>
      <c r="H4070" s="511">
        <v>0</v>
      </c>
      <c r="I4070" s="511">
        <v>15110.13</v>
      </c>
      <c r="J4070" s="527">
        <v>0</v>
      </c>
    </row>
    <row r="4071" spans="2:10" x14ac:dyDescent="0.25">
      <c r="B4071" s="516" t="s">
        <v>479</v>
      </c>
      <c r="C4071" s="458" t="s">
        <v>4613</v>
      </c>
      <c r="D4071" s="458" t="s">
        <v>2357</v>
      </c>
      <c r="E4071" s="456">
        <v>29087.32</v>
      </c>
      <c r="F4071" s="456">
        <v>0</v>
      </c>
      <c r="G4071" s="456">
        <v>0</v>
      </c>
      <c r="H4071" s="456">
        <v>0</v>
      </c>
      <c r="I4071" s="456">
        <v>29087.32</v>
      </c>
      <c r="J4071" s="459">
        <v>0</v>
      </c>
    </row>
    <row r="4072" spans="2:10" ht="18" x14ac:dyDescent="0.25">
      <c r="B4072" s="526" t="s">
        <v>479</v>
      </c>
      <c r="C4072" s="512" t="s">
        <v>4743</v>
      </c>
      <c r="D4072" s="512" t="s">
        <v>2359</v>
      </c>
      <c r="E4072" s="511">
        <v>74200</v>
      </c>
      <c r="F4072" s="511">
        <v>0</v>
      </c>
      <c r="G4072" s="511">
        <v>3500</v>
      </c>
      <c r="H4072" s="511">
        <v>0</v>
      </c>
      <c r="I4072" s="511">
        <v>77700</v>
      </c>
      <c r="J4072" s="527">
        <v>0</v>
      </c>
    </row>
    <row r="4073" spans="2:10" x14ac:dyDescent="0.25">
      <c r="B4073" s="526" t="s">
        <v>479</v>
      </c>
      <c r="C4073" s="512" t="s">
        <v>3045</v>
      </c>
      <c r="D4073" s="512" t="s">
        <v>2155</v>
      </c>
      <c r="E4073" s="511">
        <v>4126.91</v>
      </c>
      <c r="F4073" s="511">
        <v>0</v>
      </c>
      <c r="G4073" s="511">
        <v>11110.66</v>
      </c>
      <c r="H4073" s="511">
        <v>0</v>
      </c>
      <c r="I4073" s="511">
        <v>15237.57</v>
      </c>
      <c r="J4073" s="527">
        <v>0</v>
      </c>
    </row>
    <row r="4074" spans="2:10" x14ac:dyDescent="0.25">
      <c r="B4074" s="516" t="s">
        <v>479</v>
      </c>
      <c r="C4074" s="458" t="s">
        <v>3046</v>
      </c>
      <c r="D4074" s="458" t="s">
        <v>2157</v>
      </c>
      <c r="E4074" s="456">
        <v>4799.08</v>
      </c>
      <c r="F4074" s="456">
        <v>0</v>
      </c>
      <c r="G4074" s="456">
        <v>928.41</v>
      </c>
      <c r="H4074" s="456">
        <v>0</v>
      </c>
      <c r="I4074" s="456">
        <v>5727.49</v>
      </c>
      <c r="J4074" s="459">
        <v>0</v>
      </c>
    </row>
    <row r="4075" spans="2:10" x14ac:dyDescent="0.25">
      <c r="B4075" s="526" t="s">
        <v>479</v>
      </c>
      <c r="C4075" s="512" t="s">
        <v>3951</v>
      </c>
      <c r="D4075" s="512" t="s">
        <v>3690</v>
      </c>
      <c r="E4075" s="511">
        <v>31941.64</v>
      </c>
      <c r="F4075" s="511">
        <v>0</v>
      </c>
      <c r="G4075" s="511">
        <v>0</v>
      </c>
      <c r="H4075" s="511">
        <v>0</v>
      </c>
      <c r="I4075" s="511">
        <v>31941.64</v>
      </c>
      <c r="J4075" s="527">
        <v>0</v>
      </c>
    </row>
    <row r="4076" spans="2:10" x14ac:dyDescent="0.25">
      <c r="B4076" s="516" t="s">
        <v>479</v>
      </c>
      <c r="C4076" s="458" t="s">
        <v>4615</v>
      </c>
      <c r="D4076" s="458" t="s">
        <v>4503</v>
      </c>
      <c r="E4076" s="456">
        <v>87441.279999999999</v>
      </c>
      <c r="F4076" s="456">
        <v>0</v>
      </c>
      <c r="G4076" s="456">
        <v>0</v>
      </c>
      <c r="H4076" s="456">
        <v>0</v>
      </c>
      <c r="I4076" s="456">
        <v>87441.279999999999</v>
      </c>
      <c r="J4076" s="459">
        <v>0</v>
      </c>
    </row>
    <row r="4077" spans="2:10" x14ac:dyDescent="0.25">
      <c r="B4077" s="526" t="s">
        <v>479</v>
      </c>
      <c r="C4077" s="512" t="s">
        <v>4616</v>
      </c>
      <c r="D4077" s="512" t="s">
        <v>3690</v>
      </c>
      <c r="E4077" s="511">
        <v>3574.33</v>
      </c>
      <c r="F4077" s="511">
        <v>0</v>
      </c>
      <c r="G4077" s="511">
        <v>0</v>
      </c>
      <c r="H4077" s="511">
        <v>0</v>
      </c>
      <c r="I4077" s="511">
        <v>3574.33</v>
      </c>
      <c r="J4077" s="527">
        <v>0</v>
      </c>
    </row>
    <row r="4078" spans="2:10" x14ac:dyDescent="0.25">
      <c r="B4078" s="526" t="s">
        <v>321</v>
      </c>
      <c r="C4078" s="512" t="s">
        <v>5456</v>
      </c>
      <c r="D4078" s="512" t="s">
        <v>5259</v>
      </c>
      <c r="E4078" s="511">
        <v>0</v>
      </c>
      <c r="F4078" s="511">
        <v>0</v>
      </c>
      <c r="G4078" s="511">
        <v>0</v>
      </c>
      <c r="H4078" s="511">
        <v>0</v>
      </c>
      <c r="I4078" s="511">
        <v>0</v>
      </c>
      <c r="J4078" s="527">
        <v>0</v>
      </c>
    </row>
    <row r="4079" spans="2:10" x14ac:dyDescent="0.25">
      <c r="B4079" s="526" t="s">
        <v>321</v>
      </c>
      <c r="C4079" s="512" t="s">
        <v>5457</v>
      </c>
      <c r="D4079" s="512" t="s">
        <v>5260</v>
      </c>
      <c r="E4079" s="511">
        <v>0</v>
      </c>
      <c r="F4079" s="511">
        <v>0</v>
      </c>
      <c r="G4079" s="511">
        <v>0</v>
      </c>
      <c r="H4079" s="511">
        <v>0</v>
      </c>
      <c r="I4079" s="511">
        <v>0</v>
      </c>
      <c r="J4079" s="527">
        <v>0</v>
      </c>
    </row>
    <row r="4080" spans="2:10" x14ac:dyDescent="0.25">
      <c r="B4080" s="526" t="s">
        <v>321</v>
      </c>
      <c r="C4080" s="512" t="s">
        <v>5458</v>
      </c>
      <c r="D4080" s="512" t="s">
        <v>760</v>
      </c>
      <c r="E4080" s="511">
        <v>0</v>
      </c>
      <c r="F4080" s="511">
        <v>0</v>
      </c>
      <c r="G4080" s="511">
        <v>0</v>
      </c>
      <c r="H4080" s="511">
        <v>0</v>
      </c>
      <c r="I4080" s="511">
        <v>0</v>
      </c>
      <c r="J4080" s="527">
        <v>0</v>
      </c>
    </row>
    <row r="4081" spans="2:10" x14ac:dyDescent="0.25">
      <c r="B4081" s="516" t="s">
        <v>321</v>
      </c>
      <c r="C4081" s="458" t="s">
        <v>5459</v>
      </c>
      <c r="D4081" s="458" t="s">
        <v>762</v>
      </c>
      <c r="E4081" s="456">
        <v>0</v>
      </c>
      <c r="F4081" s="456">
        <v>0</v>
      </c>
      <c r="G4081" s="456">
        <v>0</v>
      </c>
      <c r="H4081" s="456">
        <v>0</v>
      </c>
      <c r="I4081" s="456">
        <v>0</v>
      </c>
      <c r="J4081" s="459">
        <v>0</v>
      </c>
    </row>
    <row r="4082" spans="2:10" x14ac:dyDescent="0.25">
      <c r="B4082" s="526" t="s">
        <v>321</v>
      </c>
      <c r="C4082" s="512" t="s">
        <v>5460</v>
      </c>
      <c r="D4082" s="512" t="s">
        <v>5261</v>
      </c>
      <c r="E4082" s="511">
        <v>0</v>
      </c>
      <c r="F4082" s="511">
        <v>0</v>
      </c>
      <c r="G4082" s="511">
        <v>0</v>
      </c>
      <c r="H4082" s="511">
        <v>0</v>
      </c>
      <c r="I4082" s="511">
        <v>0</v>
      </c>
      <c r="J4082" s="527">
        <v>0</v>
      </c>
    </row>
    <row r="4083" spans="2:10" x14ac:dyDescent="0.25">
      <c r="B4083" s="526" t="s">
        <v>321</v>
      </c>
      <c r="C4083" s="512" t="s">
        <v>5461</v>
      </c>
      <c r="D4083" s="512" t="s">
        <v>5224</v>
      </c>
      <c r="E4083" s="511">
        <v>0</v>
      </c>
      <c r="F4083" s="511">
        <v>0</v>
      </c>
      <c r="G4083" s="511">
        <v>0</v>
      </c>
      <c r="H4083" s="511">
        <v>0</v>
      </c>
      <c r="I4083" s="511">
        <v>0</v>
      </c>
      <c r="J4083" s="527">
        <v>0</v>
      </c>
    </row>
    <row r="4084" spans="2:10" x14ac:dyDescent="0.25">
      <c r="B4084" s="526" t="s">
        <v>321</v>
      </c>
      <c r="C4084" s="512" t="s">
        <v>5462</v>
      </c>
      <c r="D4084" s="512" t="s">
        <v>766</v>
      </c>
      <c r="E4084" s="511">
        <v>0</v>
      </c>
      <c r="F4084" s="511">
        <v>0</v>
      </c>
      <c r="G4084" s="511">
        <v>0</v>
      </c>
      <c r="H4084" s="511">
        <v>0</v>
      </c>
      <c r="I4084" s="511">
        <v>0</v>
      </c>
      <c r="J4084" s="527">
        <v>0</v>
      </c>
    </row>
    <row r="4085" spans="2:10" x14ac:dyDescent="0.25">
      <c r="B4085" s="516" t="s">
        <v>321</v>
      </c>
      <c r="C4085" s="458" t="s">
        <v>5463</v>
      </c>
      <c r="D4085" s="458" t="s">
        <v>768</v>
      </c>
      <c r="E4085" s="456">
        <v>0</v>
      </c>
      <c r="F4085" s="456">
        <v>0</v>
      </c>
      <c r="G4085" s="456">
        <v>0</v>
      </c>
      <c r="H4085" s="456">
        <v>0</v>
      </c>
      <c r="I4085" s="456">
        <v>0</v>
      </c>
      <c r="J4085" s="459">
        <v>0</v>
      </c>
    </row>
    <row r="4086" spans="2:10" x14ac:dyDescent="0.25">
      <c r="B4086" s="526" t="s">
        <v>321</v>
      </c>
      <c r="C4086" s="512" t="s">
        <v>5464</v>
      </c>
      <c r="D4086" s="512" t="s">
        <v>5262</v>
      </c>
      <c r="E4086" s="511">
        <v>0</v>
      </c>
      <c r="F4086" s="511">
        <v>0</v>
      </c>
      <c r="G4086" s="511">
        <v>0</v>
      </c>
      <c r="H4086" s="511">
        <v>0</v>
      </c>
      <c r="I4086" s="511">
        <v>0</v>
      </c>
      <c r="J4086" s="527">
        <v>0</v>
      </c>
    </row>
    <row r="4087" spans="2:10" x14ac:dyDescent="0.25">
      <c r="B4087" s="526" t="s">
        <v>321</v>
      </c>
      <c r="C4087" s="512" t="s">
        <v>5465</v>
      </c>
      <c r="D4087" s="512" t="s">
        <v>5225</v>
      </c>
      <c r="E4087" s="511">
        <v>0</v>
      </c>
      <c r="F4087" s="511">
        <v>0</v>
      </c>
      <c r="G4087" s="511">
        <v>0</v>
      </c>
      <c r="H4087" s="511">
        <v>0</v>
      </c>
      <c r="I4087" s="511">
        <v>0</v>
      </c>
      <c r="J4087" s="527">
        <v>0</v>
      </c>
    </row>
    <row r="4088" spans="2:10" x14ac:dyDescent="0.25">
      <c r="B4088" s="526" t="s">
        <v>321</v>
      </c>
      <c r="C4088" s="512" t="s">
        <v>5466</v>
      </c>
      <c r="D4088" s="512" t="s">
        <v>772</v>
      </c>
      <c r="E4088" s="511">
        <v>0</v>
      </c>
      <c r="F4088" s="511">
        <v>0</v>
      </c>
      <c r="G4088" s="511">
        <v>0</v>
      </c>
      <c r="H4088" s="511">
        <v>0</v>
      </c>
      <c r="I4088" s="511">
        <v>0</v>
      </c>
      <c r="J4088" s="527">
        <v>0</v>
      </c>
    </row>
    <row r="4089" spans="2:10" x14ac:dyDescent="0.25">
      <c r="B4089" s="516" t="s">
        <v>321</v>
      </c>
      <c r="C4089" s="458" t="s">
        <v>5467</v>
      </c>
      <c r="D4089" s="458" t="s">
        <v>770</v>
      </c>
      <c r="E4089" s="456">
        <v>0</v>
      </c>
      <c r="F4089" s="456">
        <v>0</v>
      </c>
      <c r="G4089" s="456">
        <v>0</v>
      </c>
      <c r="H4089" s="456">
        <v>0</v>
      </c>
      <c r="I4089" s="456">
        <v>0</v>
      </c>
      <c r="J4089" s="459">
        <v>0</v>
      </c>
    </row>
    <row r="4090" spans="2:10" x14ac:dyDescent="0.25">
      <c r="B4090" s="526" t="s">
        <v>321</v>
      </c>
      <c r="C4090" s="512" t="s">
        <v>5468</v>
      </c>
      <c r="D4090" s="512" t="s">
        <v>5263</v>
      </c>
      <c r="E4090" s="511">
        <v>0</v>
      </c>
      <c r="F4090" s="511">
        <v>0</v>
      </c>
      <c r="G4090" s="511">
        <v>0</v>
      </c>
      <c r="H4090" s="511">
        <v>0</v>
      </c>
      <c r="I4090" s="511">
        <v>0</v>
      </c>
      <c r="J4090" s="527">
        <v>0</v>
      </c>
    </row>
    <row r="4091" spans="2:10" x14ac:dyDescent="0.25">
      <c r="B4091" s="526" t="s">
        <v>321</v>
      </c>
      <c r="C4091" s="512" t="s">
        <v>5469</v>
      </c>
      <c r="D4091" s="512" t="s">
        <v>5264</v>
      </c>
      <c r="E4091" s="511">
        <v>0</v>
      </c>
      <c r="F4091" s="511">
        <v>0</v>
      </c>
      <c r="G4091" s="511">
        <v>0</v>
      </c>
      <c r="H4091" s="511">
        <v>0</v>
      </c>
      <c r="I4091" s="511">
        <v>0</v>
      </c>
      <c r="J4091" s="527">
        <v>0</v>
      </c>
    </row>
    <row r="4092" spans="2:10" x14ac:dyDescent="0.25">
      <c r="B4092" s="526" t="s">
        <v>321</v>
      </c>
      <c r="C4092" s="512" t="s">
        <v>5470</v>
      </c>
      <c r="D4092" s="512" t="s">
        <v>5265</v>
      </c>
      <c r="E4092" s="511">
        <v>0</v>
      </c>
      <c r="F4092" s="511">
        <v>0</v>
      </c>
      <c r="G4092" s="511">
        <v>0</v>
      </c>
      <c r="H4092" s="511">
        <v>0</v>
      </c>
      <c r="I4092" s="511">
        <v>0</v>
      </c>
      <c r="J4092" s="527">
        <v>0</v>
      </c>
    </row>
    <row r="4093" spans="2:10" x14ac:dyDescent="0.25">
      <c r="B4093" s="526" t="s">
        <v>321</v>
      </c>
      <c r="C4093" s="512" t="s">
        <v>5471</v>
      </c>
      <c r="D4093" s="512" t="s">
        <v>5266</v>
      </c>
      <c r="E4093" s="511">
        <v>0</v>
      </c>
      <c r="F4093" s="511">
        <v>0</v>
      </c>
      <c r="G4093" s="511">
        <v>0</v>
      </c>
      <c r="H4093" s="511">
        <v>0</v>
      </c>
      <c r="I4093" s="511">
        <v>0</v>
      </c>
      <c r="J4093" s="527">
        <v>0</v>
      </c>
    </row>
    <row r="4094" spans="2:10" x14ac:dyDescent="0.25">
      <c r="B4094" s="526" t="s">
        <v>321</v>
      </c>
      <c r="C4094" s="512" t="s">
        <v>5472</v>
      </c>
      <c r="D4094" s="512" t="s">
        <v>5267</v>
      </c>
      <c r="E4094" s="511">
        <v>0</v>
      </c>
      <c r="F4094" s="511">
        <v>0</v>
      </c>
      <c r="G4094" s="511">
        <v>0</v>
      </c>
      <c r="H4094" s="511">
        <v>0</v>
      </c>
      <c r="I4094" s="511">
        <v>0</v>
      </c>
      <c r="J4094" s="527">
        <v>0</v>
      </c>
    </row>
    <row r="4095" spans="2:10" x14ac:dyDescent="0.25">
      <c r="B4095" s="526" t="s">
        <v>321</v>
      </c>
      <c r="C4095" s="512" t="s">
        <v>5473</v>
      </c>
      <c r="D4095" s="512" t="s">
        <v>5226</v>
      </c>
      <c r="E4095" s="511">
        <v>0</v>
      </c>
      <c r="F4095" s="511">
        <v>0</v>
      </c>
      <c r="G4095" s="511">
        <v>0</v>
      </c>
      <c r="H4095" s="511">
        <v>0</v>
      </c>
      <c r="I4095" s="511">
        <v>0</v>
      </c>
      <c r="J4095" s="527">
        <v>0</v>
      </c>
    </row>
    <row r="4096" spans="2:10" x14ac:dyDescent="0.25">
      <c r="B4096" s="516" t="s">
        <v>321</v>
      </c>
      <c r="C4096" s="458" t="s">
        <v>5474</v>
      </c>
      <c r="D4096" s="458" t="s">
        <v>775</v>
      </c>
      <c r="E4096" s="456">
        <v>0</v>
      </c>
      <c r="F4096" s="456">
        <v>0</v>
      </c>
      <c r="G4096" s="456">
        <v>0</v>
      </c>
      <c r="H4096" s="456">
        <v>0</v>
      </c>
      <c r="I4096" s="456">
        <v>0</v>
      </c>
      <c r="J4096" s="459">
        <v>0</v>
      </c>
    </row>
    <row r="4097" spans="2:10" x14ac:dyDescent="0.25">
      <c r="B4097" s="526" t="s">
        <v>321</v>
      </c>
      <c r="C4097" s="512" t="s">
        <v>5475</v>
      </c>
      <c r="D4097" s="512" t="s">
        <v>5227</v>
      </c>
      <c r="E4097" s="511">
        <v>0</v>
      </c>
      <c r="F4097" s="511">
        <v>0</v>
      </c>
      <c r="G4097" s="511">
        <v>0</v>
      </c>
      <c r="H4097" s="511">
        <v>0</v>
      </c>
      <c r="I4097" s="511">
        <v>0</v>
      </c>
      <c r="J4097" s="527">
        <v>0</v>
      </c>
    </row>
    <row r="4098" spans="2:10" x14ac:dyDescent="0.25">
      <c r="B4098" s="526" t="s">
        <v>321</v>
      </c>
      <c r="C4098" s="512" t="s">
        <v>5476</v>
      </c>
      <c r="D4098" s="512" t="s">
        <v>5268</v>
      </c>
      <c r="E4098" s="511">
        <v>0</v>
      </c>
      <c r="F4098" s="511">
        <v>0</v>
      </c>
      <c r="G4098" s="511">
        <v>0</v>
      </c>
      <c r="H4098" s="511">
        <v>0</v>
      </c>
      <c r="I4098" s="511">
        <v>0</v>
      </c>
      <c r="J4098" s="527">
        <v>0</v>
      </c>
    </row>
    <row r="4099" spans="2:10" x14ac:dyDescent="0.25">
      <c r="B4099" s="526" t="s">
        <v>321</v>
      </c>
      <c r="C4099" s="512" t="s">
        <v>5477</v>
      </c>
      <c r="D4099" s="512" t="s">
        <v>5269</v>
      </c>
      <c r="E4099" s="511">
        <v>0</v>
      </c>
      <c r="F4099" s="511">
        <v>0</v>
      </c>
      <c r="G4099" s="511">
        <v>0</v>
      </c>
      <c r="H4099" s="511">
        <v>0</v>
      </c>
      <c r="I4099" s="511">
        <v>0</v>
      </c>
      <c r="J4099" s="527">
        <v>0</v>
      </c>
    </row>
    <row r="4100" spans="2:10" x14ac:dyDescent="0.25">
      <c r="B4100" s="516" t="s">
        <v>321</v>
      </c>
      <c r="C4100" s="458" t="s">
        <v>5478</v>
      </c>
      <c r="D4100" s="458" t="s">
        <v>5270</v>
      </c>
      <c r="E4100" s="456">
        <v>0</v>
      </c>
      <c r="F4100" s="456">
        <v>0</v>
      </c>
      <c r="G4100" s="456">
        <v>0</v>
      </c>
      <c r="H4100" s="456">
        <v>0</v>
      </c>
      <c r="I4100" s="456">
        <v>0</v>
      </c>
      <c r="J4100" s="459">
        <v>0</v>
      </c>
    </row>
    <row r="4101" spans="2:10" x14ac:dyDescent="0.25">
      <c r="B4101" s="526" t="s">
        <v>321</v>
      </c>
      <c r="C4101" s="512" t="s">
        <v>5479</v>
      </c>
      <c r="D4101" s="512" t="s">
        <v>780</v>
      </c>
      <c r="E4101" s="511">
        <v>0</v>
      </c>
      <c r="F4101" s="511">
        <v>0</v>
      </c>
      <c r="G4101" s="511">
        <v>0</v>
      </c>
      <c r="H4101" s="511">
        <v>0</v>
      </c>
      <c r="I4101" s="511">
        <v>0</v>
      </c>
      <c r="J4101" s="527">
        <v>0</v>
      </c>
    </row>
    <row r="4102" spans="2:10" x14ac:dyDescent="0.25">
      <c r="B4102" s="516" t="s">
        <v>321</v>
      </c>
      <c r="C4102" s="458" t="s">
        <v>5480</v>
      </c>
      <c r="D4102" s="458" t="s">
        <v>782</v>
      </c>
      <c r="E4102" s="456">
        <v>0</v>
      </c>
      <c r="F4102" s="456">
        <v>0</v>
      </c>
      <c r="G4102" s="456">
        <v>0</v>
      </c>
      <c r="H4102" s="456">
        <v>0</v>
      </c>
      <c r="I4102" s="456">
        <v>0</v>
      </c>
      <c r="J4102" s="459">
        <v>0</v>
      </c>
    </row>
    <row r="4103" spans="2:10" x14ac:dyDescent="0.25">
      <c r="B4103" s="526" t="s">
        <v>321</v>
      </c>
      <c r="C4103" s="512" t="s">
        <v>5481</v>
      </c>
      <c r="D4103" s="512" t="s">
        <v>784</v>
      </c>
      <c r="E4103" s="511">
        <v>0</v>
      </c>
      <c r="F4103" s="511">
        <v>0</v>
      </c>
      <c r="G4103" s="511">
        <v>0</v>
      </c>
      <c r="H4103" s="511">
        <v>0</v>
      </c>
      <c r="I4103" s="511">
        <v>0</v>
      </c>
      <c r="J4103" s="527">
        <v>0</v>
      </c>
    </row>
    <row r="4104" spans="2:10" x14ac:dyDescent="0.25">
      <c r="B4104" s="516" t="s">
        <v>321</v>
      </c>
      <c r="C4104" s="458" t="s">
        <v>5482</v>
      </c>
      <c r="D4104" s="458" t="s">
        <v>786</v>
      </c>
      <c r="E4104" s="456">
        <v>0</v>
      </c>
      <c r="F4104" s="456">
        <v>0</v>
      </c>
      <c r="G4104" s="456">
        <v>0</v>
      </c>
      <c r="H4104" s="456">
        <v>0</v>
      </c>
      <c r="I4104" s="456">
        <v>0</v>
      </c>
      <c r="J4104" s="459">
        <v>0</v>
      </c>
    </row>
    <row r="4105" spans="2:10" x14ac:dyDescent="0.25">
      <c r="B4105" s="526" t="s">
        <v>321</v>
      </c>
      <c r="C4105" s="512" t="s">
        <v>5483</v>
      </c>
      <c r="D4105" s="512" t="s">
        <v>788</v>
      </c>
      <c r="E4105" s="511">
        <v>0</v>
      </c>
      <c r="F4105" s="511">
        <v>0</v>
      </c>
      <c r="G4105" s="511">
        <v>0</v>
      </c>
      <c r="H4105" s="511">
        <v>0</v>
      </c>
      <c r="I4105" s="511">
        <v>0</v>
      </c>
      <c r="J4105" s="527">
        <v>0</v>
      </c>
    </row>
    <row r="4106" spans="2:10" x14ac:dyDescent="0.25">
      <c r="B4106" s="516" t="s">
        <v>321</v>
      </c>
      <c r="C4106" s="458" t="s">
        <v>5484</v>
      </c>
      <c r="D4106" s="458" t="s">
        <v>790</v>
      </c>
      <c r="E4106" s="456">
        <v>0</v>
      </c>
      <c r="F4106" s="456">
        <v>0</v>
      </c>
      <c r="G4106" s="456">
        <v>0</v>
      </c>
      <c r="H4106" s="456">
        <v>0</v>
      </c>
      <c r="I4106" s="456">
        <v>0</v>
      </c>
      <c r="J4106" s="459">
        <v>0</v>
      </c>
    </row>
    <row r="4107" spans="2:10" x14ac:dyDescent="0.25">
      <c r="B4107" s="526" t="s">
        <v>321</v>
      </c>
      <c r="C4107" s="512" t="s">
        <v>5485</v>
      </c>
      <c r="D4107" s="512" t="s">
        <v>792</v>
      </c>
      <c r="E4107" s="511">
        <v>0</v>
      </c>
      <c r="F4107" s="511">
        <v>0</v>
      </c>
      <c r="G4107" s="511">
        <v>0</v>
      </c>
      <c r="H4107" s="511">
        <v>0</v>
      </c>
      <c r="I4107" s="511">
        <v>0</v>
      </c>
      <c r="J4107" s="527">
        <v>0</v>
      </c>
    </row>
    <row r="4108" spans="2:10" ht="18" x14ac:dyDescent="0.25">
      <c r="B4108" s="516" t="s">
        <v>321</v>
      </c>
      <c r="C4108" s="458" t="s">
        <v>5486</v>
      </c>
      <c r="D4108" s="458" t="s">
        <v>794</v>
      </c>
      <c r="E4108" s="456">
        <v>0</v>
      </c>
      <c r="F4108" s="456">
        <v>0</v>
      </c>
      <c r="G4108" s="456">
        <v>0</v>
      </c>
      <c r="H4108" s="456">
        <v>0</v>
      </c>
      <c r="I4108" s="456">
        <v>0</v>
      </c>
      <c r="J4108" s="459">
        <v>0</v>
      </c>
    </row>
    <row r="4109" spans="2:10" x14ac:dyDescent="0.25">
      <c r="B4109" s="526" t="s">
        <v>321</v>
      </c>
      <c r="C4109" s="512" t="s">
        <v>5487</v>
      </c>
      <c r="D4109" s="512" t="s">
        <v>796</v>
      </c>
      <c r="E4109" s="511">
        <v>0</v>
      </c>
      <c r="F4109" s="511">
        <v>0</v>
      </c>
      <c r="G4109" s="511">
        <v>0</v>
      </c>
      <c r="H4109" s="511">
        <v>0</v>
      </c>
      <c r="I4109" s="511">
        <v>0</v>
      </c>
      <c r="J4109" s="527">
        <v>0</v>
      </c>
    </row>
    <row r="4110" spans="2:10" x14ac:dyDescent="0.25">
      <c r="B4110" s="516" t="s">
        <v>321</v>
      </c>
      <c r="C4110" s="458" t="s">
        <v>5488</v>
      </c>
      <c r="D4110" s="458" t="s">
        <v>798</v>
      </c>
      <c r="E4110" s="456">
        <v>0</v>
      </c>
      <c r="F4110" s="456">
        <v>0</v>
      </c>
      <c r="G4110" s="456">
        <v>0</v>
      </c>
      <c r="H4110" s="456">
        <v>0</v>
      </c>
      <c r="I4110" s="456">
        <v>0</v>
      </c>
      <c r="J4110" s="459">
        <v>0</v>
      </c>
    </row>
    <row r="4111" spans="2:10" x14ac:dyDescent="0.25">
      <c r="B4111" s="526" t="s">
        <v>321</v>
      </c>
      <c r="C4111" s="512" t="s">
        <v>5489</v>
      </c>
      <c r="D4111" s="512" t="s">
        <v>800</v>
      </c>
      <c r="E4111" s="511">
        <v>0</v>
      </c>
      <c r="F4111" s="511">
        <v>0</v>
      </c>
      <c r="G4111" s="511">
        <v>0</v>
      </c>
      <c r="H4111" s="511">
        <v>0</v>
      </c>
      <c r="I4111" s="511">
        <v>0</v>
      </c>
      <c r="J4111" s="527">
        <v>0</v>
      </c>
    </row>
    <row r="4112" spans="2:10" x14ac:dyDescent="0.25">
      <c r="B4112" s="516" t="s">
        <v>321</v>
      </c>
      <c r="C4112" s="458" t="s">
        <v>5490</v>
      </c>
      <c r="D4112" s="458" t="s">
        <v>802</v>
      </c>
      <c r="E4112" s="456">
        <v>0</v>
      </c>
      <c r="F4112" s="456">
        <v>0</v>
      </c>
      <c r="G4112" s="456">
        <v>0</v>
      </c>
      <c r="H4112" s="456">
        <v>0</v>
      </c>
      <c r="I4112" s="456">
        <v>0</v>
      </c>
      <c r="J4112" s="459">
        <v>0</v>
      </c>
    </row>
    <row r="4113" spans="2:10" x14ac:dyDescent="0.25">
      <c r="B4113" s="526" t="s">
        <v>321</v>
      </c>
      <c r="C4113" s="512" t="s">
        <v>5491</v>
      </c>
      <c r="D4113" s="512" t="s">
        <v>5228</v>
      </c>
      <c r="E4113" s="511">
        <v>0</v>
      </c>
      <c r="F4113" s="511">
        <v>0</v>
      </c>
      <c r="G4113" s="511">
        <v>0</v>
      </c>
      <c r="H4113" s="511">
        <v>0</v>
      </c>
      <c r="I4113" s="511">
        <v>0</v>
      </c>
      <c r="J4113" s="527">
        <v>0</v>
      </c>
    </row>
    <row r="4114" spans="2:10" x14ac:dyDescent="0.25">
      <c r="B4114" s="516" t="s">
        <v>321</v>
      </c>
      <c r="C4114" s="458" t="s">
        <v>5492</v>
      </c>
      <c r="D4114" s="458" t="s">
        <v>806</v>
      </c>
      <c r="E4114" s="456">
        <v>0</v>
      </c>
      <c r="F4114" s="456">
        <v>0</v>
      </c>
      <c r="G4114" s="456">
        <v>0</v>
      </c>
      <c r="H4114" s="456">
        <v>0</v>
      </c>
      <c r="I4114" s="456">
        <v>0</v>
      </c>
      <c r="J4114" s="459">
        <v>0</v>
      </c>
    </row>
    <row r="4115" spans="2:10" x14ac:dyDescent="0.25">
      <c r="B4115" s="526" t="s">
        <v>321</v>
      </c>
      <c r="C4115" s="512" t="s">
        <v>5493</v>
      </c>
      <c r="D4115" s="512" t="s">
        <v>5229</v>
      </c>
      <c r="E4115" s="511">
        <v>0</v>
      </c>
      <c r="F4115" s="511">
        <v>0</v>
      </c>
      <c r="G4115" s="511">
        <v>0</v>
      </c>
      <c r="H4115" s="511">
        <v>0</v>
      </c>
      <c r="I4115" s="511">
        <v>0</v>
      </c>
      <c r="J4115" s="527">
        <v>0</v>
      </c>
    </row>
    <row r="4116" spans="2:10" x14ac:dyDescent="0.25">
      <c r="B4116" s="526" t="s">
        <v>321</v>
      </c>
      <c r="C4116" s="512" t="s">
        <v>5494</v>
      </c>
      <c r="D4116" s="512" t="s">
        <v>811</v>
      </c>
      <c r="E4116" s="511">
        <v>0</v>
      </c>
      <c r="F4116" s="511">
        <v>0</v>
      </c>
      <c r="G4116" s="511">
        <v>0</v>
      </c>
      <c r="H4116" s="511">
        <v>0</v>
      </c>
      <c r="I4116" s="511">
        <v>0</v>
      </c>
      <c r="J4116" s="527">
        <v>0</v>
      </c>
    </row>
    <row r="4117" spans="2:10" x14ac:dyDescent="0.25">
      <c r="B4117" s="516" t="s">
        <v>321</v>
      </c>
      <c r="C4117" s="458" t="s">
        <v>5495</v>
      </c>
      <c r="D4117" s="458" t="s">
        <v>813</v>
      </c>
      <c r="E4117" s="456">
        <v>0</v>
      </c>
      <c r="F4117" s="456">
        <v>0</v>
      </c>
      <c r="G4117" s="456">
        <v>0</v>
      </c>
      <c r="H4117" s="456">
        <v>0</v>
      </c>
      <c r="I4117" s="456">
        <v>0</v>
      </c>
      <c r="J4117" s="459">
        <v>0</v>
      </c>
    </row>
    <row r="4118" spans="2:10" x14ac:dyDescent="0.25">
      <c r="B4118" s="526" t="s">
        <v>321</v>
      </c>
      <c r="C4118" s="512" t="s">
        <v>5496</v>
      </c>
      <c r="D4118" s="512" t="s">
        <v>5271</v>
      </c>
      <c r="E4118" s="511">
        <v>0</v>
      </c>
      <c r="F4118" s="511">
        <v>0</v>
      </c>
      <c r="G4118" s="511">
        <v>0</v>
      </c>
      <c r="H4118" s="511">
        <v>0</v>
      </c>
      <c r="I4118" s="511">
        <v>0</v>
      </c>
      <c r="J4118" s="527">
        <v>0</v>
      </c>
    </row>
    <row r="4119" spans="2:10" x14ac:dyDescent="0.25">
      <c r="B4119" s="526" t="s">
        <v>321</v>
      </c>
      <c r="C4119" s="512" t="s">
        <v>5497</v>
      </c>
      <c r="D4119" s="512" t="s">
        <v>5230</v>
      </c>
      <c r="E4119" s="511">
        <v>0</v>
      </c>
      <c r="F4119" s="511">
        <v>0</v>
      </c>
      <c r="G4119" s="511">
        <v>0</v>
      </c>
      <c r="H4119" s="511">
        <v>0</v>
      </c>
      <c r="I4119" s="511">
        <v>0</v>
      </c>
      <c r="J4119" s="527">
        <v>0</v>
      </c>
    </row>
    <row r="4120" spans="2:10" x14ac:dyDescent="0.25">
      <c r="B4120" s="526" t="s">
        <v>321</v>
      </c>
      <c r="C4120" s="512" t="s">
        <v>5498</v>
      </c>
      <c r="D4120" s="512" t="s">
        <v>817</v>
      </c>
      <c r="E4120" s="511">
        <v>0</v>
      </c>
      <c r="F4120" s="511">
        <v>0</v>
      </c>
      <c r="G4120" s="511">
        <v>0</v>
      </c>
      <c r="H4120" s="511">
        <v>0</v>
      </c>
      <c r="I4120" s="511">
        <v>0</v>
      </c>
      <c r="J4120" s="527">
        <v>0</v>
      </c>
    </row>
    <row r="4121" spans="2:10" x14ac:dyDescent="0.25">
      <c r="B4121" s="516" t="s">
        <v>321</v>
      </c>
      <c r="C4121" s="458" t="s">
        <v>5499</v>
      </c>
      <c r="D4121" s="458" t="s">
        <v>819</v>
      </c>
      <c r="E4121" s="456">
        <v>0</v>
      </c>
      <c r="F4121" s="456">
        <v>0</v>
      </c>
      <c r="G4121" s="456">
        <v>0</v>
      </c>
      <c r="H4121" s="456">
        <v>0</v>
      </c>
      <c r="I4121" s="456">
        <v>0</v>
      </c>
      <c r="J4121" s="459">
        <v>0</v>
      </c>
    </row>
    <row r="4122" spans="2:10" x14ac:dyDescent="0.25">
      <c r="B4122" s="526" t="s">
        <v>321</v>
      </c>
      <c r="C4122" s="512" t="s">
        <v>5500</v>
      </c>
      <c r="D4122" s="512" t="s">
        <v>821</v>
      </c>
      <c r="E4122" s="511">
        <v>0</v>
      </c>
      <c r="F4122" s="511">
        <v>0</v>
      </c>
      <c r="G4122" s="511">
        <v>0</v>
      </c>
      <c r="H4122" s="511">
        <v>0</v>
      </c>
      <c r="I4122" s="511">
        <v>0</v>
      </c>
      <c r="J4122" s="527">
        <v>0</v>
      </c>
    </row>
    <row r="4123" spans="2:10" x14ac:dyDescent="0.25">
      <c r="B4123" s="516" t="s">
        <v>321</v>
      </c>
      <c r="C4123" s="458" t="s">
        <v>5501</v>
      </c>
      <c r="D4123" s="458" t="s">
        <v>823</v>
      </c>
      <c r="E4123" s="456">
        <v>0</v>
      </c>
      <c r="F4123" s="456">
        <v>0</v>
      </c>
      <c r="G4123" s="456">
        <v>0</v>
      </c>
      <c r="H4123" s="456">
        <v>0</v>
      </c>
      <c r="I4123" s="456">
        <v>0</v>
      </c>
      <c r="J4123" s="459">
        <v>0</v>
      </c>
    </row>
    <row r="4124" spans="2:10" x14ac:dyDescent="0.25">
      <c r="B4124" s="526" t="s">
        <v>321</v>
      </c>
      <c r="C4124" s="512" t="s">
        <v>5502</v>
      </c>
      <c r="D4124" s="512" t="s">
        <v>5231</v>
      </c>
      <c r="E4124" s="511">
        <v>0</v>
      </c>
      <c r="F4124" s="511">
        <v>0</v>
      </c>
      <c r="G4124" s="511">
        <v>0</v>
      </c>
      <c r="H4124" s="511">
        <v>0</v>
      </c>
      <c r="I4124" s="511">
        <v>0</v>
      </c>
      <c r="J4124" s="527">
        <v>0</v>
      </c>
    </row>
    <row r="4125" spans="2:10" x14ac:dyDescent="0.25">
      <c r="B4125" s="516" t="s">
        <v>321</v>
      </c>
      <c r="C4125" s="458" t="s">
        <v>5503</v>
      </c>
      <c r="D4125" s="458" t="s">
        <v>825</v>
      </c>
      <c r="E4125" s="456">
        <v>0</v>
      </c>
      <c r="F4125" s="456">
        <v>0</v>
      </c>
      <c r="G4125" s="456">
        <v>0</v>
      </c>
      <c r="H4125" s="456">
        <v>0</v>
      </c>
      <c r="I4125" s="456">
        <v>0</v>
      </c>
      <c r="J4125" s="459">
        <v>0</v>
      </c>
    </row>
    <row r="4126" spans="2:10" ht="18" x14ac:dyDescent="0.25">
      <c r="B4126" s="526" t="s">
        <v>321</v>
      </c>
      <c r="C4126" s="512" t="s">
        <v>2032</v>
      </c>
      <c r="D4126" s="512" t="s">
        <v>577</v>
      </c>
      <c r="E4126" s="511">
        <v>0</v>
      </c>
      <c r="F4126" s="511">
        <v>3445917.36</v>
      </c>
      <c r="G4126" s="511">
        <v>0</v>
      </c>
      <c r="H4126" s="511">
        <v>209015.4</v>
      </c>
      <c r="I4126" s="511">
        <v>0</v>
      </c>
      <c r="J4126" s="527">
        <v>3654932.76</v>
      </c>
    </row>
    <row r="4127" spans="2:10" x14ac:dyDescent="0.25">
      <c r="B4127" s="526" t="s">
        <v>321</v>
      </c>
      <c r="C4127" s="512" t="s">
        <v>2033</v>
      </c>
      <c r="D4127" s="512" t="s">
        <v>605</v>
      </c>
      <c r="E4127" s="511">
        <v>0</v>
      </c>
      <c r="F4127" s="511">
        <v>710214.67</v>
      </c>
      <c r="G4127" s="511">
        <v>0</v>
      </c>
      <c r="H4127" s="511">
        <v>54915.3</v>
      </c>
      <c r="I4127" s="511">
        <v>0</v>
      </c>
      <c r="J4127" s="527">
        <v>765129.97</v>
      </c>
    </row>
    <row r="4128" spans="2:10" x14ac:dyDescent="0.25">
      <c r="B4128" s="516" t="s">
        <v>321</v>
      </c>
      <c r="C4128" s="458" t="s">
        <v>2034</v>
      </c>
      <c r="D4128" s="458" t="s">
        <v>1309</v>
      </c>
      <c r="E4128" s="456">
        <v>0</v>
      </c>
      <c r="F4128" s="456">
        <v>473615.47</v>
      </c>
      <c r="G4128" s="456">
        <v>0</v>
      </c>
      <c r="H4128" s="456">
        <v>32610.09</v>
      </c>
      <c r="I4128" s="456">
        <v>0</v>
      </c>
      <c r="J4128" s="459">
        <v>506225.56</v>
      </c>
    </row>
    <row r="4129" spans="2:10" x14ac:dyDescent="0.25">
      <c r="B4129" s="516" t="s">
        <v>321</v>
      </c>
      <c r="C4129" s="458" t="s">
        <v>2035</v>
      </c>
      <c r="D4129" s="458" t="s">
        <v>1311</v>
      </c>
      <c r="E4129" s="456">
        <v>0</v>
      </c>
      <c r="F4129" s="456">
        <v>233486.77</v>
      </c>
      <c r="G4129" s="456">
        <v>0</v>
      </c>
      <c r="H4129" s="456">
        <v>22129.35</v>
      </c>
      <c r="I4129" s="456">
        <v>0</v>
      </c>
      <c r="J4129" s="459">
        <v>255616.12</v>
      </c>
    </row>
    <row r="4130" spans="2:10" x14ac:dyDescent="0.25">
      <c r="B4130" s="516" t="s">
        <v>321</v>
      </c>
      <c r="C4130" s="458" t="s">
        <v>2036</v>
      </c>
      <c r="D4130" s="458" t="s">
        <v>1313</v>
      </c>
      <c r="E4130" s="456">
        <v>0</v>
      </c>
      <c r="F4130" s="456">
        <v>3112.43</v>
      </c>
      <c r="G4130" s="456">
        <v>0</v>
      </c>
      <c r="H4130" s="456">
        <v>175.86</v>
      </c>
      <c r="I4130" s="456">
        <v>0</v>
      </c>
      <c r="J4130" s="459">
        <v>3288.29</v>
      </c>
    </row>
    <row r="4131" spans="2:10" x14ac:dyDescent="0.25">
      <c r="B4131" s="516" t="s">
        <v>321</v>
      </c>
      <c r="C4131" s="458" t="s">
        <v>5504</v>
      </c>
      <c r="D4131" s="458" t="s">
        <v>5376</v>
      </c>
      <c r="E4131" s="456">
        <v>0</v>
      </c>
      <c r="F4131" s="456">
        <v>0</v>
      </c>
      <c r="G4131" s="456">
        <v>0</v>
      </c>
      <c r="H4131" s="456">
        <v>0</v>
      </c>
      <c r="I4131" s="456">
        <v>0</v>
      </c>
      <c r="J4131" s="459">
        <v>0</v>
      </c>
    </row>
    <row r="4132" spans="2:10" x14ac:dyDescent="0.25">
      <c r="B4132" s="526" t="s">
        <v>321</v>
      </c>
      <c r="C4132" s="512" t="s">
        <v>3259</v>
      </c>
      <c r="D4132" s="512" t="s">
        <v>1713</v>
      </c>
      <c r="E4132" s="511">
        <v>0</v>
      </c>
      <c r="F4132" s="511">
        <v>28479.279999999999</v>
      </c>
      <c r="G4132" s="511">
        <v>0</v>
      </c>
      <c r="H4132" s="511">
        <v>6526.08</v>
      </c>
      <c r="I4132" s="511">
        <v>0</v>
      </c>
      <c r="J4132" s="527">
        <v>35005.360000000001</v>
      </c>
    </row>
    <row r="4133" spans="2:10" x14ac:dyDescent="0.25">
      <c r="B4133" s="516" t="s">
        <v>321</v>
      </c>
      <c r="C4133" s="458" t="s">
        <v>5505</v>
      </c>
      <c r="D4133" s="458" t="s">
        <v>5377</v>
      </c>
      <c r="E4133" s="456">
        <v>0</v>
      </c>
      <c r="F4133" s="456">
        <v>0</v>
      </c>
      <c r="G4133" s="456">
        <v>0</v>
      </c>
      <c r="H4133" s="456">
        <v>0</v>
      </c>
      <c r="I4133" s="456">
        <v>0</v>
      </c>
      <c r="J4133" s="459">
        <v>0</v>
      </c>
    </row>
    <row r="4134" spans="2:10" x14ac:dyDescent="0.25">
      <c r="B4134" s="516" t="s">
        <v>321</v>
      </c>
      <c r="C4134" s="458" t="s">
        <v>3260</v>
      </c>
      <c r="D4134" s="458" t="s">
        <v>1715</v>
      </c>
      <c r="E4134" s="456">
        <v>0</v>
      </c>
      <c r="F4134" s="456">
        <v>28479.279999999999</v>
      </c>
      <c r="G4134" s="456">
        <v>0</v>
      </c>
      <c r="H4134" s="456">
        <v>6526.08</v>
      </c>
      <c r="I4134" s="456">
        <v>0</v>
      </c>
      <c r="J4134" s="459">
        <v>35005.360000000001</v>
      </c>
    </row>
    <row r="4135" spans="2:10" x14ac:dyDescent="0.25">
      <c r="B4135" s="526" t="s">
        <v>321</v>
      </c>
      <c r="C4135" s="512" t="s">
        <v>2037</v>
      </c>
      <c r="D4135" s="512" t="s">
        <v>1315</v>
      </c>
      <c r="E4135" s="511">
        <v>0</v>
      </c>
      <c r="F4135" s="511">
        <v>14139.8</v>
      </c>
      <c r="G4135" s="511">
        <v>0</v>
      </c>
      <c r="H4135" s="511">
        <v>2043.1</v>
      </c>
      <c r="I4135" s="511">
        <v>0</v>
      </c>
      <c r="J4135" s="527">
        <v>16182.9</v>
      </c>
    </row>
    <row r="4136" spans="2:10" x14ac:dyDescent="0.25">
      <c r="B4136" s="516" t="s">
        <v>321</v>
      </c>
      <c r="C4136" s="458" t="s">
        <v>2038</v>
      </c>
      <c r="D4136" s="458" t="s">
        <v>1317</v>
      </c>
      <c r="E4136" s="456">
        <v>0</v>
      </c>
      <c r="F4136" s="456">
        <v>457.6</v>
      </c>
      <c r="G4136" s="456">
        <v>0</v>
      </c>
      <c r="H4136" s="456">
        <v>0</v>
      </c>
      <c r="I4136" s="456">
        <v>0</v>
      </c>
      <c r="J4136" s="459">
        <v>457.6</v>
      </c>
    </row>
    <row r="4137" spans="2:10" x14ac:dyDescent="0.25">
      <c r="B4137" s="516" t="s">
        <v>321</v>
      </c>
      <c r="C4137" s="458" t="s">
        <v>2039</v>
      </c>
      <c r="D4137" s="458" t="s">
        <v>1319</v>
      </c>
      <c r="E4137" s="456">
        <v>0</v>
      </c>
      <c r="F4137" s="456">
        <v>8700</v>
      </c>
      <c r="G4137" s="456">
        <v>0</v>
      </c>
      <c r="H4137" s="456">
        <v>750</v>
      </c>
      <c r="I4137" s="456">
        <v>0</v>
      </c>
      <c r="J4137" s="459">
        <v>9450</v>
      </c>
    </row>
    <row r="4138" spans="2:10" x14ac:dyDescent="0.25">
      <c r="B4138" s="516" t="s">
        <v>321</v>
      </c>
      <c r="C4138" s="458" t="s">
        <v>2040</v>
      </c>
      <c r="D4138" s="458" t="s">
        <v>1321</v>
      </c>
      <c r="E4138" s="456">
        <v>0</v>
      </c>
      <c r="F4138" s="456">
        <v>1102.9000000000001</v>
      </c>
      <c r="G4138" s="456">
        <v>0</v>
      </c>
      <c r="H4138" s="456">
        <v>0</v>
      </c>
      <c r="I4138" s="456">
        <v>0</v>
      </c>
      <c r="J4138" s="459">
        <v>1102.9000000000001</v>
      </c>
    </row>
    <row r="4139" spans="2:10" x14ac:dyDescent="0.25">
      <c r="B4139" s="516" t="s">
        <v>321</v>
      </c>
      <c r="C4139" s="458" t="s">
        <v>5506</v>
      </c>
      <c r="D4139" s="458" t="s">
        <v>1721</v>
      </c>
      <c r="E4139" s="456">
        <v>0</v>
      </c>
      <c r="F4139" s="456">
        <v>0</v>
      </c>
      <c r="G4139" s="456">
        <v>0</v>
      </c>
      <c r="H4139" s="456">
        <v>0</v>
      </c>
      <c r="I4139" s="456">
        <v>0</v>
      </c>
      <c r="J4139" s="459">
        <v>0</v>
      </c>
    </row>
    <row r="4140" spans="2:10" x14ac:dyDescent="0.25">
      <c r="B4140" s="516" t="s">
        <v>321</v>
      </c>
      <c r="C4140" s="458" t="s">
        <v>3261</v>
      </c>
      <c r="D4140" s="458" t="s">
        <v>1723</v>
      </c>
      <c r="E4140" s="456">
        <v>0</v>
      </c>
      <c r="F4140" s="456">
        <v>3879.3</v>
      </c>
      <c r="G4140" s="456">
        <v>0</v>
      </c>
      <c r="H4140" s="456">
        <v>1293.0999999999999</v>
      </c>
      <c r="I4140" s="456">
        <v>0</v>
      </c>
      <c r="J4140" s="459">
        <v>5172.3999999999996</v>
      </c>
    </row>
    <row r="4141" spans="2:10" x14ac:dyDescent="0.25">
      <c r="B4141" s="526" t="s">
        <v>321</v>
      </c>
      <c r="C4141" s="512" t="s">
        <v>2041</v>
      </c>
      <c r="D4141" s="512" t="s">
        <v>1323</v>
      </c>
      <c r="E4141" s="511">
        <v>0</v>
      </c>
      <c r="F4141" s="511">
        <v>51374.879999999997</v>
      </c>
      <c r="G4141" s="511">
        <v>0</v>
      </c>
      <c r="H4141" s="511">
        <v>4118</v>
      </c>
      <c r="I4141" s="511">
        <v>0</v>
      </c>
      <c r="J4141" s="527">
        <v>55492.88</v>
      </c>
    </row>
    <row r="4142" spans="2:10" x14ac:dyDescent="0.25">
      <c r="B4142" s="516" t="s">
        <v>321</v>
      </c>
      <c r="C4142" s="458" t="s">
        <v>5507</v>
      </c>
      <c r="D4142" s="458" t="s">
        <v>5378</v>
      </c>
      <c r="E4142" s="456">
        <v>0</v>
      </c>
      <c r="F4142" s="456">
        <v>0</v>
      </c>
      <c r="G4142" s="456">
        <v>0</v>
      </c>
      <c r="H4142" s="456">
        <v>0</v>
      </c>
      <c r="I4142" s="456">
        <v>0</v>
      </c>
      <c r="J4142" s="459">
        <v>0</v>
      </c>
    </row>
    <row r="4143" spans="2:10" x14ac:dyDescent="0.25">
      <c r="B4143" s="516" t="s">
        <v>321</v>
      </c>
      <c r="C4143" s="458" t="s">
        <v>2042</v>
      </c>
      <c r="D4143" s="458" t="s">
        <v>1325</v>
      </c>
      <c r="E4143" s="456">
        <v>0</v>
      </c>
      <c r="F4143" s="456">
        <v>16874.88</v>
      </c>
      <c r="G4143" s="456">
        <v>0</v>
      </c>
      <c r="H4143" s="456">
        <v>1358</v>
      </c>
      <c r="I4143" s="456">
        <v>0</v>
      </c>
      <c r="J4143" s="459">
        <v>18232.88</v>
      </c>
    </row>
    <row r="4144" spans="2:10" x14ac:dyDescent="0.25">
      <c r="B4144" s="516" t="s">
        <v>321</v>
      </c>
      <c r="C4144" s="458" t="s">
        <v>2043</v>
      </c>
      <c r="D4144" s="458" t="s">
        <v>1327</v>
      </c>
      <c r="E4144" s="456">
        <v>0</v>
      </c>
      <c r="F4144" s="456">
        <v>34500</v>
      </c>
      <c r="G4144" s="456">
        <v>0</v>
      </c>
      <c r="H4144" s="456">
        <v>2760</v>
      </c>
      <c r="I4144" s="456">
        <v>0</v>
      </c>
      <c r="J4144" s="459">
        <v>37260</v>
      </c>
    </row>
    <row r="4145" spans="2:10" x14ac:dyDescent="0.25">
      <c r="B4145" s="526" t="s">
        <v>321</v>
      </c>
      <c r="C4145" s="512" t="s">
        <v>5508</v>
      </c>
      <c r="D4145" s="512" t="s">
        <v>5379</v>
      </c>
      <c r="E4145" s="511">
        <v>0</v>
      </c>
      <c r="F4145" s="511">
        <v>0</v>
      </c>
      <c r="G4145" s="511">
        <v>0</v>
      </c>
      <c r="H4145" s="511">
        <v>0</v>
      </c>
      <c r="I4145" s="511">
        <v>0</v>
      </c>
      <c r="J4145" s="527">
        <v>0</v>
      </c>
    </row>
    <row r="4146" spans="2:10" x14ac:dyDescent="0.25">
      <c r="B4146" s="516" t="s">
        <v>321</v>
      </c>
      <c r="C4146" s="458" t="s">
        <v>5509</v>
      </c>
      <c r="D4146" s="458" t="s">
        <v>5380</v>
      </c>
      <c r="E4146" s="456">
        <v>0</v>
      </c>
      <c r="F4146" s="456">
        <v>0</v>
      </c>
      <c r="G4146" s="456">
        <v>0</v>
      </c>
      <c r="H4146" s="456">
        <v>0</v>
      </c>
      <c r="I4146" s="456">
        <v>0</v>
      </c>
      <c r="J4146" s="459">
        <v>0</v>
      </c>
    </row>
    <row r="4147" spans="2:10" x14ac:dyDescent="0.25">
      <c r="B4147" s="516" t="s">
        <v>321</v>
      </c>
      <c r="C4147" s="458" t="s">
        <v>5510</v>
      </c>
      <c r="D4147" s="458" t="s">
        <v>5381</v>
      </c>
      <c r="E4147" s="456">
        <v>0</v>
      </c>
      <c r="F4147" s="456">
        <v>0</v>
      </c>
      <c r="G4147" s="456">
        <v>0</v>
      </c>
      <c r="H4147" s="456">
        <v>0</v>
      </c>
      <c r="I4147" s="456">
        <v>0</v>
      </c>
      <c r="J4147" s="459">
        <v>0</v>
      </c>
    </row>
    <row r="4148" spans="2:10" x14ac:dyDescent="0.25">
      <c r="B4148" s="516" t="s">
        <v>321</v>
      </c>
      <c r="C4148" s="458" t="s">
        <v>5511</v>
      </c>
      <c r="D4148" s="458" t="s">
        <v>5382</v>
      </c>
      <c r="E4148" s="456">
        <v>0</v>
      </c>
      <c r="F4148" s="456">
        <v>0</v>
      </c>
      <c r="G4148" s="456">
        <v>0</v>
      </c>
      <c r="H4148" s="456">
        <v>0</v>
      </c>
      <c r="I4148" s="456">
        <v>0</v>
      </c>
      <c r="J4148" s="459">
        <v>0</v>
      </c>
    </row>
    <row r="4149" spans="2:10" x14ac:dyDescent="0.25">
      <c r="B4149" s="516" t="s">
        <v>321</v>
      </c>
      <c r="C4149" s="458" t="s">
        <v>5512</v>
      </c>
      <c r="D4149" s="458" t="s">
        <v>5383</v>
      </c>
      <c r="E4149" s="456">
        <v>0</v>
      </c>
      <c r="F4149" s="456">
        <v>0</v>
      </c>
      <c r="G4149" s="456">
        <v>0</v>
      </c>
      <c r="H4149" s="456">
        <v>0</v>
      </c>
      <c r="I4149" s="456">
        <v>0</v>
      </c>
      <c r="J4149" s="459">
        <v>0</v>
      </c>
    </row>
    <row r="4150" spans="2:10" x14ac:dyDescent="0.25">
      <c r="B4150" s="516" t="s">
        <v>321</v>
      </c>
      <c r="C4150" s="458" t="s">
        <v>5513</v>
      </c>
      <c r="D4150" s="458" t="s">
        <v>5384</v>
      </c>
      <c r="E4150" s="456">
        <v>0</v>
      </c>
      <c r="F4150" s="456">
        <v>0</v>
      </c>
      <c r="G4150" s="456">
        <v>0</v>
      </c>
      <c r="H4150" s="456">
        <v>0</v>
      </c>
      <c r="I4150" s="456">
        <v>0</v>
      </c>
      <c r="J4150" s="459">
        <v>0</v>
      </c>
    </row>
    <row r="4151" spans="2:10" x14ac:dyDescent="0.25">
      <c r="B4151" s="526" t="s">
        <v>321</v>
      </c>
      <c r="C4151" s="512" t="s">
        <v>2044</v>
      </c>
      <c r="D4151" s="512" t="s">
        <v>1329</v>
      </c>
      <c r="E4151" s="511">
        <v>0</v>
      </c>
      <c r="F4151" s="511">
        <v>68351.350000000006</v>
      </c>
      <c r="G4151" s="511">
        <v>0</v>
      </c>
      <c r="H4151" s="511">
        <v>6721</v>
      </c>
      <c r="I4151" s="511">
        <v>0</v>
      </c>
      <c r="J4151" s="527">
        <v>75072.350000000006</v>
      </c>
    </row>
    <row r="4152" spans="2:10" x14ac:dyDescent="0.25">
      <c r="B4152" s="516" t="s">
        <v>321</v>
      </c>
      <c r="C4152" s="458" t="s">
        <v>2045</v>
      </c>
      <c r="D4152" s="458" t="s">
        <v>1331</v>
      </c>
      <c r="E4152" s="456">
        <v>0</v>
      </c>
      <c r="F4152" s="456">
        <v>14590.66</v>
      </c>
      <c r="G4152" s="456">
        <v>0</v>
      </c>
      <c r="H4152" s="456">
        <v>320</v>
      </c>
      <c r="I4152" s="456">
        <v>0</v>
      </c>
      <c r="J4152" s="459">
        <v>14910.66</v>
      </c>
    </row>
    <row r="4153" spans="2:10" x14ac:dyDescent="0.25">
      <c r="B4153" s="516" t="s">
        <v>321</v>
      </c>
      <c r="C4153" s="458" t="s">
        <v>2046</v>
      </c>
      <c r="D4153" s="458" t="s">
        <v>1333</v>
      </c>
      <c r="E4153" s="456">
        <v>0</v>
      </c>
      <c r="F4153" s="456">
        <v>9601.8700000000008</v>
      </c>
      <c r="G4153" s="456">
        <v>0</v>
      </c>
      <c r="H4153" s="456">
        <v>961</v>
      </c>
      <c r="I4153" s="456">
        <v>0</v>
      </c>
      <c r="J4153" s="459">
        <v>10562.87</v>
      </c>
    </row>
    <row r="4154" spans="2:10" x14ac:dyDescent="0.25">
      <c r="B4154" s="516" t="s">
        <v>321</v>
      </c>
      <c r="C4154" s="458" t="s">
        <v>3672</v>
      </c>
      <c r="D4154" s="458" t="s">
        <v>1731</v>
      </c>
      <c r="E4154" s="456">
        <v>0</v>
      </c>
      <c r="F4154" s="456">
        <v>17280</v>
      </c>
      <c r="G4154" s="456">
        <v>0</v>
      </c>
      <c r="H4154" s="456">
        <v>1920</v>
      </c>
      <c r="I4154" s="456">
        <v>0</v>
      </c>
      <c r="J4154" s="459">
        <v>19200</v>
      </c>
    </row>
    <row r="4155" spans="2:10" x14ac:dyDescent="0.25">
      <c r="B4155" s="516" t="s">
        <v>321</v>
      </c>
      <c r="C4155" s="458" t="s">
        <v>2047</v>
      </c>
      <c r="D4155" s="458" t="s">
        <v>1335</v>
      </c>
      <c r="E4155" s="456">
        <v>0</v>
      </c>
      <c r="F4155" s="456">
        <v>11520</v>
      </c>
      <c r="G4155" s="456">
        <v>0</v>
      </c>
      <c r="H4155" s="456">
        <v>2240</v>
      </c>
      <c r="I4155" s="456">
        <v>0</v>
      </c>
      <c r="J4155" s="459">
        <v>13760</v>
      </c>
    </row>
    <row r="4156" spans="2:10" x14ac:dyDescent="0.25">
      <c r="B4156" s="516" t="s">
        <v>321</v>
      </c>
      <c r="C4156" s="458" t="s">
        <v>2048</v>
      </c>
      <c r="D4156" s="458" t="s">
        <v>1337</v>
      </c>
      <c r="E4156" s="456">
        <v>0</v>
      </c>
      <c r="F4156" s="456">
        <v>15358.82</v>
      </c>
      <c r="G4156" s="456">
        <v>0</v>
      </c>
      <c r="H4156" s="456">
        <v>1280</v>
      </c>
      <c r="I4156" s="456">
        <v>0</v>
      </c>
      <c r="J4156" s="459">
        <v>16638.82</v>
      </c>
    </row>
    <row r="4157" spans="2:10" x14ac:dyDescent="0.25">
      <c r="B4157" s="526" t="s">
        <v>321</v>
      </c>
      <c r="C4157" s="512" t="s">
        <v>2049</v>
      </c>
      <c r="D4157" s="512" t="s">
        <v>1339</v>
      </c>
      <c r="E4157" s="511">
        <v>0</v>
      </c>
      <c r="F4157" s="511">
        <v>334852.36</v>
      </c>
      <c r="G4157" s="511">
        <v>0</v>
      </c>
      <c r="H4157" s="511">
        <v>12134.29</v>
      </c>
      <c r="I4157" s="511">
        <v>0</v>
      </c>
      <c r="J4157" s="527">
        <v>346986.65</v>
      </c>
    </row>
    <row r="4158" spans="2:10" x14ac:dyDescent="0.25">
      <c r="B4158" s="516" t="s">
        <v>321</v>
      </c>
      <c r="C4158" s="458" t="s">
        <v>5514</v>
      </c>
      <c r="D4158" s="458" t="s">
        <v>5385</v>
      </c>
      <c r="E4158" s="456">
        <v>0</v>
      </c>
      <c r="F4158" s="456">
        <v>0</v>
      </c>
      <c r="G4158" s="456">
        <v>0</v>
      </c>
      <c r="H4158" s="456">
        <v>0</v>
      </c>
      <c r="I4158" s="456">
        <v>0</v>
      </c>
      <c r="J4158" s="459">
        <v>0</v>
      </c>
    </row>
    <row r="4159" spans="2:10" x14ac:dyDescent="0.25">
      <c r="B4159" s="516" t="s">
        <v>321</v>
      </c>
      <c r="C4159" s="458" t="s">
        <v>2050</v>
      </c>
      <c r="D4159" s="458" t="s">
        <v>1341</v>
      </c>
      <c r="E4159" s="456">
        <v>0</v>
      </c>
      <c r="F4159" s="456">
        <v>334852.36</v>
      </c>
      <c r="G4159" s="456">
        <v>0</v>
      </c>
      <c r="H4159" s="456">
        <v>12134.29</v>
      </c>
      <c r="I4159" s="456">
        <v>0</v>
      </c>
      <c r="J4159" s="459">
        <v>346986.65</v>
      </c>
    </row>
    <row r="4160" spans="2:10" x14ac:dyDescent="0.25">
      <c r="B4160" s="526" t="s">
        <v>321</v>
      </c>
      <c r="C4160" s="512" t="s">
        <v>2051</v>
      </c>
      <c r="D4160" s="512" t="s">
        <v>1343</v>
      </c>
      <c r="E4160" s="511">
        <v>0</v>
      </c>
      <c r="F4160" s="511">
        <v>2141081.02</v>
      </c>
      <c r="G4160" s="511">
        <v>0</v>
      </c>
      <c r="H4160" s="511">
        <v>111024.63</v>
      </c>
      <c r="I4160" s="511">
        <v>0</v>
      </c>
      <c r="J4160" s="527">
        <v>2252105.65</v>
      </c>
    </row>
    <row r="4161" spans="2:10" x14ac:dyDescent="0.25">
      <c r="B4161" s="516" t="s">
        <v>321</v>
      </c>
      <c r="C4161" s="458" t="s">
        <v>2052</v>
      </c>
      <c r="D4161" s="458" t="s">
        <v>1345</v>
      </c>
      <c r="E4161" s="456">
        <v>0</v>
      </c>
      <c r="F4161" s="456">
        <v>1132181.99</v>
      </c>
      <c r="G4161" s="456">
        <v>0</v>
      </c>
      <c r="H4161" s="456">
        <v>67061.350000000006</v>
      </c>
      <c r="I4161" s="456">
        <v>0</v>
      </c>
      <c r="J4161" s="459">
        <v>1199243.3400000001</v>
      </c>
    </row>
    <row r="4162" spans="2:10" x14ac:dyDescent="0.25">
      <c r="B4162" s="516" t="s">
        <v>321</v>
      </c>
      <c r="C4162" s="458" t="s">
        <v>2053</v>
      </c>
      <c r="D4162" s="458" t="s">
        <v>1347</v>
      </c>
      <c r="E4162" s="456">
        <v>0</v>
      </c>
      <c r="F4162" s="456">
        <v>96998.35</v>
      </c>
      <c r="G4162" s="456">
        <v>0</v>
      </c>
      <c r="H4162" s="456">
        <v>2932.91</v>
      </c>
      <c r="I4162" s="456">
        <v>0</v>
      </c>
      <c r="J4162" s="459">
        <v>99931.26</v>
      </c>
    </row>
    <row r="4163" spans="2:10" x14ac:dyDescent="0.25">
      <c r="B4163" s="516" t="s">
        <v>321</v>
      </c>
      <c r="C4163" s="458" t="s">
        <v>4055</v>
      </c>
      <c r="D4163" s="458" t="s">
        <v>1740</v>
      </c>
      <c r="E4163" s="456">
        <v>0</v>
      </c>
      <c r="F4163" s="456">
        <v>6981.15</v>
      </c>
      <c r="G4163" s="456">
        <v>0</v>
      </c>
      <c r="H4163" s="456">
        <v>33310.370000000003</v>
      </c>
      <c r="I4163" s="456">
        <v>0</v>
      </c>
      <c r="J4163" s="459">
        <v>40291.519999999997</v>
      </c>
    </row>
    <row r="4164" spans="2:10" x14ac:dyDescent="0.25">
      <c r="B4164" s="516" t="s">
        <v>321</v>
      </c>
      <c r="C4164" s="458" t="s">
        <v>5515</v>
      </c>
      <c r="D4164" s="458" t="s">
        <v>1348</v>
      </c>
      <c r="E4164" s="456">
        <v>0</v>
      </c>
      <c r="F4164" s="456">
        <v>0</v>
      </c>
      <c r="G4164" s="456">
        <v>0</v>
      </c>
      <c r="H4164" s="456">
        <v>0</v>
      </c>
      <c r="I4164" s="456">
        <v>0</v>
      </c>
      <c r="J4164" s="459">
        <v>0</v>
      </c>
    </row>
    <row r="4165" spans="2:10" x14ac:dyDescent="0.25">
      <c r="B4165" s="516" t="s">
        <v>321</v>
      </c>
      <c r="C4165" s="458" t="s">
        <v>2054</v>
      </c>
      <c r="D4165" s="458" t="s">
        <v>1350</v>
      </c>
      <c r="E4165" s="456">
        <v>0</v>
      </c>
      <c r="F4165" s="456">
        <v>124496.83</v>
      </c>
      <c r="G4165" s="456">
        <v>0</v>
      </c>
      <c r="H4165" s="456">
        <v>5000</v>
      </c>
      <c r="I4165" s="456">
        <v>0</v>
      </c>
      <c r="J4165" s="459">
        <v>129496.83</v>
      </c>
    </row>
    <row r="4166" spans="2:10" x14ac:dyDescent="0.25">
      <c r="B4166" s="516" t="s">
        <v>321</v>
      </c>
      <c r="C4166" s="458" t="s">
        <v>2055</v>
      </c>
      <c r="D4166" s="458" t="s">
        <v>1352</v>
      </c>
      <c r="E4166" s="456">
        <v>0</v>
      </c>
      <c r="F4166" s="456">
        <v>64968.33</v>
      </c>
      <c r="G4166" s="456">
        <v>0</v>
      </c>
      <c r="H4166" s="456">
        <v>2720</v>
      </c>
      <c r="I4166" s="456">
        <v>0</v>
      </c>
      <c r="J4166" s="459">
        <v>67688.33</v>
      </c>
    </row>
    <row r="4167" spans="2:10" x14ac:dyDescent="0.25">
      <c r="B4167" s="526" t="s">
        <v>321</v>
      </c>
      <c r="C4167" s="512" t="s">
        <v>2056</v>
      </c>
      <c r="D4167" s="512" t="s">
        <v>1354</v>
      </c>
      <c r="E4167" s="511">
        <v>0</v>
      </c>
      <c r="F4167" s="511">
        <v>715454.37</v>
      </c>
      <c r="G4167" s="511">
        <v>0</v>
      </c>
      <c r="H4167" s="511">
        <v>0</v>
      </c>
      <c r="I4167" s="511">
        <v>0</v>
      </c>
      <c r="J4167" s="527">
        <v>715454.37</v>
      </c>
    </row>
    <row r="4168" spans="2:10" x14ac:dyDescent="0.25">
      <c r="B4168" s="516" t="s">
        <v>321</v>
      </c>
      <c r="C4168" s="458" t="s">
        <v>5516</v>
      </c>
      <c r="D4168" s="458" t="s">
        <v>5386</v>
      </c>
      <c r="E4168" s="456">
        <v>0</v>
      </c>
      <c r="F4168" s="456">
        <v>0</v>
      </c>
      <c r="G4168" s="456">
        <v>0</v>
      </c>
      <c r="H4168" s="456">
        <v>0</v>
      </c>
      <c r="I4168" s="456">
        <v>0</v>
      </c>
      <c r="J4168" s="459">
        <v>0</v>
      </c>
    </row>
    <row r="4169" spans="2:10" x14ac:dyDescent="0.25">
      <c r="B4169" s="516" t="s">
        <v>321</v>
      </c>
      <c r="C4169" s="458" t="s">
        <v>5517</v>
      </c>
      <c r="D4169" s="458" t="s">
        <v>5387</v>
      </c>
      <c r="E4169" s="456">
        <v>0</v>
      </c>
      <c r="F4169" s="456">
        <v>0</v>
      </c>
      <c r="G4169" s="456">
        <v>0</v>
      </c>
      <c r="H4169" s="456">
        <v>0</v>
      </c>
      <c r="I4169" s="456">
        <v>0</v>
      </c>
      <c r="J4169" s="459">
        <v>0</v>
      </c>
    </row>
    <row r="4170" spans="2:10" x14ac:dyDescent="0.25">
      <c r="B4170" s="516" t="s">
        <v>321</v>
      </c>
      <c r="C4170" s="458" t="s">
        <v>2057</v>
      </c>
      <c r="D4170" s="458" t="s">
        <v>1356</v>
      </c>
      <c r="E4170" s="456">
        <v>0</v>
      </c>
      <c r="F4170" s="456">
        <v>270155.37</v>
      </c>
      <c r="G4170" s="456">
        <v>0</v>
      </c>
      <c r="H4170" s="456">
        <v>0</v>
      </c>
      <c r="I4170" s="456">
        <v>0</v>
      </c>
      <c r="J4170" s="459">
        <v>270155.37</v>
      </c>
    </row>
    <row r="4171" spans="2:10" x14ac:dyDescent="0.25">
      <c r="B4171" s="516" t="s">
        <v>321</v>
      </c>
      <c r="C4171" s="458" t="s">
        <v>5518</v>
      </c>
      <c r="D4171" s="458" t="s">
        <v>5388</v>
      </c>
      <c r="E4171" s="456">
        <v>0</v>
      </c>
      <c r="F4171" s="456">
        <v>0</v>
      </c>
      <c r="G4171" s="456">
        <v>0</v>
      </c>
      <c r="H4171" s="456">
        <v>0</v>
      </c>
      <c r="I4171" s="456">
        <v>0</v>
      </c>
      <c r="J4171" s="459">
        <v>0</v>
      </c>
    </row>
    <row r="4172" spans="2:10" x14ac:dyDescent="0.25">
      <c r="B4172" s="516" t="s">
        <v>321</v>
      </c>
      <c r="C4172" s="458" t="s">
        <v>5519</v>
      </c>
      <c r="D4172" s="458" t="s">
        <v>5389</v>
      </c>
      <c r="E4172" s="456">
        <v>0</v>
      </c>
      <c r="F4172" s="456">
        <v>0</v>
      </c>
      <c r="G4172" s="456">
        <v>0</v>
      </c>
      <c r="H4172" s="456">
        <v>0</v>
      </c>
      <c r="I4172" s="456">
        <v>0</v>
      </c>
      <c r="J4172" s="459">
        <v>0</v>
      </c>
    </row>
    <row r="4173" spans="2:10" x14ac:dyDescent="0.25">
      <c r="B4173" s="516" t="s">
        <v>321</v>
      </c>
      <c r="C4173" s="458" t="s">
        <v>5520</v>
      </c>
      <c r="D4173" s="458" t="s">
        <v>5390</v>
      </c>
      <c r="E4173" s="456">
        <v>0</v>
      </c>
      <c r="F4173" s="456">
        <v>0</v>
      </c>
      <c r="G4173" s="456">
        <v>0</v>
      </c>
      <c r="H4173" s="456">
        <v>0</v>
      </c>
      <c r="I4173" s="456">
        <v>0</v>
      </c>
      <c r="J4173" s="459">
        <v>0</v>
      </c>
    </row>
    <row r="4174" spans="2:10" x14ac:dyDescent="0.25">
      <c r="B4174" s="516" t="s">
        <v>321</v>
      </c>
      <c r="C4174" s="458" t="s">
        <v>4676</v>
      </c>
      <c r="D4174" s="458" t="s">
        <v>4666</v>
      </c>
      <c r="E4174" s="456">
        <v>0</v>
      </c>
      <c r="F4174" s="456">
        <v>445299</v>
      </c>
      <c r="G4174" s="456">
        <v>0</v>
      </c>
      <c r="H4174" s="456">
        <v>0</v>
      </c>
      <c r="I4174" s="456">
        <v>0</v>
      </c>
      <c r="J4174" s="459">
        <v>445299</v>
      </c>
    </row>
    <row r="4175" spans="2:10" x14ac:dyDescent="0.25">
      <c r="B4175" s="526" t="s">
        <v>321</v>
      </c>
      <c r="C4175" s="512" t="s">
        <v>2058</v>
      </c>
      <c r="D4175" s="512" t="s">
        <v>1358</v>
      </c>
      <c r="E4175" s="511">
        <v>0</v>
      </c>
      <c r="F4175" s="511">
        <v>97424</v>
      </c>
      <c r="G4175" s="511">
        <v>0</v>
      </c>
      <c r="H4175" s="511">
        <v>11533</v>
      </c>
      <c r="I4175" s="511">
        <v>0</v>
      </c>
      <c r="J4175" s="527">
        <v>108957</v>
      </c>
    </row>
    <row r="4176" spans="2:10" x14ac:dyDescent="0.25">
      <c r="B4176" s="516" t="s">
        <v>321</v>
      </c>
      <c r="C4176" s="458" t="s">
        <v>2059</v>
      </c>
      <c r="D4176" s="458" t="s">
        <v>1360</v>
      </c>
      <c r="E4176" s="456">
        <v>0</v>
      </c>
      <c r="F4176" s="456">
        <v>97424</v>
      </c>
      <c r="G4176" s="456">
        <v>0</v>
      </c>
      <c r="H4176" s="456">
        <v>11533</v>
      </c>
      <c r="I4176" s="456">
        <v>0</v>
      </c>
      <c r="J4176" s="459">
        <v>108957</v>
      </c>
    </row>
    <row r="4177" spans="2:10" x14ac:dyDescent="0.25">
      <c r="B4177" s="526" t="s">
        <v>321</v>
      </c>
      <c r="C4177" s="512" t="s">
        <v>5521</v>
      </c>
      <c r="D4177" s="512" t="s">
        <v>5391</v>
      </c>
      <c r="E4177" s="511">
        <v>0</v>
      </c>
      <c r="F4177" s="511">
        <v>0</v>
      </c>
      <c r="G4177" s="511">
        <v>0</v>
      </c>
      <c r="H4177" s="511">
        <v>0</v>
      </c>
      <c r="I4177" s="511">
        <v>0</v>
      </c>
      <c r="J4177" s="527">
        <v>0</v>
      </c>
    </row>
    <row r="4178" spans="2:10" x14ac:dyDescent="0.25">
      <c r="B4178" s="516" t="s">
        <v>321</v>
      </c>
      <c r="C4178" s="458" t="s">
        <v>5522</v>
      </c>
      <c r="D4178" s="458" t="s">
        <v>5392</v>
      </c>
      <c r="E4178" s="456">
        <v>0</v>
      </c>
      <c r="F4178" s="456">
        <v>0</v>
      </c>
      <c r="G4178" s="456">
        <v>0</v>
      </c>
      <c r="H4178" s="456">
        <v>0</v>
      </c>
      <c r="I4178" s="456">
        <v>0</v>
      </c>
      <c r="J4178" s="459">
        <v>0</v>
      </c>
    </row>
    <row r="4179" spans="2:10" x14ac:dyDescent="0.25">
      <c r="B4179" s="526" t="s">
        <v>321</v>
      </c>
      <c r="C4179" s="512" t="s">
        <v>3673</v>
      </c>
      <c r="D4179" s="512" t="s">
        <v>1749</v>
      </c>
      <c r="E4179" s="511">
        <v>0</v>
      </c>
      <c r="F4179" s="511">
        <v>2749039.24</v>
      </c>
      <c r="G4179" s="511">
        <v>0</v>
      </c>
      <c r="H4179" s="511">
        <v>3801542.66</v>
      </c>
      <c r="I4179" s="511">
        <v>0</v>
      </c>
      <c r="J4179" s="527">
        <v>6550581.9000000004</v>
      </c>
    </row>
    <row r="4180" spans="2:10" x14ac:dyDescent="0.25">
      <c r="B4180" s="516" t="s">
        <v>321</v>
      </c>
      <c r="C4180" s="458" t="s">
        <v>5523</v>
      </c>
      <c r="D4180" s="458" t="s">
        <v>1199</v>
      </c>
      <c r="E4180" s="456">
        <v>0</v>
      </c>
      <c r="F4180" s="456">
        <v>0</v>
      </c>
      <c r="G4180" s="456">
        <v>0</v>
      </c>
      <c r="H4180" s="456">
        <v>0</v>
      </c>
      <c r="I4180" s="456">
        <v>0</v>
      </c>
      <c r="J4180" s="459">
        <v>0</v>
      </c>
    </row>
    <row r="4181" spans="2:10" x14ac:dyDescent="0.25">
      <c r="B4181" s="516" t="s">
        <v>321</v>
      </c>
      <c r="C4181" s="458" t="s">
        <v>5524</v>
      </c>
      <c r="D4181" s="458" t="s">
        <v>1752</v>
      </c>
      <c r="E4181" s="456">
        <v>0</v>
      </c>
      <c r="F4181" s="456">
        <v>0</v>
      </c>
      <c r="G4181" s="456">
        <v>0</v>
      </c>
      <c r="H4181" s="456">
        <v>3369262</v>
      </c>
      <c r="I4181" s="456">
        <v>0</v>
      </c>
      <c r="J4181" s="459">
        <v>3369262</v>
      </c>
    </row>
    <row r="4182" spans="2:10" x14ac:dyDescent="0.25">
      <c r="B4182" s="516" t="s">
        <v>321</v>
      </c>
      <c r="C4182" s="458" t="s">
        <v>3674</v>
      </c>
      <c r="D4182" s="458" t="s">
        <v>1754</v>
      </c>
      <c r="E4182" s="456">
        <v>0</v>
      </c>
      <c r="F4182" s="456">
        <v>2749039.24</v>
      </c>
      <c r="G4182" s="456">
        <v>0</v>
      </c>
      <c r="H4182" s="456">
        <v>432280.66</v>
      </c>
      <c r="I4182" s="456">
        <v>0</v>
      </c>
      <c r="J4182" s="459">
        <v>3181319.9</v>
      </c>
    </row>
    <row r="4183" spans="2:10" x14ac:dyDescent="0.25">
      <c r="B4183" s="526" t="s">
        <v>321</v>
      </c>
      <c r="C4183" s="512" t="s">
        <v>2060</v>
      </c>
      <c r="D4183" s="512" t="s">
        <v>2061</v>
      </c>
      <c r="E4183" s="511">
        <v>0</v>
      </c>
      <c r="F4183" s="511">
        <v>0</v>
      </c>
      <c r="G4183" s="511">
        <v>65294594.780000001</v>
      </c>
      <c r="H4183" s="511">
        <v>65294594.780000001</v>
      </c>
      <c r="I4183" s="511">
        <v>0</v>
      </c>
      <c r="J4183" s="527">
        <v>0</v>
      </c>
    </row>
    <row r="4184" spans="2:10" x14ac:dyDescent="0.25">
      <c r="B4184" s="526" t="s">
        <v>321</v>
      </c>
      <c r="C4184" s="512" t="s">
        <v>2062</v>
      </c>
      <c r="D4184" s="512" t="s">
        <v>2063</v>
      </c>
      <c r="E4184" s="511">
        <v>0</v>
      </c>
      <c r="F4184" s="511">
        <v>176292282</v>
      </c>
      <c r="G4184" s="511">
        <v>0</v>
      </c>
      <c r="H4184" s="511">
        <v>0</v>
      </c>
      <c r="I4184" s="511">
        <v>0</v>
      </c>
      <c r="J4184" s="527">
        <v>176292282</v>
      </c>
    </row>
    <row r="4185" spans="2:10" x14ac:dyDescent="0.25">
      <c r="B4185" s="516" t="s">
        <v>321</v>
      </c>
      <c r="C4185" s="458" t="s">
        <v>5525</v>
      </c>
      <c r="D4185" s="458" t="s">
        <v>2316</v>
      </c>
      <c r="E4185" s="456">
        <v>0</v>
      </c>
      <c r="F4185" s="456">
        <v>0</v>
      </c>
      <c r="G4185" s="456">
        <v>0</v>
      </c>
      <c r="H4185" s="456">
        <v>0</v>
      </c>
      <c r="I4185" s="456">
        <v>0</v>
      </c>
      <c r="J4185" s="459">
        <v>0</v>
      </c>
    </row>
    <row r="4186" spans="2:10" x14ac:dyDescent="0.25">
      <c r="B4186" s="516" t="s">
        <v>321</v>
      </c>
      <c r="C4186" s="458" t="s">
        <v>5526</v>
      </c>
      <c r="D4186" s="458" t="s">
        <v>4227</v>
      </c>
      <c r="E4186" s="456">
        <v>0</v>
      </c>
      <c r="F4186" s="456">
        <v>0</v>
      </c>
      <c r="G4186" s="456">
        <v>0</v>
      </c>
      <c r="H4186" s="456">
        <v>0</v>
      </c>
      <c r="I4186" s="456">
        <v>0</v>
      </c>
      <c r="J4186" s="459">
        <v>0</v>
      </c>
    </row>
    <row r="4187" spans="2:10" x14ac:dyDescent="0.25">
      <c r="B4187" s="516" t="s">
        <v>321</v>
      </c>
      <c r="C4187" s="458" t="s">
        <v>5527</v>
      </c>
      <c r="D4187" s="458" t="s">
        <v>2357</v>
      </c>
      <c r="E4187" s="456">
        <v>0</v>
      </c>
      <c r="F4187" s="456">
        <v>0</v>
      </c>
      <c r="G4187" s="456">
        <v>0</v>
      </c>
      <c r="H4187" s="456">
        <v>0</v>
      </c>
      <c r="I4187" s="456">
        <v>0</v>
      </c>
      <c r="J4187" s="459">
        <v>0</v>
      </c>
    </row>
    <row r="4188" spans="2:10" x14ac:dyDescent="0.25">
      <c r="B4188" s="516" t="s">
        <v>321</v>
      </c>
      <c r="C4188" s="458" t="s">
        <v>5528</v>
      </c>
      <c r="D4188" s="458" t="s">
        <v>2422</v>
      </c>
      <c r="E4188" s="456">
        <v>0</v>
      </c>
      <c r="F4188" s="456">
        <v>0</v>
      </c>
      <c r="G4188" s="456">
        <v>0</v>
      </c>
      <c r="H4188" s="456">
        <v>0</v>
      </c>
      <c r="I4188" s="456">
        <v>0</v>
      </c>
      <c r="J4188" s="459">
        <v>0</v>
      </c>
    </row>
    <row r="4189" spans="2:10" ht="18" x14ac:dyDescent="0.25">
      <c r="B4189" s="516" t="s">
        <v>321</v>
      </c>
      <c r="C4189" s="458" t="s">
        <v>5529</v>
      </c>
      <c r="D4189" s="458" t="s">
        <v>2369</v>
      </c>
      <c r="E4189" s="456">
        <v>0</v>
      </c>
      <c r="F4189" s="456">
        <v>0</v>
      </c>
      <c r="G4189" s="456">
        <v>0</v>
      </c>
      <c r="H4189" s="456">
        <v>0</v>
      </c>
      <c r="I4189" s="456">
        <v>0</v>
      </c>
      <c r="J4189" s="459">
        <v>0</v>
      </c>
    </row>
    <row r="4190" spans="2:10" x14ac:dyDescent="0.25">
      <c r="B4190" s="516" t="s">
        <v>321</v>
      </c>
      <c r="C4190" s="458" t="s">
        <v>5530</v>
      </c>
      <c r="D4190" s="458" t="s">
        <v>3263</v>
      </c>
      <c r="E4190" s="456">
        <v>0</v>
      </c>
      <c r="F4190" s="456">
        <v>0</v>
      </c>
      <c r="G4190" s="456">
        <v>0</v>
      </c>
      <c r="H4190" s="456">
        <v>0</v>
      </c>
      <c r="I4190" s="456">
        <v>0</v>
      </c>
      <c r="J4190" s="459">
        <v>0</v>
      </c>
    </row>
    <row r="4191" spans="2:10" x14ac:dyDescent="0.25">
      <c r="B4191" s="516" t="s">
        <v>321</v>
      </c>
      <c r="C4191" s="458" t="s">
        <v>5531</v>
      </c>
      <c r="D4191" s="458" t="s">
        <v>2331</v>
      </c>
      <c r="E4191" s="456">
        <v>0</v>
      </c>
      <c r="F4191" s="456">
        <v>0</v>
      </c>
      <c r="G4191" s="456">
        <v>0</v>
      </c>
      <c r="H4191" s="456">
        <v>0</v>
      </c>
      <c r="I4191" s="456">
        <v>0</v>
      </c>
      <c r="J4191" s="459">
        <v>0</v>
      </c>
    </row>
    <row r="4192" spans="2:10" x14ac:dyDescent="0.25">
      <c r="B4192" s="516" t="s">
        <v>321</v>
      </c>
      <c r="C4192" s="458" t="s">
        <v>5532</v>
      </c>
      <c r="D4192" s="458" t="s">
        <v>3265</v>
      </c>
      <c r="E4192" s="456">
        <v>0</v>
      </c>
      <c r="F4192" s="456">
        <v>0</v>
      </c>
      <c r="G4192" s="456">
        <v>0</v>
      </c>
      <c r="H4192" s="456">
        <v>0</v>
      </c>
      <c r="I4192" s="456">
        <v>0</v>
      </c>
      <c r="J4192" s="459">
        <v>0</v>
      </c>
    </row>
    <row r="4193" spans="2:10" x14ac:dyDescent="0.25">
      <c r="B4193" s="516" t="s">
        <v>321</v>
      </c>
      <c r="C4193" s="458" t="s">
        <v>5533</v>
      </c>
      <c r="D4193" s="458" t="s">
        <v>2351</v>
      </c>
      <c r="E4193" s="456">
        <v>0</v>
      </c>
      <c r="F4193" s="456">
        <v>0</v>
      </c>
      <c r="G4193" s="456">
        <v>0</v>
      </c>
      <c r="H4193" s="456">
        <v>0</v>
      </c>
      <c r="I4193" s="456">
        <v>0</v>
      </c>
      <c r="J4193" s="459">
        <v>0</v>
      </c>
    </row>
    <row r="4194" spans="2:10" x14ac:dyDescent="0.25">
      <c r="B4194" s="516" t="s">
        <v>321</v>
      </c>
      <c r="C4194" s="458" t="s">
        <v>5534</v>
      </c>
      <c r="D4194" s="458" t="s">
        <v>2420</v>
      </c>
      <c r="E4194" s="456">
        <v>0</v>
      </c>
      <c r="F4194" s="456">
        <v>0</v>
      </c>
      <c r="G4194" s="456">
        <v>0</v>
      </c>
      <c r="H4194" s="456">
        <v>0</v>
      </c>
      <c r="I4194" s="456">
        <v>0</v>
      </c>
      <c r="J4194" s="459">
        <v>0</v>
      </c>
    </row>
    <row r="4195" spans="2:10" x14ac:dyDescent="0.25">
      <c r="B4195" s="516" t="s">
        <v>321</v>
      </c>
      <c r="C4195" s="458" t="s">
        <v>5535</v>
      </c>
      <c r="D4195" s="458" t="s">
        <v>2357</v>
      </c>
      <c r="E4195" s="456">
        <v>0</v>
      </c>
      <c r="F4195" s="456">
        <v>0</v>
      </c>
      <c r="G4195" s="456">
        <v>0</v>
      </c>
      <c r="H4195" s="456">
        <v>0</v>
      </c>
      <c r="I4195" s="456">
        <v>0</v>
      </c>
      <c r="J4195" s="459">
        <v>0</v>
      </c>
    </row>
    <row r="4196" spans="2:10" x14ac:dyDescent="0.25">
      <c r="B4196" s="516" t="s">
        <v>321</v>
      </c>
      <c r="C4196" s="458" t="s">
        <v>5536</v>
      </c>
      <c r="D4196" s="458" t="s">
        <v>2422</v>
      </c>
      <c r="E4196" s="456">
        <v>0</v>
      </c>
      <c r="F4196" s="456">
        <v>0</v>
      </c>
      <c r="G4196" s="456">
        <v>0</v>
      </c>
      <c r="H4196" s="456">
        <v>0</v>
      </c>
      <c r="I4196" s="456">
        <v>0</v>
      </c>
      <c r="J4196" s="459">
        <v>0</v>
      </c>
    </row>
    <row r="4197" spans="2:10" ht="18" x14ac:dyDescent="0.25">
      <c r="B4197" s="516" t="s">
        <v>321</v>
      </c>
      <c r="C4197" s="458" t="s">
        <v>5537</v>
      </c>
      <c r="D4197" s="458" t="s">
        <v>2369</v>
      </c>
      <c r="E4197" s="456">
        <v>0</v>
      </c>
      <c r="F4197" s="456">
        <v>0</v>
      </c>
      <c r="G4197" s="456">
        <v>0</v>
      </c>
      <c r="H4197" s="456">
        <v>0</v>
      </c>
      <c r="I4197" s="456">
        <v>0</v>
      </c>
      <c r="J4197" s="459">
        <v>0</v>
      </c>
    </row>
    <row r="4198" spans="2:10" x14ac:dyDescent="0.25">
      <c r="B4198" s="516" t="s">
        <v>321</v>
      </c>
      <c r="C4198" s="458" t="s">
        <v>5538</v>
      </c>
      <c r="D4198" s="458" t="s">
        <v>3267</v>
      </c>
      <c r="E4198" s="456">
        <v>0</v>
      </c>
      <c r="F4198" s="456">
        <v>0</v>
      </c>
      <c r="G4198" s="456">
        <v>0</v>
      </c>
      <c r="H4198" s="456">
        <v>0</v>
      </c>
      <c r="I4198" s="456">
        <v>0</v>
      </c>
      <c r="J4198" s="459">
        <v>0</v>
      </c>
    </row>
    <row r="4199" spans="2:10" x14ac:dyDescent="0.25">
      <c r="B4199" s="516" t="s">
        <v>321</v>
      </c>
      <c r="C4199" s="458" t="s">
        <v>5539</v>
      </c>
      <c r="D4199" s="458" t="s">
        <v>2288</v>
      </c>
      <c r="E4199" s="456">
        <v>0</v>
      </c>
      <c r="F4199" s="456">
        <v>0</v>
      </c>
      <c r="G4199" s="456">
        <v>0</v>
      </c>
      <c r="H4199" s="456">
        <v>0</v>
      </c>
      <c r="I4199" s="456">
        <v>0</v>
      </c>
      <c r="J4199" s="459">
        <v>0</v>
      </c>
    </row>
    <row r="4200" spans="2:10" x14ac:dyDescent="0.25">
      <c r="B4200" s="516" t="s">
        <v>321</v>
      </c>
      <c r="C4200" s="458" t="s">
        <v>5540</v>
      </c>
      <c r="D4200" s="458" t="s">
        <v>3270</v>
      </c>
      <c r="E4200" s="456">
        <v>0</v>
      </c>
      <c r="F4200" s="456">
        <v>0</v>
      </c>
      <c r="G4200" s="456">
        <v>0</v>
      </c>
      <c r="H4200" s="456">
        <v>0</v>
      </c>
      <c r="I4200" s="456">
        <v>0</v>
      </c>
      <c r="J4200" s="459">
        <v>0</v>
      </c>
    </row>
    <row r="4201" spans="2:10" x14ac:dyDescent="0.25">
      <c r="B4201" s="516" t="s">
        <v>321</v>
      </c>
      <c r="C4201" s="458" t="s">
        <v>5541</v>
      </c>
      <c r="D4201" s="458" t="s">
        <v>2107</v>
      </c>
      <c r="E4201" s="456">
        <v>0</v>
      </c>
      <c r="F4201" s="456">
        <v>0</v>
      </c>
      <c r="G4201" s="456">
        <v>0</v>
      </c>
      <c r="H4201" s="456">
        <v>0</v>
      </c>
      <c r="I4201" s="456">
        <v>0</v>
      </c>
      <c r="J4201" s="459">
        <v>0</v>
      </c>
    </row>
    <row r="4202" spans="2:10" x14ac:dyDescent="0.25">
      <c r="B4202" s="516" t="s">
        <v>321</v>
      </c>
      <c r="C4202" s="458" t="s">
        <v>5542</v>
      </c>
      <c r="D4202" s="458" t="s">
        <v>2109</v>
      </c>
      <c r="E4202" s="456">
        <v>0</v>
      </c>
      <c r="F4202" s="456">
        <v>0</v>
      </c>
      <c r="G4202" s="456">
        <v>0</v>
      </c>
      <c r="H4202" s="456">
        <v>0</v>
      </c>
      <c r="I4202" s="456">
        <v>0</v>
      </c>
      <c r="J4202" s="459">
        <v>0</v>
      </c>
    </row>
    <row r="4203" spans="2:10" x14ac:dyDescent="0.25">
      <c r="B4203" s="516" t="s">
        <v>321</v>
      </c>
      <c r="C4203" s="458" t="s">
        <v>5543</v>
      </c>
      <c r="D4203" s="458" t="s">
        <v>2111</v>
      </c>
      <c r="E4203" s="456">
        <v>0</v>
      </c>
      <c r="F4203" s="456">
        <v>0</v>
      </c>
      <c r="G4203" s="456">
        <v>0</v>
      </c>
      <c r="H4203" s="456">
        <v>0</v>
      </c>
      <c r="I4203" s="456">
        <v>0</v>
      </c>
      <c r="J4203" s="459">
        <v>0</v>
      </c>
    </row>
    <row r="4204" spans="2:10" x14ac:dyDescent="0.25">
      <c r="B4204" s="516" t="s">
        <v>321</v>
      </c>
      <c r="C4204" s="458" t="s">
        <v>5544</v>
      </c>
      <c r="D4204" s="458" t="s">
        <v>2191</v>
      </c>
      <c r="E4204" s="456">
        <v>0</v>
      </c>
      <c r="F4204" s="456">
        <v>0</v>
      </c>
      <c r="G4204" s="456">
        <v>0</v>
      </c>
      <c r="H4204" s="456">
        <v>0</v>
      </c>
      <c r="I4204" s="456">
        <v>0</v>
      </c>
      <c r="J4204" s="459">
        <v>0</v>
      </c>
    </row>
    <row r="4205" spans="2:10" x14ac:dyDescent="0.25">
      <c r="B4205" s="516" t="s">
        <v>321</v>
      </c>
      <c r="C4205" s="458" t="s">
        <v>5545</v>
      </c>
      <c r="D4205" s="458" t="s">
        <v>3690</v>
      </c>
      <c r="E4205" s="456">
        <v>0</v>
      </c>
      <c r="F4205" s="456">
        <v>0</v>
      </c>
      <c r="G4205" s="456">
        <v>0</v>
      </c>
      <c r="H4205" s="456">
        <v>0</v>
      </c>
      <c r="I4205" s="456">
        <v>0</v>
      </c>
      <c r="J4205" s="459">
        <v>0</v>
      </c>
    </row>
    <row r="4206" spans="2:10" x14ac:dyDescent="0.25">
      <c r="B4206" s="516" t="s">
        <v>321</v>
      </c>
      <c r="C4206" s="458" t="s">
        <v>5546</v>
      </c>
      <c r="D4206" s="458" t="s">
        <v>4227</v>
      </c>
      <c r="E4206" s="456">
        <v>0</v>
      </c>
      <c r="F4206" s="456">
        <v>0</v>
      </c>
      <c r="G4206" s="456">
        <v>0</v>
      </c>
      <c r="H4206" s="456">
        <v>0</v>
      </c>
      <c r="I4206" s="456">
        <v>0</v>
      </c>
      <c r="J4206" s="459">
        <v>0</v>
      </c>
    </row>
    <row r="4207" spans="2:10" x14ac:dyDescent="0.25">
      <c r="B4207" s="516" t="s">
        <v>321</v>
      </c>
      <c r="C4207" s="458" t="s">
        <v>5547</v>
      </c>
      <c r="D4207" s="458" t="s">
        <v>2149</v>
      </c>
      <c r="E4207" s="456">
        <v>0</v>
      </c>
      <c r="F4207" s="456">
        <v>0</v>
      </c>
      <c r="G4207" s="456">
        <v>0</v>
      </c>
      <c r="H4207" s="456">
        <v>0</v>
      </c>
      <c r="I4207" s="456">
        <v>0</v>
      </c>
      <c r="J4207" s="459">
        <v>0</v>
      </c>
    </row>
    <row r="4208" spans="2:10" x14ac:dyDescent="0.25">
      <c r="B4208" s="516" t="s">
        <v>321</v>
      </c>
      <c r="C4208" s="458" t="s">
        <v>5548</v>
      </c>
      <c r="D4208" s="458" t="s">
        <v>2107</v>
      </c>
      <c r="E4208" s="456">
        <v>0</v>
      </c>
      <c r="F4208" s="456">
        <v>0</v>
      </c>
      <c r="G4208" s="456">
        <v>0</v>
      </c>
      <c r="H4208" s="456">
        <v>0</v>
      </c>
      <c r="I4208" s="456">
        <v>0</v>
      </c>
      <c r="J4208" s="459">
        <v>0</v>
      </c>
    </row>
    <row r="4209" spans="2:10" x14ac:dyDescent="0.25">
      <c r="B4209" s="516" t="s">
        <v>321</v>
      </c>
      <c r="C4209" s="458" t="s">
        <v>5549</v>
      </c>
      <c r="D4209" s="458" t="s">
        <v>4229</v>
      </c>
      <c r="E4209" s="456">
        <v>0</v>
      </c>
      <c r="F4209" s="456">
        <v>0</v>
      </c>
      <c r="G4209" s="456">
        <v>0</v>
      </c>
      <c r="H4209" s="456">
        <v>0</v>
      </c>
      <c r="I4209" s="456">
        <v>0</v>
      </c>
      <c r="J4209" s="459">
        <v>0</v>
      </c>
    </row>
    <row r="4210" spans="2:10" x14ac:dyDescent="0.25">
      <c r="B4210" s="516" t="s">
        <v>321</v>
      </c>
      <c r="C4210" s="458" t="s">
        <v>5550</v>
      </c>
      <c r="D4210" s="458" t="s">
        <v>2109</v>
      </c>
      <c r="E4210" s="456">
        <v>0</v>
      </c>
      <c r="F4210" s="456">
        <v>0</v>
      </c>
      <c r="G4210" s="456">
        <v>0</v>
      </c>
      <c r="H4210" s="456">
        <v>0</v>
      </c>
      <c r="I4210" s="456">
        <v>0</v>
      </c>
      <c r="J4210" s="459">
        <v>0</v>
      </c>
    </row>
    <row r="4211" spans="2:10" x14ac:dyDescent="0.25">
      <c r="B4211" s="516" t="s">
        <v>321</v>
      </c>
      <c r="C4211" s="458" t="s">
        <v>5551</v>
      </c>
      <c r="D4211" s="458" t="s">
        <v>2191</v>
      </c>
      <c r="E4211" s="456">
        <v>0</v>
      </c>
      <c r="F4211" s="456">
        <v>0</v>
      </c>
      <c r="G4211" s="456">
        <v>0</v>
      </c>
      <c r="H4211" s="456">
        <v>0</v>
      </c>
      <c r="I4211" s="456">
        <v>0</v>
      </c>
      <c r="J4211" s="459">
        <v>0</v>
      </c>
    </row>
    <row r="4212" spans="2:10" x14ac:dyDescent="0.25">
      <c r="B4212" s="516" t="s">
        <v>321</v>
      </c>
      <c r="C4212" s="458" t="s">
        <v>5552</v>
      </c>
      <c r="D4212" s="458" t="s">
        <v>2117</v>
      </c>
      <c r="E4212" s="456">
        <v>0</v>
      </c>
      <c r="F4212" s="456">
        <v>0</v>
      </c>
      <c r="G4212" s="456">
        <v>0</v>
      </c>
      <c r="H4212" s="456">
        <v>0</v>
      </c>
      <c r="I4212" s="456">
        <v>0</v>
      </c>
      <c r="J4212" s="459">
        <v>0</v>
      </c>
    </row>
    <row r="4213" spans="2:10" x14ac:dyDescent="0.25">
      <c r="B4213" s="516" t="s">
        <v>321</v>
      </c>
      <c r="C4213" s="458" t="s">
        <v>5553</v>
      </c>
      <c r="D4213" s="458" t="s">
        <v>2133</v>
      </c>
      <c r="E4213" s="456">
        <v>0</v>
      </c>
      <c r="F4213" s="456">
        <v>0</v>
      </c>
      <c r="G4213" s="456">
        <v>0</v>
      </c>
      <c r="H4213" s="456">
        <v>0</v>
      </c>
      <c r="I4213" s="456">
        <v>0</v>
      </c>
      <c r="J4213" s="459">
        <v>0</v>
      </c>
    </row>
    <row r="4214" spans="2:10" x14ac:dyDescent="0.25">
      <c r="B4214" s="516" t="s">
        <v>321</v>
      </c>
      <c r="C4214" s="458" t="s">
        <v>5554</v>
      </c>
      <c r="D4214" s="458" t="s">
        <v>2316</v>
      </c>
      <c r="E4214" s="456">
        <v>0</v>
      </c>
      <c r="F4214" s="456">
        <v>0</v>
      </c>
      <c r="G4214" s="456">
        <v>0</v>
      </c>
      <c r="H4214" s="456">
        <v>0</v>
      </c>
      <c r="I4214" s="456">
        <v>0</v>
      </c>
      <c r="J4214" s="459">
        <v>0</v>
      </c>
    </row>
    <row r="4215" spans="2:10" x14ac:dyDescent="0.25">
      <c r="B4215" s="516" t="s">
        <v>321</v>
      </c>
      <c r="C4215" s="458" t="s">
        <v>5555</v>
      </c>
      <c r="D4215" s="458" t="s">
        <v>4227</v>
      </c>
      <c r="E4215" s="456">
        <v>0</v>
      </c>
      <c r="F4215" s="456">
        <v>0</v>
      </c>
      <c r="G4215" s="456">
        <v>0</v>
      </c>
      <c r="H4215" s="456">
        <v>0</v>
      </c>
      <c r="I4215" s="456">
        <v>0</v>
      </c>
      <c r="J4215" s="459">
        <v>0</v>
      </c>
    </row>
    <row r="4216" spans="2:10" x14ac:dyDescent="0.25">
      <c r="B4216" s="516" t="s">
        <v>321</v>
      </c>
      <c r="C4216" s="458" t="s">
        <v>5556</v>
      </c>
      <c r="D4216" s="458" t="s">
        <v>2137</v>
      </c>
      <c r="E4216" s="456">
        <v>0</v>
      </c>
      <c r="F4216" s="456">
        <v>0</v>
      </c>
      <c r="G4216" s="456">
        <v>0</v>
      </c>
      <c r="H4216" s="456">
        <v>0</v>
      </c>
      <c r="I4216" s="456">
        <v>0</v>
      </c>
      <c r="J4216" s="459">
        <v>0</v>
      </c>
    </row>
    <row r="4217" spans="2:10" x14ac:dyDescent="0.25">
      <c r="B4217" s="516" t="s">
        <v>321</v>
      </c>
      <c r="C4217" s="458" t="s">
        <v>5557</v>
      </c>
      <c r="D4217" s="458" t="s">
        <v>2322</v>
      </c>
      <c r="E4217" s="456">
        <v>0</v>
      </c>
      <c r="F4217" s="456">
        <v>0</v>
      </c>
      <c r="G4217" s="456">
        <v>0</v>
      </c>
      <c r="H4217" s="456">
        <v>0</v>
      </c>
      <c r="I4217" s="456">
        <v>0</v>
      </c>
      <c r="J4217" s="459">
        <v>0</v>
      </c>
    </row>
    <row r="4218" spans="2:10" x14ac:dyDescent="0.25">
      <c r="B4218" s="516" t="s">
        <v>321</v>
      </c>
      <c r="C4218" s="458" t="s">
        <v>5558</v>
      </c>
      <c r="D4218" s="458" t="s">
        <v>2329</v>
      </c>
      <c r="E4218" s="456">
        <v>0</v>
      </c>
      <c r="F4218" s="456">
        <v>0</v>
      </c>
      <c r="G4218" s="456">
        <v>0</v>
      </c>
      <c r="H4218" s="456">
        <v>0</v>
      </c>
      <c r="I4218" s="456">
        <v>0</v>
      </c>
      <c r="J4218" s="459">
        <v>0</v>
      </c>
    </row>
    <row r="4219" spans="2:10" x14ac:dyDescent="0.25">
      <c r="B4219" s="516" t="s">
        <v>321</v>
      </c>
      <c r="C4219" s="458" t="s">
        <v>5559</v>
      </c>
      <c r="D4219" s="458" t="s">
        <v>2357</v>
      </c>
      <c r="E4219" s="456">
        <v>0</v>
      </c>
      <c r="F4219" s="456">
        <v>0</v>
      </c>
      <c r="G4219" s="456">
        <v>0</v>
      </c>
      <c r="H4219" s="456">
        <v>0</v>
      </c>
      <c r="I4219" s="456">
        <v>0</v>
      </c>
      <c r="J4219" s="459">
        <v>0</v>
      </c>
    </row>
    <row r="4220" spans="2:10" x14ac:dyDescent="0.25">
      <c r="B4220" s="516" t="s">
        <v>321</v>
      </c>
      <c r="C4220" s="458" t="s">
        <v>5560</v>
      </c>
      <c r="D4220" s="458" t="s">
        <v>5135</v>
      </c>
      <c r="E4220" s="456">
        <v>0</v>
      </c>
      <c r="F4220" s="456">
        <v>0</v>
      </c>
      <c r="G4220" s="456">
        <v>0</v>
      </c>
      <c r="H4220" s="456">
        <v>0</v>
      </c>
      <c r="I4220" s="456">
        <v>0</v>
      </c>
      <c r="J4220" s="459">
        <v>0</v>
      </c>
    </row>
    <row r="4221" spans="2:10" x14ac:dyDescent="0.25">
      <c r="B4221" s="516" t="s">
        <v>321</v>
      </c>
      <c r="C4221" s="458" t="s">
        <v>5561</v>
      </c>
      <c r="D4221" s="458" t="s">
        <v>2318</v>
      </c>
      <c r="E4221" s="456">
        <v>0</v>
      </c>
      <c r="F4221" s="456">
        <v>0</v>
      </c>
      <c r="G4221" s="456">
        <v>0</v>
      </c>
      <c r="H4221" s="456">
        <v>0</v>
      </c>
      <c r="I4221" s="456">
        <v>0</v>
      </c>
      <c r="J4221" s="459">
        <v>0</v>
      </c>
    </row>
    <row r="4222" spans="2:10" x14ac:dyDescent="0.25">
      <c r="B4222" s="516" t="s">
        <v>321</v>
      </c>
      <c r="C4222" s="458" t="s">
        <v>5562</v>
      </c>
      <c r="D4222" s="458" t="s">
        <v>2107</v>
      </c>
      <c r="E4222" s="456">
        <v>0</v>
      </c>
      <c r="F4222" s="456">
        <v>0</v>
      </c>
      <c r="G4222" s="456">
        <v>0</v>
      </c>
      <c r="H4222" s="456">
        <v>0</v>
      </c>
      <c r="I4222" s="456">
        <v>0</v>
      </c>
      <c r="J4222" s="459">
        <v>0</v>
      </c>
    </row>
    <row r="4223" spans="2:10" x14ac:dyDescent="0.25">
      <c r="B4223" s="516" t="s">
        <v>321</v>
      </c>
      <c r="C4223" s="458" t="s">
        <v>5563</v>
      </c>
      <c r="D4223" s="458" t="s">
        <v>2109</v>
      </c>
      <c r="E4223" s="456">
        <v>0</v>
      </c>
      <c r="F4223" s="456">
        <v>0</v>
      </c>
      <c r="G4223" s="456">
        <v>0</v>
      </c>
      <c r="H4223" s="456">
        <v>0</v>
      </c>
      <c r="I4223" s="456">
        <v>0</v>
      </c>
      <c r="J4223" s="459">
        <v>0</v>
      </c>
    </row>
    <row r="4224" spans="2:10" x14ac:dyDescent="0.25">
      <c r="B4224" s="516" t="s">
        <v>321</v>
      </c>
      <c r="C4224" s="458" t="s">
        <v>5564</v>
      </c>
      <c r="D4224" s="458" t="s">
        <v>2294</v>
      </c>
      <c r="E4224" s="456">
        <v>0</v>
      </c>
      <c r="F4224" s="456">
        <v>0</v>
      </c>
      <c r="G4224" s="456">
        <v>0</v>
      </c>
      <c r="H4224" s="456">
        <v>0</v>
      </c>
      <c r="I4224" s="456">
        <v>0</v>
      </c>
      <c r="J4224" s="459">
        <v>0</v>
      </c>
    </row>
    <row r="4225" spans="2:10" x14ac:dyDescent="0.25">
      <c r="B4225" s="516" t="s">
        <v>321</v>
      </c>
      <c r="C4225" s="458" t="s">
        <v>5565</v>
      </c>
      <c r="D4225" s="458" t="s">
        <v>2117</v>
      </c>
      <c r="E4225" s="456">
        <v>0</v>
      </c>
      <c r="F4225" s="456">
        <v>0</v>
      </c>
      <c r="G4225" s="456">
        <v>0</v>
      </c>
      <c r="H4225" s="456">
        <v>0</v>
      </c>
      <c r="I4225" s="456">
        <v>0</v>
      </c>
      <c r="J4225" s="459">
        <v>0</v>
      </c>
    </row>
    <row r="4226" spans="2:10" x14ac:dyDescent="0.25">
      <c r="B4226" s="516" t="s">
        <v>321</v>
      </c>
      <c r="C4226" s="458" t="s">
        <v>5566</v>
      </c>
      <c r="D4226" s="458" t="s">
        <v>2316</v>
      </c>
      <c r="E4226" s="456">
        <v>0</v>
      </c>
      <c r="F4226" s="456">
        <v>0</v>
      </c>
      <c r="G4226" s="456">
        <v>0</v>
      </c>
      <c r="H4226" s="456">
        <v>0</v>
      </c>
      <c r="I4226" s="456">
        <v>0</v>
      </c>
      <c r="J4226" s="459">
        <v>0</v>
      </c>
    </row>
    <row r="4227" spans="2:10" x14ac:dyDescent="0.25">
      <c r="B4227" s="516" t="s">
        <v>321</v>
      </c>
      <c r="C4227" s="458" t="s">
        <v>5567</v>
      </c>
      <c r="D4227" s="458" t="s">
        <v>2322</v>
      </c>
      <c r="E4227" s="456">
        <v>0</v>
      </c>
      <c r="F4227" s="456">
        <v>0</v>
      </c>
      <c r="G4227" s="456">
        <v>0</v>
      </c>
      <c r="H4227" s="456">
        <v>0</v>
      </c>
      <c r="I4227" s="456">
        <v>0</v>
      </c>
      <c r="J4227" s="459">
        <v>0</v>
      </c>
    </row>
    <row r="4228" spans="2:10" x14ac:dyDescent="0.25">
      <c r="B4228" s="516" t="s">
        <v>321</v>
      </c>
      <c r="C4228" s="458" t="s">
        <v>5568</v>
      </c>
      <c r="D4228" s="458" t="s">
        <v>2351</v>
      </c>
      <c r="E4228" s="456">
        <v>0</v>
      </c>
      <c r="F4228" s="456">
        <v>0</v>
      </c>
      <c r="G4228" s="456">
        <v>0</v>
      </c>
      <c r="H4228" s="456">
        <v>0</v>
      </c>
      <c r="I4228" s="456">
        <v>0</v>
      </c>
      <c r="J4228" s="459">
        <v>0</v>
      </c>
    </row>
    <row r="4229" spans="2:10" x14ac:dyDescent="0.25">
      <c r="B4229" s="516" t="s">
        <v>321</v>
      </c>
      <c r="C4229" s="458" t="s">
        <v>5569</v>
      </c>
      <c r="D4229" s="458" t="s">
        <v>2357</v>
      </c>
      <c r="E4229" s="456">
        <v>0</v>
      </c>
      <c r="F4229" s="456">
        <v>0</v>
      </c>
      <c r="G4229" s="456">
        <v>0</v>
      </c>
      <c r="H4229" s="456">
        <v>0</v>
      </c>
      <c r="I4229" s="456">
        <v>0</v>
      </c>
      <c r="J4229" s="459">
        <v>0</v>
      </c>
    </row>
    <row r="4230" spans="2:10" x14ac:dyDescent="0.25">
      <c r="B4230" s="516" t="s">
        <v>321</v>
      </c>
      <c r="C4230" s="458" t="s">
        <v>5570</v>
      </c>
      <c r="D4230" s="458" t="s">
        <v>2262</v>
      </c>
      <c r="E4230" s="456">
        <v>0</v>
      </c>
      <c r="F4230" s="456">
        <v>0</v>
      </c>
      <c r="G4230" s="456">
        <v>0</v>
      </c>
      <c r="H4230" s="456">
        <v>0</v>
      </c>
      <c r="I4230" s="456">
        <v>0</v>
      </c>
      <c r="J4230" s="459">
        <v>0</v>
      </c>
    </row>
    <row r="4231" spans="2:10" x14ac:dyDescent="0.25">
      <c r="B4231" s="516" t="s">
        <v>321</v>
      </c>
      <c r="C4231" s="458" t="s">
        <v>5571</v>
      </c>
      <c r="D4231" s="458" t="s">
        <v>2097</v>
      </c>
      <c r="E4231" s="456">
        <v>0</v>
      </c>
      <c r="F4231" s="456">
        <v>0</v>
      </c>
      <c r="G4231" s="456">
        <v>0</v>
      </c>
      <c r="H4231" s="456">
        <v>0</v>
      </c>
      <c r="I4231" s="456">
        <v>0</v>
      </c>
      <c r="J4231" s="459">
        <v>0</v>
      </c>
    </row>
    <row r="4232" spans="2:10" x14ac:dyDescent="0.25">
      <c r="B4232" s="516" t="s">
        <v>321</v>
      </c>
      <c r="C4232" s="458" t="s">
        <v>5572</v>
      </c>
      <c r="D4232" s="458" t="s">
        <v>2105</v>
      </c>
      <c r="E4232" s="456">
        <v>0</v>
      </c>
      <c r="F4232" s="456">
        <v>0</v>
      </c>
      <c r="G4232" s="456">
        <v>0</v>
      </c>
      <c r="H4232" s="456">
        <v>0</v>
      </c>
      <c r="I4232" s="456">
        <v>0</v>
      </c>
      <c r="J4232" s="459">
        <v>0</v>
      </c>
    </row>
    <row r="4233" spans="2:10" x14ac:dyDescent="0.25">
      <c r="B4233" s="516" t="s">
        <v>321</v>
      </c>
      <c r="C4233" s="458" t="s">
        <v>5573</v>
      </c>
      <c r="D4233" s="458" t="s">
        <v>2186</v>
      </c>
      <c r="E4233" s="456">
        <v>0</v>
      </c>
      <c r="F4233" s="456">
        <v>0</v>
      </c>
      <c r="G4233" s="456">
        <v>0</v>
      </c>
      <c r="H4233" s="456">
        <v>0</v>
      </c>
      <c r="I4233" s="456">
        <v>0</v>
      </c>
      <c r="J4233" s="459">
        <v>0</v>
      </c>
    </row>
    <row r="4234" spans="2:10" x14ac:dyDescent="0.25">
      <c r="B4234" s="516" t="s">
        <v>321</v>
      </c>
      <c r="C4234" s="458" t="s">
        <v>5574</v>
      </c>
      <c r="D4234" s="458" t="s">
        <v>2197</v>
      </c>
      <c r="E4234" s="456">
        <v>0</v>
      </c>
      <c r="F4234" s="456">
        <v>0</v>
      </c>
      <c r="G4234" s="456">
        <v>0</v>
      </c>
      <c r="H4234" s="456">
        <v>0</v>
      </c>
      <c r="I4234" s="456">
        <v>0</v>
      </c>
      <c r="J4234" s="459">
        <v>0</v>
      </c>
    </row>
    <row r="4235" spans="2:10" x14ac:dyDescent="0.25">
      <c r="B4235" s="516" t="s">
        <v>321</v>
      </c>
      <c r="C4235" s="458" t="s">
        <v>5575</v>
      </c>
      <c r="D4235" s="458" t="s">
        <v>2228</v>
      </c>
      <c r="E4235" s="456">
        <v>0</v>
      </c>
      <c r="F4235" s="456">
        <v>0</v>
      </c>
      <c r="G4235" s="456">
        <v>0</v>
      </c>
      <c r="H4235" s="456">
        <v>0</v>
      </c>
      <c r="I4235" s="456">
        <v>0</v>
      </c>
      <c r="J4235" s="459">
        <v>0</v>
      </c>
    </row>
    <row r="4236" spans="2:10" x14ac:dyDescent="0.25">
      <c r="B4236" s="516" t="s">
        <v>321</v>
      </c>
      <c r="C4236" s="458" t="s">
        <v>5576</v>
      </c>
      <c r="D4236" s="458" t="s">
        <v>2256</v>
      </c>
      <c r="E4236" s="456">
        <v>0</v>
      </c>
      <c r="F4236" s="456">
        <v>0</v>
      </c>
      <c r="G4236" s="456">
        <v>0</v>
      </c>
      <c r="H4236" s="456">
        <v>0</v>
      </c>
      <c r="I4236" s="456">
        <v>0</v>
      </c>
      <c r="J4236" s="459">
        <v>0</v>
      </c>
    </row>
    <row r="4237" spans="2:10" x14ac:dyDescent="0.25">
      <c r="B4237" s="516" t="s">
        <v>321</v>
      </c>
      <c r="C4237" s="458" t="s">
        <v>5577</v>
      </c>
      <c r="D4237" s="458" t="s">
        <v>2357</v>
      </c>
      <c r="E4237" s="456">
        <v>0</v>
      </c>
      <c r="F4237" s="456">
        <v>0</v>
      </c>
      <c r="G4237" s="456">
        <v>0</v>
      </c>
      <c r="H4237" s="456">
        <v>0</v>
      </c>
      <c r="I4237" s="456">
        <v>0</v>
      </c>
      <c r="J4237" s="459">
        <v>0</v>
      </c>
    </row>
    <row r="4238" spans="2:10" x14ac:dyDescent="0.25">
      <c r="B4238" s="516" t="s">
        <v>321</v>
      </c>
      <c r="C4238" s="458" t="s">
        <v>5578</v>
      </c>
      <c r="D4238" s="458" t="s">
        <v>2107</v>
      </c>
      <c r="E4238" s="456">
        <v>0</v>
      </c>
      <c r="F4238" s="456">
        <v>0</v>
      </c>
      <c r="G4238" s="456">
        <v>0</v>
      </c>
      <c r="H4238" s="456">
        <v>0</v>
      </c>
      <c r="I4238" s="456">
        <v>0</v>
      </c>
      <c r="J4238" s="459">
        <v>0</v>
      </c>
    </row>
    <row r="4239" spans="2:10" x14ac:dyDescent="0.25">
      <c r="B4239" s="516" t="s">
        <v>321</v>
      </c>
      <c r="C4239" s="458" t="s">
        <v>5579</v>
      </c>
      <c r="D4239" s="458" t="s">
        <v>4229</v>
      </c>
      <c r="E4239" s="456">
        <v>0</v>
      </c>
      <c r="F4239" s="456">
        <v>0</v>
      </c>
      <c r="G4239" s="456">
        <v>0</v>
      </c>
      <c r="H4239" s="456">
        <v>0</v>
      </c>
      <c r="I4239" s="456">
        <v>0</v>
      </c>
      <c r="J4239" s="459">
        <v>0</v>
      </c>
    </row>
    <row r="4240" spans="2:10" x14ac:dyDescent="0.25">
      <c r="B4240" s="516" t="s">
        <v>321</v>
      </c>
      <c r="C4240" s="458" t="s">
        <v>5580</v>
      </c>
      <c r="D4240" s="458" t="s">
        <v>5146</v>
      </c>
      <c r="E4240" s="456">
        <v>0</v>
      </c>
      <c r="F4240" s="456">
        <v>0</v>
      </c>
      <c r="G4240" s="456">
        <v>0</v>
      </c>
      <c r="H4240" s="456">
        <v>0</v>
      </c>
      <c r="I4240" s="456">
        <v>0</v>
      </c>
      <c r="J4240" s="459">
        <v>0</v>
      </c>
    </row>
    <row r="4241" spans="2:10" x14ac:dyDescent="0.25">
      <c r="B4241" s="516" t="s">
        <v>321</v>
      </c>
      <c r="C4241" s="458" t="s">
        <v>5581</v>
      </c>
      <c r="D4241" s="458" t="s">
        <v>5135</v>
      </c>
      <c r="E4241" s="456">
        <v>0</v>
      </c>
      <c r="F4241" s="456">
        <v>0</v>
      </c>
      <c r="G4241" s="456">
        <v>0</v>
      </c>
      <c r="H4241" s="456">
        <v>0</v>
      </c>
      <c r="I4241" s="456">
        <v>0</v>
      </c>
      <c r="J4241" s="459">
        <v>0</v>
      </c>
    </row>
    <row r="4242" spans="2:10" x14ac:dyDescent="0.25">
      <c r="B4242" s="516" t="s">
        <v>321</v>
      </c>
      <c r="C4242" s="458" t="s">
        <v>5582</v>
      </c>
      <c r="D4242" s="458" t="s">
        <v>5149</v>
      </c>
      <c r="E4242" s="456">
        <v>0</v>
      </c>
      <c r="F4242" s="456">
        <v>0</v>
      </c>
      <c r="G4242" s="456">
        <v>0</v>
      </c>
      <c r="H4242" s="456">
        <v>0</v>
      </c>
      <c r="I4242" s="456">
        <v>0</v>
      </c>
      <c r="J4242" s="459">
        <v>0</v>
      </c>
    </row>
    <row r="4243" spans="2:10" x14ac:dyDescent="0.25">
      <c r="B4243" s="516" t="s">
        <v>321</v>
      </c>
      <c r="C4243" s="458" t="s">
        <v>5583</v>
      </c>
      <c r="D4243" s="458" t="s">
        <v>2107</v>
      </c>
      <c r="E4243" s="456">
        <v>0</v>
      </c>
      <c r="F4243" s="456">
        <v>0</v>
      </c>
      <c r="G4243" s="456">
        <v>0</v>
      </c>
      <c r="H4243" s="456">
        <v>0</v>
      </c>
      <c r="I4243" s="456">
        <v>0</v>
      </c>
      <c r="J4243" s="459">
        <v>0</v>
      </c>
    </row>
    <row r="4244" spans="2:10" x14ac:dyDescent="0.25">
      <c r="B4244" s="516" t="s">
        <v>321</v>
      </c>
      <c r="C4244" s="458" t="s">
        <v>2064</v>
      </c>
      <c r="D4244" s="458" t="s">
        <v>2065</v>
      </c>
      <c r="E4244" s="456">
        <v>0</v>
      </c>
      <c r="F4244" s="456">
        <v>7192277.2000000002</v>
      </c>
      <c r="G4244" s="456">
        <v>0</v>
      </c>
      <c r="H4244" s="456">
        <v>0</v>
      </c>
      <c r="I4244" s="456">
        <v>0</v>
      </c>
      <c r="J4244" s="459">
        <v>7192277.2000000002</v>
      </c>
    </row>
    <row r="4245" spans="2:10" x14ac:dyDescent="0.25">
      <c r="B4245" s="516" t="s">
        <v>321</v>
      </c>
      <c r="C4245" s="458" t="s">
        <v>2066</v>
      </c>
      <c r="D4245" s="458" t="s">
        <v>2067</v>
      </c>
      <c r="E4245" s="456">
        <v>0</v>
      </c>
      <c r="F4245" s="456">
        <v>517591.07</v>
      </c>
      <c r="G4245" s="456">
        <v>0</v>
      </c>
      <c r="H4245" s="456">
        <v>0</v>
      </c>
      <c r="I4245" s="456">
        <v>0</v>
      </c>
      <c r="J4245" s="459">
        <v>517591.07</v>
      </c>
    </row>
    <row r="4246" spans="2:10" x14ac:dyDescent="0.25">
      <c r="B4246" s="516" t="s">
        <v>321</v>
      </c>
      <c r="C4246" s="458" t="s">
        <v>2068</v>
      </c>
      <c r="D4246" s="458" t="s">
        <v>2069</v>
      </c>
      <c r="E4246" s="456">
        <v>0</v>
      </c>
      <c r="F4246" s="456">
        <v>11649.3</v>
      </c>
      <c r="G4246" s="456">
        <v>0</v>
      </c>
      <c r="H4246" s="456">
        <v>0</v>
      </c>
      <c r="I4246" s="456">
        <v>0</v>
      </c>
      <c r="J4246" s="459">
        <v>11649.3</v>
      </c>
    </row>
    <row r="4247" spans="2:10" x14ac:dyDescent="0.25">
      <c r="B4247" s="516" t="s">
        <v>321</v>
      </c>
      <c r="C4247" s="458" t="s">
        <v>2070</v>
      </c>
      <c r="D4247" s="458" t="s">
        <v>2071</v>
      </c>
      <c r="E4247" s="456">
        <v>0</v>
      </c>
      <c r="F4247" s="456">
        <v>965372.38</v>
      </c>
      <c r="G4247" s="456">
        <v>0</v>
      </c>
      <c r="H4247" s="456">
        <v>0</v>
      </c>
      <c r="I4247" s="456">
        <v>0</v>
      </c>
      <c r="J4247" s="459">
        <v>965372.38</v>
      </c>
    </row>
    <row r="4248" spans="2:10" x14ac:dyDescent="0.25">
      <c r="B4248" s="516" t="s">
        <v>321</v>
      </c>
      <c r="C4248" s="458" t="s">
        <v>2072</v>
      </c>
      <c r="D4248" s="458" t="s">
        <v>2073</v>
      </c>
      <c r="E4248" s="456">
        <v>0</v>
      </c>
      <c r="F4248" s="456">
        <v>132738.70000000001</v>
      </c>
      <c r="G4248" s="456">
        <v>0</v>
      </c>
      <c r="H4248" s="456">
        <v>0</v>
      </c>
      <c r="I4248" s="456">
        <v>0</v>
      </c>
      <c r="J4248" s="459">
        <v>132738.70000000001</v>
      </c>
    </row>
    <row r="4249" spans="2:10" x14ac:dyDescent="0.25">
      <c r="B4249" s="516" t="s">
        <v>321</v>
      </c>
      <c r="C4249" s="458" t="s">
        <v>2074</v>
      </c>
      <c r="D4249" s="458" t="s">
        <v>2075</v>
      </c>
      <c r="E4249" s="456">
        <v>0</v>
      </c>
      <c r="F4249" s="456">
        <v>755399.29</v>
      </c>
      <c r="G4249" s="456">
        <v>0</v>
      </c>
      <c r="H4249" s="456">
        <v>0</v>
      </c>
      <c r="I4249" s="456">
        <v>0</v>
      </c>
      <c r="J4249" s="459">
        <v>755399.29</v>
      </c>
    </row>
    <row r="4250" spans="2:10" x14ac:dyDescent="0.25">
      <c r="B4250" s="516" t="s">
        <v>321</v>
      </c>
      <c r="C4250" s="458" t="s">
        <v>2076</v>
      </c>
      <c r="D4250" s="458" t="s">
        <v>2077</v>
      </c>
      <c r="E4250" s="456">
        <v>0</v>
      </c>
      <c r="F4250" s="456">
        <v>11519.89</v>
      </c>
      <c r="G4250" s="456">
        <v>0</v>
      </c>
      <c r="H4250" s="456">
        <v>0</v>
      </c>
      <c r="I4250" s="456">
        <v>0</v>
      </c>
      <c r="J4250" s="459">
        <v>11519.89</v>
      </c>
    </row>
    <row r="4251" spans="2:10" x14ac:dyDescent="0.25">
      <c r="B4251" s="516" t="s">
        <v>321</v>
      </c>
      <c r="C4251" s="458" t="s">
        <v>2078</v>
      </c>
      <c r="D4251" s="458" t="s">
        <v>2079</v>
      </c>
      <c r="E4251" s="456">
        <v>0</v>
      </c>
      <c r="F4251" s="456">
        <v>1094327.83</v>
      </c>
      <c r="G4251" s="456">
        <v>0</v>
      </c>
      <c r="H4251" s="456">
        <v>0</v>
      </c>
      <c r="I4251" s="456">
        <v>0</v>
      </c>
      <c r="J4251" s="459">
        <v>1094327.83</v>
      </c>
    </row>
    <row r="4252" spans="2:10" x14ac:dyDescent="0.25">
      <c r="B4252" s="516" t="s">
        <v>321</v>
      </c>
      <c r="C4252" s="458" t="s">
        <v>2080</v>
      </c>
      <c r="D4252" s="458" t="s">
        <v>2081</v>
      </c>
      <c r="E4252" s="456">
        <v>0</v>
      </c>
      <c r="F4252" s="456">
        <v>937745.43</v>
      </c>
      <c r="G4252" s="456">
        <v>0</v>
      </c>
      <c r="H4252" s="456">
        <v>0</v>
      </c>
      <c r="I4252" s="456">
        <v>0</v>
      </c>
      <c r="J4252" s="459">
        <v>937745.43</v>
      </c>
    </row>
    <row r="4253" spans="2:10" x14ac:dyDescent="0.25">
      <c r="B4253" s="516" t="s">
        <v>321</v>
      </c>
      <c r="C4253" s="458" t="s">
        <v>2082</v>
      </c>
      <c r="D4253" s="458" t="s">
        <v>2083</v>
      </c>
      <c r="E4253" s="456">
        <v>0</v>
      </c>
      <c r="F4253" s="456">
        <v>269830.26</v>
      </c>
      <c r="G4253" s="456">
        <v>0</v>
      </c>
      <c r="H4253" s="456">
        <v>0</v>
      </c>
      <c r="I4253" s="456">
        <v>0</v>
      </c>
      <c r="J4253" s="459">
        <v>269830.26</v>
      </c>
    </row>
    <row r="4254" spans="2:10" x14ac:dyDescent="0.25">
      <c r="B4254" s="516" t="s">
        <v>321</v>
      </c>
      <c r="C4254" s="458" t="s">
        <v>2084</v>
      </c>
      <c r="D4254" s="458" t="s">
        <v>2085</v>
      </c>
      <c r="E4254" s="456">
        <v>0</v>
      </c>
      <c r="F4254" s="456">
        <v>636681.18000000005</v>
      </c>
      <c r="G4254" s="456">
        <v>0</v>
      </c>
      <c r="H4254" s="456">
        <v>0</v>
      </c>
      <c r="I4254" s="456">
        <v>0</v>
      </c>
      <c r="J4254" s="459">
        <v>636681.18000000005</v>
      </c>
    </row>
    <row r="4255" spans="2:10" x14ac:dyDescent="0.25">
      <c r="B4255" s="516" t="s">
        <v>321</v>
      </c>
      <c r="C4255" s="458" t="s">
        <v>2086</v>
      </c>
      <c r="D4255" s="458" t="s">
        <v>2087</v>
      </c>
      <c r="E4255" s="456">
        <v>0</v>
      </c>
      <c r="F4255" s="456">
        <v>199990.22</v>
      </c>
      <c r="G4255" s="456">
        <v>0</v>
      </c>
      <c r="H4255" s="456">
        <v>0</v>
      </c>
      <c r="I4255" s="456">
        <v>0</v>
      </c>
      <c r="J4255" s="459">
        <v>199990.22</v>
      </c>
    </row>
    <row r="4256" spans="2:10" x14ac:dyDescent="0.25">
      <c r="B4256" s="516" t="s">
        <v>321</v>
      </c>
      <c r="C4256" s="458" t="s">
        <v>2088</v>
      </c>
      <c r="D4256" s="458" t="s">
        <v>2089</v>
      </c>
      <c r="E4256" s="456">
        <v>0</v>
      </c>
      <c r="F4256" s="456">
        <v>135322.69</v>
      </c>
      <c r="G4256" s="456">
        <v>0</v>
      </c>
      <c r="H4256" s="456">
        <v>0</v>
      </c>
      <c r="I4256" s="456">
        <v>0</v>
      </c>
      <c r="J4256" s="459">
        <v>135322.69</v>
      </c>
    </row>
    <row r="4257" spans="2:10" x14ac:dyDescent="0.25">
      <c r="B4257" s="516" t="s">
        <v>321</v>
      </c>
      <c r="C4257" s="458" t="s">
        <v>2090</v>
      </c>
      <c r="D4257" s="458" t="s">
        <v>2091</v>
      </c>
      <c r="E4257" s="456">
        <v>0</v>
      </c>
      <c r="F4257" s="456">
        <v>229138</v>
      </c>
      <c r="G4257" s="456">
        <v>0</v>
      </c>
      <c r="H4257" s="456">
        <v>0</v>
      </c>
      <c r="I4257" s="456">
        <v>0</v>
      </c>
      <c r="J4257" s="459">
        <v>229138</v>
      </c>
    </row>
    <row r="4258" spans="2:10" x14ac:dyDescent="0.25">
      <c r="B4258" s="516" t="s">
        <v>321</v>
      </c>
      <c r="C4258" s="458" t="s">
        <v>5584</v>
      </c>
      <c r="D4258" s="458" t="s">
        <v>5585</v>
      </c>
      <c r="E4258" s="456">
        <v>0</v>
      </c>
      <c r="F4258" s="456">
        <v>0</v>
      </c>
      <c r="G4258" s="456">
        <v>0</v>
      </c>
      <c r="H4258" s="456">
        <v>0</v>
      </c>
      <c r="I4258" s="456">
        <v>0</v>
      </c>
      <c r="J4258" s="459">
        <v>0</v>
      </c>
    </row>
    <row r="4259" spans="2:10" x14ac:dyDescent="0.25">
      <c r="B4259" s="516" t="s">
        <v>321</v>
      </c>
      <c r="C4259" s="458" t="s">
        <v>5586</v>
      </c>
      <c r="D4259" s="458" t="s">
        <v>4060</v>
      </c>
      <c r="E4259" s="456">
        <v>0</v>
      </c>
      <c r="F4259" s="456">
        <v>0</v>
      </c>
      <c r="G4259" s="456">
        <v>0</v>
      </c>
      <c r="H4259" s="456">
        <v>0</v>
      </c>
      <c r="I4259" s="456">
        <v>0</v>
      </c>
      <c r="J4259" s="459">
        <v>0</v>
      </c>
    </row>
    <row r="4260" spans="2:10" x14ac:dyDescent="0.25">
      <c r="B4260" s="516" t="s">
        <v>321</v>
      </c>
      <c r="C4260" s="458" t="s">
        <v>2092</v>
      </c>
      <c r="D4260" s="458" t="s">
        <v>2093</v>
      </c>
      <c r="E4260" s="456">
        <v>0</v>
      </c>
      <c r="F4260" s="456">
        <v>3553.5</v>
      </c>
      <c r="G4260" s="456">
        <v>0</v>
      </c>
      <c r="H4260" s="456">
        <v>0</v>
      </c>
      <c r="I4260" s="456">
        <v>0</v>
      </c>
      <c r="J4260" s="459">
        <v>3553.5</v>
      </c>
    </row>
    <row r="4261" spans="2:10" x14ac:dyDescent="0.25">
      <c r="B4261" s="516" t="s">
        <v>321</v>
      </c>
      <c r="C4261" s="458" t="s">
        <v>2094</v>
      </c>
      <c r="D4261" s="458" t="s">
        <v>2095</v>
      </c>
      <c r="E4261" s="456">
        <v>0</v>
      </c>
      <c r="F4261" s="456">
        <v>209041.73</v>
      </c>
      <c r="G4261" s="456">
        <v>0</v>
      </c>
      <c r="H4261" s="456">
        <v>0</v>
      </c>
      <c r="I4261" s="456">
        <v>0</v>
      </c>
      <c r="J4261" s="459">
        <v>209041.73</v>
      </c>
    </row>
    <row r="4262" spans="2:10" x14ac:dyDescent="0.25">
      <c r="B4262" s="516" t="s">
        <v>321</v>
      </c>
      <c r="C4262" s="458" t="s">
        <v>2096</v>
      </c>
      <c r="D4262" s="458" t="s">
        <v>2097</v>
      </c>
      <c r="E4262" s="456">
        <v>0</v>
      </c>
      <c r="F4262" s="456">
        <v>80895.55</v>
      </c>
      <c r="G4262" s="456">
        <v>0</v>
      </c>
      <c r="H4262" s="456">
        <v>0</v>
      </c>
      <c r="I4262" s="456">
        <v>0</v>
      </c>
      <c r="J4262" s="459">
        <v>80895.55</v>
      </c>
    </row>
    <row r="4263" spans="2:10" x14ac:dyDescent="0.25">
      <c r="B4263" s="516" t="s">
        <v>321</v>
      </c>
      <c r="C4263" s="458" t="s">
        <v>2098</v>
      </c>
      <c r="D4263" s="458" t="s">
        <v>2099</v>
      </c>
      <c r="E4263" s="456">
        <v>0</v>
      </c>
      <c r="F4263" s="456">
        <v>113170.46</v>
      </c>
      <c r="G4263" s="456">
        <v>0</v>
      </c>
      <c r="H4263" s="456">
        <v>0</v>
      </c>
      <c r="I4263" s="456">
        <v>0</v>
      </c>
      <c r="J4263" s="459">
        <v>113170.46</v>
      </c>
    </row>
    <row r="4264" spans="2:10" ht="18" x14ac:dyDescent="0.25">
      <c r="B4264" s="516" t="s">
        <v>321</v>
      </c>
      <c r="C4264" s="458" t="s">
        <v>5587</v>
      </c>
      <c r="D4264" s="458" t="s">
        <v>2177</v>
      </c>
      <c r="E4264" s="456">
        <v>0</v>
      </c>
      <c r="F4264" s="456">
        <v>0</v>
      </c>
      <c r="G4264" s="456">
        <v>0</v>
      </c>
      <c r="H4264" s="456">
        <v>0</v>
      </c>
      <c r="I4264" s="456">
        <v>0</v>
      </c>
      <c r="J4264" s="459">
        <v>0</v>
      </c>
    </row>
    <row r="4265" spans="2:10" x14ac:dyDescent="0.25">
      <c r="B4265" s="516" t="s">
        <v>321</v>
      </c>
      <c r="C4265" s="458" t="s">
        <v>2100</v>
      </c>
      <c r="D4265" s="458" t="s">
        <v>2101</v>
      </c>
      <c r="E4265" s="456">
        <v>0</v>
      </c>
      <c r="F4265" s="456">
        <v>15127.61</v>
      </c>
      <c r="G4265" s="456">
        <v>0</v>
      </c>
      <c r="H4265" s="456">
        <v>0</v>
      </c>
      <c r="I4265" s="456">
        <v>0</v>
      </c>
      <c r="J4265" s="459">
        <v>15127.61</v>
      </c>
    </row>
    <row r="4266" spans="2:10" x14ac:dyDescent="0.25">
      <c r="B4266" s="516" t="s">
        <v>321</v>
      </c>
      <c r="C4266" s="458" t="s">
        <v>2102</v>
      </c>
      <c r="D4266" s="458" t="s">
        <v>2103</v>
      </c>
      <c r="E4266" s="456">
        <v>0</v>
      </c>
      <c r="F4266" s="456">
        <v>152714.07</v>
      </c>
      <c r="G4266" s="456">
        <v>0</v>
      </c>
      <c r="H4266" s="456">
        <v>0</v>
      </c>
      <c r="I4266" s="456">
        <v>0</v>
      </c>
      <c r="J4266" s="459">
        <v>152714.07</v>
      </c>
    </row>
    <row r="4267" spans="2:10" x14ac:dyDescent="0.25">
      <c r="B4267" s="516" t="s">
        <v>321</v>
      </c>
      <c r="C4267" s="458" t="s">
        <v>2104</v>
      </c>
      <c r="D4267" s="458" t="s">
        <v>2105</v>
      </c>
      <c r="E4267" s="456">
        <v>0</v>
      </c>
      <c r="F4267" s="456">
        <v>6591.74</v>
      </c>
      <c r="G4267" s="456">
        <v>0</v>
      </c>
      <c r="H4267" s="456">
        <v>0</v>
      </c>
      <c r="I4267" s="456">
        <v>0</v>
      </c>
      <c r="J4267" s="459">
        <v>6591.74</v>
      </c>
    </row>
    <row r="4268" spans="2:10" x14ac:dyDescent="0.25">
      <c r="B4268" s="516" t="s">
        <v>321</v>
      </c>
      <c r="C4268" s="458" t="s">
        <v>5588</v>
      </c>
      <c r="D4268" s="458" t="s">
        <v>2186</v>
      </c>
      <c r="E4268" s="456">
        <v>0</v>
      </c>
      <c r="F4268" s="456">
        <v>0</v>
      </c>
      <c r="G4268" s="456">
        <v>0</v>
      </c>
      <c r="H4268" s="456">
        <v>0</v>
      </c>
      <c r="I4268" s="456">
        <v>0</v>
      </c>
      <c r="J4268" s="459">
        <v>0</v>
      </c>
    </row>
    <row r="4269" spans="2:10" x14ac:dyDescent="0.25">
      <c r="B4269" s="516" t="s">
        <v>321</v>
      </c>
      <c r="C4269" s="458" t="s">
        <v>2106</v>
      </c>
      <c r="D4269" s="458" t="s">
        <v>2107</v>
      </c>
      <c r="E4269" s="456">
        <v>0</v>
      </c>
      <c r="F4269" s="456">
        <v>1707.83</v>
      </c>
      <c r="G4269" s="456">
        <v>0</v>
      </c>
      <c r="H4269" s="456">
        <v>0</v>
      </c>
      <c r="I4269" s="456">
        <v>0</v>
      </c>
      <c r="J4269" s="459">
        <v>1707.83</v>
      </c>
    </row>
    <row r="4270" spans="2:10" x14ac:dyDescent="0.25">
      <c r="B4270" s="516" t="s">
        <v>321</v>
      </c>
      <c r="C4270" s="458" t="s">
        <v>2108</v>
      </c>
      <c r="D4270" s="458" t="s">
        <v>2109</v>
      </c>
      <c r="E4270" s="456">
        <v>0</v>
      </c>
      <c r="F4270" s="456">
        <v>696.08</v>
      </c>
      <c r="G4270" s="456">
        <v>0</v>
      </c>
      <c r="H4270" s="456">
        <v>0</v>
      </c>
      <c r="I4270" s="456">
        <v>0</v>
      </c>
      <c r="J4270" s="459">
        <v>696.08</v>
      </c>
    </row>
    <row r="4271" spans="2:10" x14ac:dyDescent="0.25">
      <c r="B4271" s="516" t="s">
        <v>321</v>
      </c>
      <c r="C4271" s="458" t="s">
        <v>2110</v>
      </c>
      <c r="D4271" s="458" t="s">
        <v>2111</v>
      </c>
      <c r="E4271" s="456">
        <v>0</v>
      </c>
      <c r="F4271" s="456">
        <v>562.83000000000004</v>
      </c>
      <c r="G4271" s="456">
        <v>0</v>
      </c>
      <c r="H4271" s="456">
        <v>0</v>
      </c>
      <c r="I4271" s="456">
        <v>0</v>
      </c>
      <c r="J4271" s="459">
        <v>562.83000000000004</v>
      </c>
    </row>
    <row r="4272" spans="2:10" x14ac:dyDescent="0.25">
      <c r="B4272" s="516" t="s">
        <v>321</v>
      </c>
      <c r="C4272" s="458" t="s">
        <v>5589</v>
      </c>
      <c r="D4272" s="458" t="s">
        <v>2191</v>
      </c>
      <c r="E4272" s="456">
        <v>0</v>
      </c>
      <c r="F4272" s="456">
        <v>0</v>
      </c>
      <c r="G4272" s="456">
        <v>0</v>
      </c>
      <c r="H4272" s="456">
        <v>0</v>
      </c>
      <c r="I4272" s="456">
        <v>0</v>
      </c>
      <c r="J4272" s="459">
        <v>0</v>
      </c>
    </row>
    <row r="4273" spans="2:10" x14ac:dyDescent="0.25">
      <c r="B4273" s="516" t="s">
        <v>321</v>
      </c>
      <c r="C4273" s="458" t="s">
        <v>2112</v>
      </c>
      <c r="D4273" s="458" t="s">
        <v>2113</v>
      </c>
      <c r="E4273" s="456">
        <v>0</v>
      </c>
      <c r="F4273" s="456">
        <v>112.87</v>
      </c>
      <c r="G4273" s="456">
        <v>0</v>
      </c>
      <c r="H4273" s="456">
        <v>0</v>
      </c>
      <c r="I4273" s="456">
        <v>0</v>
      </c>
      <c r="J4273" s="459">
        <v>112.87</v>
      </c>
    </row>
    <row r="4274" spans="2:10" x14ac:dyDescent="0.25">
      <c r="B4274" s="516" t="s">
        <v>321</v>
      </c>
      <c r="C4274" s="458" t="s">
        <v>2114</v>
      </c>
      <c r="D4274" s="458" t="s">
        <v>2115</v>
      </c>
      <c r="E4274" s="456">
        <v>0</v>
      </c>
      <c r="F4274" s="456">
        <v>1090018.05</v>
      </c>
      <c r="G4274" s="456">
        <v>0</v>
      </c>
      <c r="H4274" s="456">
        <v>0</v>
      </c>
      <c r="I4274" s="456">
        <v>0</v>
      </c>
      <c r="J4274" s="459">
        <v>1090018.05</v>
      </c>
    </row>
    <row r="4275" spans="2:10" x14ac:dyDescent="0.25">
      <c r="B4275" s="516" t="s">
        <v>321</v>
      </c>
      <c r="C4275" s="458" t="s">
        <v>2116</v>
      </c>
      <c r="D4275" s="458" t="s">
        <v>2117</v>
      </c>
      <c r="E4275" s="456">
        <v>0</v>
      </c>
      <c r="F4275" s="456">
        <v>35750.910000000003</v>
      </c>
      <c r="G4275" s="456">
        <v>0</v>
      </c>
      <c r="H4275" s="456">
        <v>0</v>
      </c>
      <c r="I4275" s="456">
        <v>0</v>
      </c>
      <c r="J4275" s="459">
        <v>35750.910000000003</v>
      </c>
    </row>
    <row r="4276" spans="2:10" x14ac:dyDescent="0.25">
      <c r="B4276" s="516" t="s">
        <v>321</v>
      </c>
      <c r="C4276" s="458" t="s">
        <v>5590</v>
      </c>
      <c r="D4276" s="458" t="s">
        <v>2197</v>
      </c>
      <c r="E4276" s="456">
        <v>0</v>
      </c>
      <c r="F4276" s="456">
        <v>0</v>
      </c>
      <c r="G4276" s="456">
        <v>0</v>
      </c>
      <c r="H4276" s="456">
        <v>0</v>
      </c>
      <c r="I4276" s="456">
        <v>0</v>
      </c>
      <c r="J4276" s="459">
        <v>0</v>
      </c>
    </row>
    <row r="4277" spans="2:10" x14ac:dyDescent="0.25">
      <c r="B4277" s="516" t="s">
        <v>321</v>
      </c>
      <c r="C4277" s="458" t="s">
        <v>2118</v>
      </c>
      <c r="D4277" s="458" t="s">
        <v>2119</v>
      </c>
      <c r="E4277" s="456">
        <v>0</v>
      </c>
      <c r="F4277" s="456">
        <v>134402.14000000001</v>
      </c>
      <c r="G4277" s="456">
        <v>0</v>
      </c>
      <c r="H4277" s="456">
        <v>0</v>
      </c>
      <c r="I4277" s="456">
        <v>0</v>
      </c>
      <c r="J4277" s="459">
        <v>134402.14000000001</v>
      </c>
    </row>
    <row r="4278" spans="2:10" x14ac:dyDescent="0.25">
      <c r="B4278" s="516" t="s">
        <v>321</v>
      </c>
      <c r="C4278" s="458" t="s">
        <v>2120</v>
      </c>
      <c r="D4278" s="458" t="s">
        <v>2121</v>
      </c>
      <c r="E4278" s="456">
        <v>0</v>
      </c>
      <c r="F4278" s="456">
        <v>36321.61</v>
      </c>
      <c r="G4278" s="456">
        <v>0</v>
      </c>
      <c r="H4278" s="456">
        <v>0</v>
      </c>
      <c r="I4278" s="456">
        <v>0</v>
      </c>
      <c r="J4278" s="459">
        <v>36321.61</v>
      </c>
    </row>
    <row r="4279" spans="2:10" x14ac:dyDescent="0.25">
      <c r="B4279" s="516" t="s">
        <v>321</v>
      </c>
      <c r="C4279" s="458" t="s">
        <v>2122</v>
      </c>
      <c r="D4279" s="458" t="s">
        <v>2123</v>
      </c>
      <c r="E4279" s="456">
        <v>0</v>
      </c>
      <c r="F4279" s="456">
        <v>2413.5700000000002</v>
      </c>
      <c r="G4279" s="456">
        <v>0</v>
      </c>
      <c r="H4279" s="456">
        <v>0</v>
      </c>
      <c r="I4279" s="456">
        <v>0</v>
      </c>
      <c r="J4279" s="459">
        <v>2413.5700000000002</v>
      </c>
    </row>
    <row r="4280" spans="2:10" ht="18" x14ac:dyDescent="0.25">
      <c r="B4280" s="516" t="s">
        <v>321</v>
      </c>
      <c r="C4280" s="458" t="s">
        <v>2124</v>
      </c>
      <c r="D4280" s="458" t="s">
        <v>2125</v>
      </c>
      <c r="E4280" s="456">
        <v>0</v>
      </c>
      <c r="F4280" s="456">
        <v>2215.39</v>
      </c>
      <c r="G4280" s="456">
        <v>0</v>
      </c>
      <c r="H4280" s="456">
        <v>0</v>
      </c>
      <c r="I4280" s="456">
        <v>0</v>
      </c>
      <c r="J4280" s="459">
        <v>2215.39</v>
      </c>
    </row>
    <row r="4281" spans="2:10" ht="18" x14ac:dyDescent="0.25">
      <c r="B4281" s="516" t="s">
        <v>321</v>
      </c>
      <c r="C4281" s="458" t="s">
        <v>2126</v>
      </c>
      <c r="D4281" s="458" t="s">
        <v>2127</v>
      </c>
      <c r="E4281" s="456">
        <v>0</v>
      </c>
      <c r="F4281" s="456">
        <v>17604.91</v>
      </c>
      <c r="G4281" s="456">
        <v>0</v>
      </c>
      <c r="H4281" s="456">
        <v>0</v>
      </c>
      <c r="I4281" s="456">
        <v>0</v>
      </c>
      <c r="J4281" s="459">
        <v>17604.91</v>
      </c>
    </row>
    <row r="4282" spans="2:10" x14ac:dyDescent="0.25">
      <c r="B4282" s="516" t="s">
        <v>321</v>
      </c>
      <c r="C4282" s="458" t="s">
        <v>2128</v>
      </c>
      <c r="D4282" s="458" t="s">
        <v>2129</v>
      </c>
      <c r="E4282" s="456">
        <v>0</v>
      </c>
      <c r="F4282" s="456">
        <v>32327.8</v>
      </c>
      <c r="G4282" s="456">
        <v>0</v>
      </c>
      <c r="H4282" s="456">
        <v>0</v>
      </c>
      <c r="I4282" s="456">
        <v>0</v>
      </c>
      <c r="J4282" s="459">
        <v>32327.8</v>
      </c>
    </row>
    <row r="4283" spans="2:10" x14ac:dyDescent="0.25">
      <c r="B4283" s="516" t="s">
        <v>321</v>
      </c>
      <c r="C4283" s="458" t="s">
        <v>2130</v>
      </c>
      <c r="D4283" s="458" t="s">
        <v>2131</v>
      </c>
      <c r="E4283" s="456">
        <v>0</v>
      </c>
      <c r="F4283" s="456">
        <v>181998.36</v>
      </c>
      <c r="G4283" s="456">
        <v>0</v>
      </c>
      <c r="H4283" s="456">
        <v>0</v>
      </c>
      <c r="I4283" s="456">
        <v>0</v>
      </c>
      <c r="J4283" s="459">
        <v>181998.36</v>
      </c>
    </row>
    <row r="4284" spans="2:10" x14ac:dyDescent="0.25">
      <c r="B4284" s="516" t="s">
        <v>321</v>
      </c>
      <c r="C4284" s="458" t="s">
        <v>2132</v>
      </c>
      <c r="D4284" s="458" t="s">
        <v>2133</v>
      </c>
      <c r="E4284" s="456">
        <v>0</v>
      </c>
      <c r="F4284" s="456">
        <v>735170.55</v>
      </c>
      <c r="G4284" s="456">
        <v>0</v>
      </c>
      <c r="H4284" s="456">
        <v>0</v>
      </c>
      <c r="I4284" s="456">
        <v>0</v>
      </c>
      <c r="J4284" s="459">
        <v>735170.55</v>
      </c>
    </row>
    <row r="4285" spans="2:10" x14ac:dyDescent="0.25">
      <c r="B4285" s="516" t="s">
        <v>321</v>
      </c>
      <c r="C4285" s="458" t="s">
        <v>2134</v>
      </c>
      <c r="D4285" s="458" t="s">
        <v>2135</v>
      </c>
      <c r="E4285" s="456">
        <v>0</v>
      </c>
      <c r="F4285" s="456">
        <v>1638069.89</v>
      </c>
      <c r="G4285" s="456">
        <v>0</v>
      </c>
      <c r="H4285" s="456">
        <v>0</v>
      </c>
      <c r="I4285" s="456">
        <v>0</v>
      </c>
      <c r="J4285" s="459">
        <v>1638069.89</v>
      </c>
    </row>
    <row r="4286" spans="2:10" x14ac:dyDescent="0.25">
      <c r="B4286" s="516" t="s">
        <v>321</v>
      </c>
      <c r="C4286" s="458" t="s">
        <v>2136</v>
      </c>
      <c r="D4286" s="458" t="s">
        <v>2137</v>
      </c>
      <c r="E4286" s="456">
        <v>0</v>
      </c>
      <c r="F4286" s="456">
        <v>124802.22</v>
      </c>
      <c r="G4286" s="456">
        <v>0</v>
      </c>
      <c r="H4286" s="456">
        <v>0</v>
      </c>
      <c r="I4286" s="456">
        <v>0</v>
      </c>
      <c r="J4286" s="459">
        <v>124802.22</v>
      </c>
    </row>
    <row r="4287" spans="2:10" x14ac:dyDescent="0.25">
      <c r="B4287" s="516" t="s">
        <v>321</v>
      </c>
      <c r="C4287" s="458" t="s">
        <v>2138</v>
      </c>
      <c r="D4287" s="458" t="s">
        <v>2139</v>
      </c>
      <c r="E4287" s="456">
        <v>0</v>
      </c>
      <c r="F4287" s="456">
        <v>21104.86</v>
      </c>
      <c r="G4287" s="456">
        <v>0</v>
      </c>
      <c r="H4287" s="456">
        <v>0</v>
      </c>
      <c r="I4287" s="456">
        <v>0</v>
      </c>
      <c r="J4287" s="459">
        <v>21104.86</v>
      </c>
    </row>
    <row r="4288" spans="2:10" x14ac:dyDescent="0.25">
      <c r="B4288" s="516" t="s">
        <v>321</v>
      </c>
      <c r="C4288" s="458" t="s">
        <v>5591</v>
      </c>
      <c r="D4288" s="458" t="s">
        <v>3265</v>
      </c>
      <c r="E4288" s="456">
        <v>0</v>
      </c>
      <c r="F4288" s="456">
        <v>0</v>
      </c>
      <c r="G4288" s="456">
        <v>0</v>
      </c>
      <c r="H4288" s="456">
        <v>0</v>
      </c>
      <c r="I4288" s="456">
        <v>0</v>
      </c>
      <c r="J4288" s="459">
        <v>0</v>
      </c>
    </row>
    <row r="4289" spans="2:10" x14ac:dyDescent="0.25">
      <c r="B4289" s="516" t="s">
        <v>321</v>
      </c>
      <c r="C4289" s="458" t="s">
        <v>2140</v>
      </c>
      <c r="D4289" s="458" t="s">
        <v>2141</v>
      </c>
      <c r="E4289" s="456">
        <v>0</v>
      </c>
      <c r="F4289" s="456">
        <v>88.24</v>
      </c>
      <c r="G4289" s="456">
        <v>0</v>
      </c>
      <c r="H4289" s="456">
        <v>0</v>
      </c>
      <c r="I4289" s="456">
        <v>0</v>
      </c>
      <c r="J4289" s="459">
        <v>88.24</v>
      </c>
    </row>
    <row r="4290" spans="2:10" x14ac:dyDescent="0.25">
      <c r="B4290" s="516" t="s">
        <v>321</v>
      </c>
      <c r="C4290" s="458" t="s">
        <v>2142</v>
      </c>
      <c r="D4290" s="458" t="s">
        <v>2143</v>
      </c>
      <c r="E4290" s="456">
        <v>0</v>
      </c>
      <c r="F4290" s="456">
        <v>130482.97</v>
      </c>
      <c r="G4290" s="456">
        <v>0</v>
      </c>
      <c r="H4290" s="456">
        <v>0</v>
      </c>
      <c r="I4290" s="456">
        <v>0</v>
      </c>
      <c r="J4290" s="459">
        <v>130482.97</v>
      </c>
    </row>
    <row r="4291" spans="2:10" x14ac:dyDescent="0.25">
      <c r="B4291" s="516" t="s">
        <v>321</v>
      </c>
      <c r="C4291" s="458" t="s">
        <v>5592</v>
      </c>
      <c r="D4291" s="458" t="s">
        <v>2226</v>
      </c>
      <c r="E4291" s="456">
        <v>0</v>
      </c>
      <c r="F4291" s="456">
        <v>0</v>
      </c>
      <c r="G4291" s="456">
        <v>0</v>
      </c>
      <c r="H4291" s="456">
        <v>0</v>
      </c>
      <c r="I4291" s="456">
        <v>0</v>
      </c>
      <c r="J4291" s="459">
        <v>0</v>
      </c>
    </row>
    <row r="4292" spans="2:10" x14ac:dyDescent="0.25">
      <c r="B4292" s="516" t="s">
        <v>321</v>
      </c>
      <c r="C4292" s="458" t="s">
        <v>2144</v>
      </c>
      <c r="D4292" s="458" t="s">
        <v>2145</v>
      </c>
      <c r="E4292" s="456">
        <v>0</v>
      </c>
      <c r="F4292" s="456">
        <v>164031.07999999999</v>
      </c>
      <c r="G4292" s="456">
        <v>0</v>
      </c>
      <c r="H4292" s="456">
        <v>0</v>
      </c>
      <c r="I4292" s="456">
        <v>0</v>
      </c>
      <c r="J4292" s="459">
        <v>164031.07999999999</v>
      </c>
    </row>
    <row r="4293" spans="2:10" x14ac:dyDescent="0.25">
      <c r="B4293" s="516" t="s">
        <v>321</v>
      </c>
      <c r="C4293" s="458" t="s">
        <v>2146</v>
      </c>
      <c r="D4293" s="458" t="s">
        <v>2147</v>
      </c>
      <c r="E4293" s="456">
        <v>0</v>
      </c>
      <c r="F4293" s="456">
        <v>140759.57</v>
      </c>
      <c r="G4293" s="456">
        <v>0</v>
      </c>
      <c r="H4293" s="456">
        <v>0</v>
      </c>
      <c r="I4293" s="456">
        <v>0</v>
      </c>
      <c r="J4293" s="459">
        <v>140759.57</v>
      </c>
    </row>
    <row r="4294" spans="2:10" x14ac:dyDescent="0.25">
      <c r="B4294" s="516" t="s">
        <v>321</v>
      </c>
      <c r="C4294" s="458" t="s">
        <v>5593</v>
      </c>
      <c r="D4294" s="458" t="s">
        <v>2351</v>
      </c>
      <c r="E4294" s="456">
        <v>0</v>
      </c>
      <c r="F4294" s="456">
        <v>0</v>
      </c>
      <c r="G4294" s="456">
        <v>0</v>
      </c>
      <c r="H4294" s="456">
        <v>0</v>
      </c>
      <c r="I4294" s="456">
        <v>0</v>
      </c>
      <c r="J4294" s="459">
        <v>0</v>
      </c>
    </row>
    <row r="4295" spans="2:10" x14ac:dyDescent="0.25">
      <c r="B4295" s="516" t="s">
        <v>321</v>
      </c>
      <c r="C4295" s="458" t="s">
        <v>2148</v>
      </c>
      <c r="D4295" s="458" t="s">
        <v>2149</v>
      </c>
      <c r="E4295" s="456">
        <v>0</v>
      </c>
      <c r="F4295" s="456">
        <v>2993.78</v>
      </c>
      <c r="G4295" s="456">
        <v>0</v>
      </c>
      <c r="H4295" s="456">
        <v>0</v>
      </c>
      <c r="I4295" s="456">
        <v>0</v>
      </c>
      <c r="J4295" s="459">
        <v>2993.78</v>
      </c>
    </row>
    <row r="4296" spans="2:10" x14ac:dyDescent="0.25">
      <c r="B4296" s="516" t="s">
        <v>321</v>
      </c>
      <c r="C4296" s="458" t="s">
        <v>2150</v>
      </c>
      <c r="D4296" s="458" t="s">
        <v>2151</v>
      </c>
      <c r="E4296" s="456">
        <v>0</v>
      </c>
      <c r="F4296" s="456">
        <v>250745.4</v>
      </c>
      <c r="G4296" s="456">
        <v>0</v>
      </c>
      <c r="H4296" s="456">
        <v>0</v>
      </c>
      <c r="I4296" s="456">
        <v>0</v>
      </c>
      <c r="J4296" s="459">
        <v>250745.4</v>
      </c>
    </row>
    <row r="4297" spans="2:10" ht="18" x14ac:dyDescent="0.25">
      <c r="B4297" s="516" t="s">
        <v>321</v>
      </c>
      <c r="C4297" s="458" t="s">
        <v>2152</v>
      </c>
      <c r="D4297" s="458" t="s">
        <v>2153</v>
      </c>
      <c r="E4297" s="456">
        <v>0</v>
      </c>
      <c r="F4297" s="456">
        <v>139535.59</v>
      </c>
      <c r="G4297" s="456">
        <v>0</v>
      </c>
      <c r="H4297" s="456">
        <v>0</v>
      </c>
      <c r="I4297" s="456">
        <v>0</v>
      </c>
      <c r="J4297" s="459">
        <v>139535.59</v>
      </c>
    </row>
    <row r="4298" spans="2:10" x14ac:dyDescent="0.25">
      <c r="B4298" s="516" t="s">
        <v>321</v>
      </c>
      <c r="C4298" s="458" t="s">
        <v>2154</v>
      </c>
      <c r="D4298" s="458" t="s">
        <v>2155</v>
      </c>
      <c r="E4298" s="456">
        <v>0</v>
      </c>
      <c r="F4298" s="456">
        <v>1659.36</v>
      </c>
      <c r="G4298" s="456">
        <v>0</v>
      </c>
      <c r="H4298" s="456">
        <v>0</v>
      </c>
      <c r="I4298" s="456">
        <v>0</v>
      </c>
      <c r="J4298" s="459">
        <v>1659.36</v>
      </c>
    </row>
    <row r="4299" spans="2:10" x14ac:dyDescent="0.25">
      <c r="B4299" s="516" t="s">
        <v>321</v>
      </c>
      <c r="C4299" s="458" t="s">
        <v>2156</v>
      </c>
      <c r="D4299" s="458" t="s">
        <v>2157</v>
      </c>
      <c r="E4299" s="456">
        <v>0</v>
      </c>
      <c r="F4299" s="456">
        <v>876.88</v>
      </c>
      <c r="G4299" s="456">
        <v>0</v>
      </c>
      <c r="H4299" s="456">
        <v>0</v>
      </c>
      <c r="I4299" s="456">
        <v>0</v>
      </c>
      <c r="J4299" s="459">
        <v>876.88</v>
      </c>
    </row>
    <row r="4300" spans="2:10" x14ac:dyDescent="0.25">
      <c r="B4300" s="516" t="s">
        <v>321</v>
      </c>
      <c r="C4300" s="458" t="s">
        <v>5594</v>
      </c>
      <c r="D4300" s="458" t="s">
        <v>4494</v>
      </c>
      <c r="E4300" s="456">
        <v>0</v>
      </c>
      <c r="F4300" s="456">
        <v>0</v>
      </c>
      <c r="G4300" s="456">
        <v>0</v>
      </c>
      <c r="H4300" s="456">
        <v>0</v>
      </c>
      <c r="I4300" s="456">
        <v>0</v>
      </c>
      <c r="J4300" s="459">
        <v>0</v>
      </c>
    </row>
    <row r="4301" spans="2:10" x14ac:dyDescent="0.25">
      <c r="B4301" s="516" t="s">
        <v>321</v>
      </c>
      <c r="C4301" s="458" t="s">
        <v>5595</v>
      </c>
      <c r="D4301" s="458" t="s">
        <v>2262</v>
      </c>
      <c r="E4301" s="456">
        <v>0</v>
      </c>
      <c r="F4301" s="456">
        <v>0</v>
      </c>
      <c r="G4301" s="456">
        <v>0</v>
      </c>
      <c r="H4301" s="456">
        <v>0</v>
      </c>
      <c r="I4301" s="456">
        <v>0</v>
      </c>
      <c r="J4301" s="459">
        <v>0</v>
      </c>
    </row>
    <row r="4302" spans="2:10" x14ac:dyDescent="0.25">
      <c r="B4302" s="516" t="s">
        <v>321</v>
      </c>
      <c r="C4302" s="458" t="s">
        <v>5596</v>
      </c>
      <c r="D4302" s="458" t="s">
        <v>3686</v>
      </c>
      <c r="E4302" s="456">
        <v>0</v>
      </c>
      <c r="F4302" s="456">
        <v>0</v>
      </c>
      <c r="G4302" s="456">
        <v>0</v>
      </c>
      <c r="H4302" s="456">
        <v>0</v>
      </c>
      <c r="I4302" s="456">
        <v>0</v>
      </c>
      <c r="J4302" s="459">
        <v>0</v>
      </c>
    </row>
    <row r="4303" spans="2:10" x14ac:dyDescent="0.25">
      <c r="B4303" s="516" t="s">
        <v>321</v>
      </c>
      <c r="C4303" s="458" t="s">
        <v>5597</v>
      </c>
      <c r="D4303" s="458" t="s">
        <v>5598</v>
      </c>
      <c r="E4303" s="456">
        <v>0</v>
      </c>
      <c r="F4303" s="456">
        <v>0</v>
      </c>
      <c r="G4303" s="456">
        <v>0</v>
      </c>
      <c r="H4303" s="456">
        <v>0</v>
      </c>
      <c r="I4303" s="456">
        <v>0</v>
      </c>
      <c r="J4303" s="459">
        <v>0</v>
      </c>
    </row>
    <row r="4304" spans="2:10" x14ac:dyDescent="0.25">
      <c r="B4304" s="516" t="s">
        <v>321</v>
      </c>
      <c r="C4304" s="458" t="s">
        <v>5599</v>
      </c>
      <c r="D4304" s="458" t="s">
        <v>3276</v>
      </c>
      <c r="E4304" s="456">
        <v>0</v>
      </c>
      <c r="F4304" s="456">
        <v>0</v>
      </c>
      <c r="G4304" s="456">
        <v>0</v>
      </c>
      <c r="H4304" s="456">
        <v>0</v>
      </c>
      <c r="I4304" s="456">
        <v>0</v>
      </c>
      <c r="J4304" s="459">
        <v>0</v>
      </c>
    </row>
    <row r="4305" spans="2:10" x14ac:dyDescent="0.25">
      <c r="B4305" s="516" t="s">
        <v>321</v>
      </c>
      <c r="C4305" s="458" t="s">
        <v>5600</v>
      </c>
      <c r="D4305" s="458" t="s">
        <v>5601</v>
      </c>
      <c r="E4305" s="456">
        <v>0</v>
      </c>
      <c r="F4305" s="456">
        <v>0</v>
      </c>
      <c r="G4305" s="456">
        <v>0</v>
      </c>
      <c r="H4305" s="456">
        <v>0</v>
      </c>
      <c r="I4305" s="456">
        <v>0</v>
      </c>
      <c r="J4305" s="459">
        <v>0</v>
      </c>
    </row>
    <row r="4306" spans="2:10" x14ac:dyDescent="0.25">
      <c r="B4306" s="516" t="s">
        <v>321</v>
      </c>
      <c r="C4306" s="458" t="s">
        <v>2158</v>
      </c>
      <c r="D4306" s="458" t="s">
        <v>2065</v>
      </c>
      <c r="E4306" s="456">
        <v>0</v>
      </c>
      <c r="F4306" s="456">
        <v>6312166.6299999999</v>
      </c>
      <c r="G4306" s="456">
        <v>0</v>
      </c>
      <c r="H4306" s="456">
        <v>0</v>
      </c>
      <c r="I4306" s="456">
        <v>0</v>
      </c>
      <c r="J4306" s="459">
        <v>6312166.6299999999</v>
      </c>
    </row>
    <row r="4307" spans="2:10" x14ac:dyDescent="0.25">
      <c r="B4307" s="516" t="s">
        <v>321</v>
      </c>
      <c r="C4307" s="458" t="s">
        <v>2159</v>
      </c>
      <c r="D4307" s="458" t="s">
        <v>2067</v>
      </c>
      <c r="E4307" s="456">
        <v>0</v>
      </c>
      <c r="F4307" s="456">
        <v>717088.64</v>
      </c>
      <c r="G4307" s="456">
        <v>0</v>
      </c>
      <c r="H4307" s="456">
        <v>0</v>
      </c>
      <c r="I4307" s="456">
        <v>0</v>
      </c>
      <c r="J4307" s="459">
        <v>717088.64</v>
      </c>
    </row>
    <row r="4308" spans="2:10" x14ac:dyDescent="0.25">
      <c r="B4308" s="516" t="s">
        <v>321</v>
      </c>
      <c r="C4308" s="458" t="s">
        <v>2160</v>
      </c>
      <c r="D4308" s="458" t="s">
        <v>2069</v>
      </c>
      <c r="E4308" s="456">
        <v>0</v>
      </c>
      <c r="F4308" s="456">
        <v>30961.8</v>
      </c>
      <c r="G4308" s="456">
        <v>0</v>
      </c>
      <c r="H4308" s="456">
        <v>0</v>
      </c>
      <c r="I4308" s="456">
        <v>0</v>
      </c>
      <c r="J4308" s="459">
        <v>30961.8</v>
      </c>
    </row>
    <row r="4309" spans="2:10" x14ac:dyDescent="0.25">
      <c r="B4309" s="516" t="s">
        <v>321</v>
      </c>
      <c r="C4309" s="458" t="s">
        <v>2161</v>
      </c>
      <c r="D4309" s="458" t="s">
        <v>2071</v>
      </c>
      <c r="E4309" s="456">
        <v>0</v>
      </c>
      <c r="F4309" s="456">
        <v>1053960.01</v>
      </c>
      <c r="G4309" s="456">
        <v>0</v>
      </c>
      <c r="H4309" s="456">
        <v>0</v>
      </c>
      <c r="I4309" s="456">
        <v>0</v>
      </c>
      <c r="J4309" s="459">
        <v>1053960.01</v>
      </c>
    </row>
    <row r="4310" spans="2:10" x14ac:dyDescent="0.25">
      <c r="B4310" s="516" t="s">
        <v>321</v>
      </c>
      <c r="C4310" s="458" t="s">
        <v>2162</v>
      </c>
      <c r="D4310" s="458" t="s">
        <v>2073</v>
      </c>
      <c r="E4310" s="456">
        <v>0</v>
      </c>
      <c r="F4310" s="456">
        <v>144919.5</v>
      </c>
      <c r="G4310" s="456">
        <v>0</v>
      </c>
      <c r="H4310" s="456">
        <v>0</v>
      </c>
      <c r="I4310" s="456">
        <v>0</v>
      </c>
      <c r="J4310" s="459">
        <v>144919.5</v>
      </c>
    </row>
    <row r="4311" spans="2:10" x14ac:dyDescent="0.25">
      <c r="B4311" s="516" t="s">
        <v>321</v>
      </c>
      <c r="C4311" s="458" t="s">
        <v>2163</v>
      </c>
      <c r="D4311" s="458" t="s">
        <v>2075</v>
      </c>
      <c r="E4311" s="456">
        <v>0</v>
      </c>
      <c r="F4311" s="456">
        <v>630969.13</v>
      </c>
      <c r="G4311" s="456">
        <v>0</v>
      </c>
      <c r="H4311" s="456">
        <v>0</v>
      </c>
      <c r="I4311" s="456">
        <v>0</v>
      </c>
      <c r="J4311" s="459">
        <v>630969.13</v>
      </c>
    </row>
    <row r="4312" spans="2:10" x14ac:dyDescent="0.25">
      <c r="B4312" s="516" t="s">
        <v>321</v>
      </c>
      <c r="C4312" s="458" t="s">
        <v>2164</v>
      </c>
      <c r="D4312" s="458" t="s">
        <v>2077</v>
      </c>
      <c r="E4312" s="456">
        <v>0</v>
      </c>
      <c r="F4312" s="456">
        <v>134578.21</v>
      </c>
      <c r="G4312" s="456">
        <v>0</v>
      </c>
      <c r="H4312" s="456">
        <v>0</v>
      </c>
      <c r="I4312" s="456">
        <v>0</v>
      </c>
      <c r="J4312" s="459">
        <v>134578.21</v>
      </c>
    </row>
    <row r="4313" spans="2:10" x14ac:dyDescent="0.25">
      <c r="B4313" s="516" t="s">
        <v>321</v>
      </c>
      <c r="C4313" s="458" t="s">
        <v>2165</v>
      </c>
      <c r="D4313" s="458" t="s">
        <v>2079</v>
      </c>
      <c r="E4313" s="456">
        <v>0</v>
      </c>
      <c r="F4313" s="456">
        <v>2400818.02</v>
      </c>
      <c r="G4313" s="456">
        <v>0</v>
      </c>
      <c r="H4313" s="456">
        <v>0</v>
      </c>
      <c r="I4313" s="456">
        <v>0</v>
      </c>
      <c r="J4313" s="459">
        <v>2400818.02</v>
      </c>
    </row>
    <row r="4314" spans="2:10" x14ac:dyDescent="0.25">
      <c r="B4314" s="516" t="s">
        <v>321</v>
      </c>
      <c r="C4314" s="458" t="s">
        <v>2166</v>
      </c>
      <c r="D4314" s="458" t="s">
        <v>2081</v>
      </c>
      <c r="E4314" s="456">
        <v>0</v>
      </c>
      <c r="F4314" s="456">
        <v>932714.91</v>
      </c>
      <c r="G4314" s="456">
        <v>0</v>
      </c>
      <c r="H4314" s="456">
        <v>0</v>
      </c>
      <c r="I4314" s="456">
        <v>0</v>
      </c>
      <c r="J4314" s="459">
        <v>932714.91</v>
      </c>
    </row>
    <row r="4315" spans="2:10" x14ac:dyDescent="0.25">
      <c r="B4315" s="516" t="s">
        <v>321</v>
      </c>
      <c r="C4315" s="458" t="s">
        <v>2167</v>
      </c>
      <c r="D4315" s="458" t="s">
        <v>2083</v>
      </c>
      <c r="E4315" s="456">
        <v>0</v>
      </c>
      <c r="F4315" s="456">
        <v>306342.74</v>
      </c>
      <c r="G4315" s="456">
        <v>0</v>
      </c>
      <c r="H4315" s="456">
        <v>0</v>
      </c>
      <c r="I4315" s="456">
        <v>0</v>
      </c>
      <c r="J4315" s="459">
        <v>306342.74</v>
      </c>
    </row>
    <row r="4316" spans="2:10" x14ac:dyDescent="0.25">
      <c r="B4316" s="516" t="s">
        <v>321</v>
      </c>
      <c r="C4316" s="458" t="s">
        <v>2168</v>
      </c>
      <c r="D4316" s="458" t="s">
        <v>2085</v>
      </c>
      <c r="E4316" s="456">
        <v>0</v>
      </c>
      <c r="F4316" s="456">
        <v>636770.04</v>
      </c>
      <c r="G4316" s="456">
        <v>0</v>
      </c>
      <c r="H4316" s="456">
        <v>0</v>
      </c>
      <c r="I4316" s="456">
        <v>0</v>
      </c>
      <c r="J4316" s="459">
        <v>636770.04</v>
      </c>
    </row>
    <row r="4317" spans="2:10" x14ac:dyDescent="0.25">
      <c r="B4317" s="516" t="s">
        <v>321</v>
      </c>
      <c r="C4317" s="458" t="s">
        <v>2169</v>
      </c>
      <c r="D4317" s="458" t="s">
        <v>2087</v>
      </c>
      <c r="E4317" s="456">
        <v>0</v>
      </c>
      <c r="F4317" s="456">
        <v>178373.32</v>
      </c>
      <c r="G4317" s="456">
        <v>0</v>
      </c>
      <c r="H4317" s="456">
        <v>0</v>
      </c>
      <c r="I4317" s="456">
        <v>0</v>
      </c>
      <c r="J4317" s="459">
        <v>178373.32</v>
      </c>
    </row>
    <row r="4318" spans="2:10" x14ac:dyDescent="0.25">
      <c r="B4318" s="516" t="s">
        <v>321</v>
      </c>
      <c r="C4318" s="458" t="s">
        <v>2170</v>
      </c>
      <c r="D4318" s="458" t="s">
        <v>2089</v>
      </c>
      <c r="E4318" s="456">
        <v>0</v>
      </c>
      <c r="F4318" s="456">
        <v>150756</v>
      </c>
      <c r="G4318" s="456">
        <v>0</v>
      </c>
      <c r="H4318" s="456">
        <v>0</v>
      </c>
      <c r="I4318" s="456">
        <v>0</v>
      </c>
      <c r="J4318" s="459">
        <v>150756</v>
      </c>
    </row>
    <row r="4319" spans="2:10" x14ac:dyDescent="0.25">
      <c r="B4319" s="516" t="s">
        <v>321</v>
      </c>
      <c r="C4319" s="458" t="s">
        <v>2171</v>
      </c>
      <c r="D4319" s="458" t="s">
        <v>2091</v>
      </c>
      <c r="E4319" s="456">
        <v>0</v>
      </c>
      <c r="F4319" s="456">
        <v>371387.76</v>
      </c>
      <c r="G4319" s="456">
        <v>0</v>
      </c>
      <c r="H4319" s="456">
        <v>0</v>
      </c>
      <c r="I4319" s="456">
        <v>0</v>
      </c>
      <c r="J4319" s="459">
        <v>371387.76</v>
      </c>
    </row>
    <row r="4320" spans="2:10" x14ac:dyDescent="0.25">
      <c r="B4320" s="516" t="s">
        <v>321</v>
      </c>
      <c r="C4320" s="458" t="s">
        <v>5602</v>
      </c>
      <c r="D4320" s="458" t="s">
        <v>4060</v>
      </c>
      <c r="E4320" s="456">
        <v>0</v>
      </c>
      <c r="F4320" s="456">
        <v>0</v>
      </c>
      <c r="G4320" s="456">
        <v>0</v>
      </c>
      <c r="H4320" s="456">
        <v>0</v>
      </c>
      <c r="I4320" s="456">
        <v>0</v>
      </c>
      <c r="J4320" s="459">
        <v>0</v>
      </c>
    </row>
    <row r="4321" spans="2:10" x14ac:dyDescent="0.25">
      <c r="B4321" s="516" t="s">
        <v>321</v>
      </c>
      <c r="C4321" s="458" t="s">
        <v>2172</v>
      </c>
      <c r="D4321" s="458" t="s">
        <v>2093</v>
      </c>
      <c r="E4321" s="456">
        <v>0</v>
      </c>
      <c r="F4321" s="456">
        <v>2008.5</v>
      </c>
      <c r="G4321" s="456">
        <v>0</v>
      </c>
      <c r="H4321" s="456">
        <v>0</v>
      </c>
      <c r="I4321" s="456">
        <v>0</v>
      </c>
      <c r="J4321" s="459">
        <v>2008.5</v>
      </c>
    </row>
    <row r="4322" spans="2:10" x14ac:dyDescent="0.25">
      <c r="B4322" s="516" t="s">
        <v>321</v>
      </c>
      <c r="C4322" s="458" t="s">
        <v>2173</v>
      </c>
      <c r="D4322" s="458" t="s">
        <v>2095</v>
      </c>
      <c r="E4322" s="456">
        <v>0</v>
      </c>
      <c r="F4322" s="456">
        <v>102334.39</v>
      </c>
      <c r="G4322" s="456">
        <v>0</v>
      </c>
      <c r="H4322" s="456">
        <v>0</v>
      </c>
      <c r="I4322" s="456">
        <v>0</v>
      </c>
      <c r="J4322" s="459">
        <v>102334.39</v>
      </c>
    </row>
    <row r="4323" spans="2:10" x14ac:dyDescent="0.25">
      <c r="B4323" s="516" t="s">
        <v>321</v>
      </c>
      <c r="C4323" s="458" t="s">
        <v>2174</v>
      </c>
      <c r="D4323" s="458" t="s">
        <v>2097</v>
      </c>
      <c r="E4323" s="456">
        <v>0</v>
      </c>
      <c r="F4323" s="456">
        <v>276189.01</v>
      </c>
      <c r="G4323" s="456">
        <v>0</v>
      </c>
      <c r="H4323" s="456">
        <v>0</v>
      </c>
      <c r="I4323" s="456">
        <v>0</v>
      </c>
      <c r="J4323" s="459">
        <v>276189.01</v>
      </c>
    </row>
    <row r="4324" spans="2:10" x14ac:dyDescent="0.25">
      <c r="B4324" s="516" t="s">
        <v>321</v>
      </c>
      <c r="C4324" s="458" t="s">
        <v>2175</v>
      </c>
      <c r="D4324" s="458" t="s">
        <v>2099</v>
      </c>
      <c r="E4324" s="456">
        <v>0</v>
      </c>
      <c r="F4324" s="456">
        <v>68857.36</v>
      </c>
      <c r="G4324" s="456">
        <v>0</v>
      </c>
      <c r="H4324" s="456">
        <v>0</v>
      </c>
      <c r="I4324" s="456">
        <v>0</v>
      </c>
      <c r="J4324" s="459">
        <v>68857.36</v>
      </c>
    </row>
    <row r="4325" spans="2:10" ht="18" x14ac:dyDescent="0.25">
      <c r="B4325" s="516" t="s">
        <v>321</v>
      </c>
      <c r="C4325" s="458" t="s">
        <v>2176</v>
      </c>
      <c r="D4325" s="458" t="s">
        <v>2177</v>
      </c>
      <c r="E4325" s="456">
        <v>0</v>
      </c>
      <c r="F4325" s="456">
        <v>4026.64</v>
      </c>
      <c r="G4325" s="456">
        <v>0</v>
      </c>
      <c r="H4325" s="456">
        <v>0</v>
      </c>
      <c r="I4325" s="456">
        <v>0</v>
      </c>
      <c r="J4325" s="459">
        <v>4026.64</v>
      </c>
    </row>
    <row r="4326" spans="2:10" x14ac:dyDescent="0.25">
      <c r="B4326" s="516" t="s">
        <v>321</v>
      </c>
      <c r="C4326" s="458" t="s">
        <v>2178</v>
      </c>
      <c r="D4326" s="458" t="s">
        <v>2179</v>
      </c>
      <c r="E4326" s="456">
        <v>0</v>
      </c>
      <c r="F4326" s="456">
        <v>48061.57</v>
      </c>
      <c r="G4326" s="456">
        <v>0</v>
      </c>
      <c r="H4326" s="456">
        <v>0</v>
      </c>
      <c r="I4326" s="456">
        <v>0</v>
      </c>
      <c r="J4326" s="459">
        <v>48061.57</v>
      </c>
    </row>
    <row r="4327" spans="2:10" x14ac:dyDescent="0.25">
      <c r="B4327" s="516" t="s">
        <v>321</v>
      </c>
      <c r="C4327" s="458" t="s">
        <v>2180</v>
      </c>
      <c r="D4327" s="458" t="s">
        <v>2101</v>
      </c>
      <c r="E4327" s="456">
        <v>0</v>
      </c>
      <c r="F4327" s="456">
        <v>85717.91</v>
      </c>
      <c r="G4327" s="456">
        <v>0</v>
      </c>
      <c r="H4327" s="456">
        <v>0</v>
      </c>
      <c r="I4327" s="456">
        <v>0</v>
      </c>
      <c r="J4327" s="459">
        <v>85717.91</v>
      </c>
    </row>
    <row r="4328" spans="2:10" x14ac:dyDescent="0.25">
      <c r="B4328" s="516" t="s">
        <v>321</v>
      </c>
      <c r="C4328" s="458" t="s">
        <v>2181</v>
      </c>
      <c r="D4328" s="458" t="s">
        <v>2182</v>
      </c>
      <c r="E4328" s="456">
        <v>0</v>
      </c>
      <c r="F4328" s="456">
        <v>925.98</v>
      </c>
      <c r="G4328" s="456">
        <v>0</v>
      </c>
      <c r="H4328" s="456">
        <v>0</v>
      </c>
      <c r="I4328" s="456">
        <v>0</v>
      </c>
      <c r="J4328" s="459">
        <v>925.98</v>
      </c>
    </row>
    <row r="4329" spans="2:10" x14ac:dyDescent="0.25">
      <c r="B4329" s="516" t="s">
        <v>321</v>
      </c>
      <c r="C4329" s="458" t="s">
        <v>2183</v>
      </c>
      <c r="D4329" s="458" t="s">
        <v>2103</v>
      </c>
      <c r="E4329" s="456">
        <v>0</v>
      </c>
      <c r="F4329" s="456">
        <v>3021.32</v>
      </c>
      <c r="G4329" s="456">
        <v>0</v>
      </c>
      <c r="H4329" s="456">
        <v>0</v>
      </c>
      <c r="I4329" s="456">
        <v>0</v>
      </c>
      <c r="J4329" s="459">
        <v>3021.32</v>
      </c>
    </row>
    <row r="4330" spans="2:10" x14ac:dyDescent="0.25">
      <c r="B4330" s="516" t="s">
        <v>321</v>
      </c>
      <c r="C4330" s="458" t="s">
        <v>2184</v>
      </c>
      <c r="D4330" s="458" t="s">
        <v>2105</v>
      </c>
      <c r="E4330" s="456">
        <v>0</v>
      </c>
      <c r="F4330" s="456">
        <v>87347.67</v>
      </c>
      <c r="G4330" s="456">
        <v>0</v>
      </c>
      <c r="H4330" s="456">
        <v>0</v>
      </c>
      <c r="I4330" s="456">
        <v>0</v>
      </c>
      <c r="J4330" s="459">
        <v>87347.67</v>
      </c>
    </row>
    <row r="4331" spans="2:10" x14ac:dyDescent="0.25">
      <c r="B4331" s="516" t="s">
        <v>321</v>
      </c>
      <c r="C4331" s="458" t="s">
        <v>2185</v>
      </c>
      <c r="D4331" s="458" t="s">
        <v>2186</v>
      </c>
      <c r="E4331" s="456">
        <v>0</v>
      </c>
      <c r="F4331" s="456">
        <v>8690.36</v>
      </c>
      <c r="G4331" s="456">
        <v>0</v>
      </c>
      <c r="H4331" s="456">
        <v>0</v>
      </c>
      <c r="I4331" s="456">
        <v>0</v>
      </c>
      <c r="J4331" s="459">
        <v>8690.36</v>
      </c>
    </row>
    <row r="4332" spans="2:10" x14ac:dyDescent="0.25">
      <c r="B4332" s="516" t="s">
        <v>321</v>
      </c>
      <c r="C4332" s="458" t="s">
        <v>5603</v>
      </c>
      <c r="D4332" s="458" t="s">
        <v>5604</v>
      </c>
      <c r="E4332" s="456">
        <v>0</v>
      </c>
      <c r="F4332" s="456">
        <v>0</v>
      </c>
      <c r="G4332" s="456">
        <v>0</v>
      </c>
      <c r="H4332" s="456">
        <v>0</v>
      </c>
      <c r="I4332" s="456">
        <v>0</v>
      </c>
      <c r="J4332" s="459">
        <v>0</v>
      </c>
    </row>
    <row r="4333" spans="2:10" x14ac:dyDescent="0.25">
      <c r="B4333" s="516" t="s">
        <v>321</v>
      </c>
      <c r="C4333" s="458" t="s">
        <v>2187</v>
      </c>
      <c r="D4333" s="458" t="s">
        <v>2107</v>
      </c>
      <c r="E4333" s="456">
        <v>0</v>
      </c>
      <c r="F4333" s="456">
        <v>135060.56</v>
      </c>
      <c r="G4333" s="456">
        <v>0</v>
      </c>
      <c r="H4333" s="456">
        <v>0</v>
      </c>
      <c r="I4333" s="456">
        <v>0</v>
      </c>
      <c r="J4333" s="459">
        <v>135060.56</v>
      </c>
    </row>
    <row r="4334" spans="2:10" x14ac:dyDescent="0.25">
      <c r="B4334" s="516" t="s">
        <v>321</v>
      </c>
      <c r="C4334" s="458" t="s">
        <v>2188</v>
      </c>
      <c r="D4334" s="458" t="s">
        <v>2109</v>
      </c>
      <c r="E4334" s="456">
        <v>0</v>
      </c>
      <c r="F4334" s="456">
        <v>2739.9</v>
      </c>
      <c r="G4334" s="456">
        <v>0</v>
      </c>
      <c r="H4334" s="456">
        <v>0</v>
      </c>
      <c r="I4334" s="456">
        <v>0</v>
      </c>
      <c r="J4334" s="459">
        <v>2739.9</v>
      </c>
    </row>
    <row r="4335" spans="2:10" x14ac:dyDescent="0.25">
      <c r="B4335" s="516" t="s">
        <v>321</v>
      </c>
      <c r="C4335" s="458" t="s">
        <v>2189</v>
      </c>
      <c r="D4335" s="458" t="s">
        <v>2111</v>
      </c>
      <c r="E4335" s="456">
        <v>0</v>
      </c>
      <c r="F4335" s="456">
        <v>2259.64</v>
      </c>
      <c r="G4335" s="456">
        <v>0</v>
      </c>
      <c r="H4335" s="456">
        <v>0</v>
      </c>
      <c r="I4335" s="456">
        <v>0</v>
      </c>
      <c r="J4335" s="459">
        <v>2259.64</v>
      </c>
    </row>
    <row r="4336" spans="2:10" x14ac:dyDescent="0.25">
      <c r="B4336" s="516" t="s">
        <v>321</v>
      </c>
      <c r="C4336" s="458" t="s">
        <v>2190</v>
      </c>
      <c r="D4336" s="458" t="s">
        <v>2191</v>
      </c>
      <c r="E4336" s="456">
        <v>0</v>
      </c>
      <c r="F4336" s="456">
        <v>580.39</v>
      </c>
      <c r="G4336" s="456">
        <v>0</v>
      </c>
      <c r="H4336" s="456">
        <v>0</v>
      </c>
      <c r="I4336" s="456">
        <v>0</v>
      </c>
      <c r="J4336" s="459">
        <v>580.39</v>
      </c>
    </row>
    <row r="4337" spans="2:10" x14ac:dyDescent="0.25">
      <c r="B4337" s="516" t="s">
        <v>321</v>
      </c>
      <c r="C4337" s="458" t="s">
        <v>5605</v>
      </c>
      <c r="D4337" s="458" t="s">
        <v>3690</v>
      </c>
      <c r="E4337" s="456">
        <v>0</v>
      </c>
      <c r="F4337" s="456">
        <v>0</v>
      </c>
      <c r="G4337" s="456">
        <v>0</v>
      </c>
      <c r="H4337" s="456">
        <v>0</v>
      </c>
      <c r="I4337" s="456">
        <v>0</v>
      </c>
      <c r="J4337" s="459">
        <v>0</v>
      </c>
    </row>
    <row r="4338" spans="2:10" x14ac:dyDescent="0.25">
      <c r="B4338" s="516" t="s">
        <v>321</v>
      </c>
      <c r="C4338" s="458" t="s">
        <v>2192</v>
      </c>
      <c r="D4338" s="458" t="s">
        <v>2113</v>
      </c>
      <c r="E4338" s="456">
        <v>0</v>
      </c>
      <c r="F4338" s="456">
        <v>112.87</v>
      </c>
      <c r="G4338" s="456">
        <v>0</v>
      </c>
      <c r="H4338" s="456">
        <v>0</v>
      </c>
      <c r="I4338" s="456">
        <v>0</v>
      </c>
      <c r="J4338" s="459">
        <v>112.87</v>
      </c>
    </row>
    <row r="4339" spans="2:10" x14ac:dyDescent="0.25">
      <c r="B4339" s="516" t="s">
        <v>321</v>
      </c>
      <c r="C4339" s="458" t="s">
        <v>2193</v>
      </c>
      <c r="D4339" s="458" t="s">
        <v>2194</v>
      </c>
      <c r="E4339" s="456">
        <v>0</v>
      </c>
      <c r="F4339" s="456">
        <v>1300.8</v>
      </c>
      <c r="G4339" s="456">
        <v>0</v>
      </c>
      <c r="H4339" s="456">
        <v>0</v>
      </c>
      <c r="I4339" s="456">
        <v>0</v>
      </c>
      <c r="J4339" s="459">
        <v>1300.8</v>
      </c>
    </row>
    <row r="4340" spans="2:10" x14ac:dyDescent="0.25">
      <c r="B4340" s="516" t="s">
        <v>321</v>
      </c>
      <c r="C4340" s="458" t="s">
        <v>2195</v>
      </c>
      <c r="D4340" s="458" t="s">
        <v>2115</v>
      </c>
      <c r="E4340" s="456">
        <v>0</v>
      </c>
      <c r="F4340" s="456">
        <v>502625.54</v>
      </c>
      <c r="G4340" s="456">
        <v>0</v>
      </c>
      <c r="H4340" s="456">
        <v>0</v>
      </c>
      <c r="I4340" s="456">
        <v>0</v>
      </c>
      <c r="J4340" s="459">
        <v>502625.54</v>
      </c>
    </row>
    <row r="4341" spans="2:10" x14ac:dyDescent="0.25">
      <c r="B4341" s="516" t="s">
        <v>321</v>
      </c>
      <c r="C4341" s="458" t="s">
        <v>2196</v>
      </c>
      <c r="D4341" s="458" t="s">
        <v>2197</v>
      </c>
      <c r="E4341" s="456">
        <v>0</v>
      </c>
      <c r="F4341" s="456">
        <v>150487.24</v>
      </c>
      <c r="G4341" s="456">
        <v>0</v>
      </c>
      <c r="H4341" s="456">
        <v>0</v>
      </c>
      <c r="I4341" s="456">
        <v>0</v>
      </c>
      <c r="J4341" s="459">
        <v>150487.24</v>
      </c>
    </row>
    <row r="4342" spans="2:10" x14ac:dyDescent="0.25">
      <c r="B4342" s="516" t="s">
        <v>321</v>
      </c>
      <c r="C4342" s="458" t="s">
        <v>2198</v>
      </c>
      <c r="D4342" s="458" t="s">
        <v>2119</v>
      </c>
      <c r="E4342" s="456">
        <v>0</v>
      </c>
      <c r="F4342" s="456">
        <v>37836.89</v>
      </c>
      <c r="G4342" s="456">
        <v>0</v>
      </c>
      <c r="H4342" s="456">
        <v>0</v>
      </c>
      <c r="I4342" s="456">
        <v>0</v>
      </c>
      <c r="J4342" s="459">
        <v>37836.89</v>
      </c>
    </row>
    <row r="4343" spans="2:10" x14ac:dyDescent="0.25">
      <c r="B4343" s="516" t="s">
        <v>321</v>
      </c>
      <c r="C4343" s="458" t="s">
        <v>5606</v>
      </c>
      <c r="D4343" s="458" t="s">
        <v>5019</v>
      </c>
      <c r="E4343" s="456">
        <v>0</v>
      </c>
      <c r="F4343" s="456">
        <v>0</v>
      </c>
      <c r="G4343" s="456">
        <v>0</v>
      </c>
      <c r="H4343" s="456">
        <v>0</v>
      </c>
      <c r="I4343" s="456">
        <v>0</v>
      </c>
      <c r="J4343" s="459">
        <v>0</v>
      </c>
    </row>
    <row r="4344" spans="2:10" x14ac:dyDescent="0.25">
      <c r="B4344" s="516" t="s">
        <v>321</v>
      </c>
      <c r="C4344" s="458" t="s">
        <v>2199</v>
      </c>
      <c r="D4344" s="458" t="s">
        <v>2121</v>
      </c>
      <c r="E4344" s="456">
        <v>0</v>
      </c>
      <c r="F4344" s="456">
        <v>13390.86</v>
      </c>
      <c r="G4344" s="456">
        <v>0</v>
      </c>
      <c r="H4344" s="456">
        <v>0</v>
      </c>
      <c r="I4344" s="456">
        <v>0</v>
      </c>
      <c r="J4344" s="459">
        <v>13390.86</v>
      </c>
    </row>
    <row r="4345" spans="2:10" x14ac:dyDescent="0.25">
      <c r="B4345" s="516" t="s">
        <v>321</v>
      </c>
      <c r="C4345" s="458" t="s">
        <v>2200</v>
      </c>
      <c r="D4345" s="458" t="s">
        <v>2123</v>
      </c>
      <c r="E4345" s="456">
        <v>0</v>
      </c>
      <c r="F4345" s="456">
        <v>32210.61</v>
      </c>
      <c r="G4345" s="456">
        <v>0</v>
      </c>
      <c r="H4345" s="456">
        <v>0</v>
      </c>
      <c r="I4345" s="456">
        <v>0</v>
      </c>
      <c r="J4345" s="459">
        <v>32210.61</v>
      </c>
    </row>
    <row r="4346" spans="2:10" ht="18" x14ac:dyDescent="0.25">
      <c r="B4346" s="516" t="s">
        <v>321</v>
      </c>
      <c r="C4346" s="458" t="s">
        <v>2201</v>
      </c>
      <c r="D4346" s="458" t="s">
        <v>2125</v>
      </c>
      <c r="E4346" s="456">
        <v>0</v>
      </c>
      <c r="F4346" s="456">
        <v>23807.86</v>
      </c>
      <c r="G4346" s="456">
        <v>0</v>
      </c>
      <c r="H4346" s="456">
        <v>0</v>
      </c>
      <c r="I4346" s="456">
        <v>0</v>
      </c>
      <c r="J4346" s="459">
        <v>23807.86</v>
      </c>
    </row>
    <row r="4347" spans="2:10" ht="18" x14ac:dyDescent="0.25">
      <c r="B4347" s="516" t="s">
        <v>321</v>
      </c>
      <c r="C4347" s="458" t="s">
        <v>2202</v>
      </c>
      <c r="D4347" s="458" t="s">
        <v>2127</v>
      </c>
      <c r="E4347" s="456">
        <v>0</v>
      </c>
      <c r="F4347" s="456">
        <v>91476.86</v>
      </c>
      <c r="G4347" s="456">
        <v>0</v>
      </c>
      <c r="H4347" s="456">
        <v>0</v>
      </c>
      <c r="I4347" s="456">
        <v>0</v>
      </c>
      <c r="J4347" s="459">
        <v>91476.86</v>
      </c>
    </row>
    <row r="4348" spans="2:10" x14ac:dyDescent="0.25">
      <c r="B4348" s="516" t="s">
        <v>321</v>
      </c>
      <c r="C4348" s="458" t="s">
        <v>2203</v>
      </c>
      <c r="D4348" s="458" t="s">
        <v>2129</v>
      </c>
      <c r="E4348" s="456">
        <v>0</v>
      </c>
      <c r="F4348" s="456">
        <v>45599.6</v>
      </c>
      <c r="G4348" s="456">
        <v>0</v>
      </c>
      <c r="H4348" s="456">
        <v>0</v>
      </c>
      <c r="I4348" s="456">
        <v>0</v>
      </c>
      <c r="J4348" s="459">
        <v>45599.6</v>
      </c>
    </row>
    <row r="4349" spans="2:10" x14ac:dyDescent="0.25">
      <c r="B4349" s="516" t="s">
        <v>321</v>
      </c>
      <c r="C4349" s="458" t="s">
        <v>2204</v>
      </c>
      <c r="D4349" s="458" t="s">
        <v>2131</v>
      </c>
      <c r="E4349" s="456">
        <v>0</v>
      </c>
      <c r="F4349" s="456">
        <v>304.11</v>
      </c>
      <c r="G4349" s="456">
        <v>0</v>
      </c>
      <c r="H4349" s="456">
        <v>0</v>
      </c>
      <c r="I4349" s="456">
        <v>0</v>
      </c>
      <c r="J4349" s="459">
        <v>304.11</v>
      </c>
    </row>
    <row r="4350" spans="2:10" x14ac:dyDescent="0.25">
      <c r="B4350" s="516" t="s">
        <v>321</v>
      </c>
      <c r="C4350" s="458" t="s">
        <v>5607</v>
      </c>
      <c r="D4350" s="458" t="s">
        <v>2137</v>
      </c>
      <c r="E4350" s="456">
        <v>0</v>
      </c>
      <c r="F4350" s="456">
        <v>0</v>
      </c>
      <c r="G4350" s="456">
        <v>0</v>
      </c>
      <c r="H4350" s="456">
        <v>0</v>
      </c>
      <c r="I4350" s="456">
        <v>0</v>
      </c>
      <c r="J4350" s="459">
        <v>0</v>
      </c>
    </row>
    <row r="4351" spans="2:10" x14ac:dyDescent="0.25">
      <c r="B4351" s="516" t="s">
        <v>321</v>
      </c>
      <c r="C4351" s="458" t="s">
        <v>2205</v>
      </c>
      <c r="D4351" s="458" t="s">
        <v>2206</v>
      </c>
      <c r="E4351" s="456">
        <v>0</v>
      </c>
      <c r="F4351" s="456">
        <v>10000</v>
      </c>
      <c r="G4351" s="456">
        <v>0</v>
      </c>
      <c r="H4351" s="456">
        <v>0</v>
      </c>
      <c r="I4351" s="456">
        <v>0</v>
      </c>
      <c r="J4351" s="459">
        <v>10000</v>
      </c>
    </row>
    <row r="4352" spans="2:10" x14ac:dyDescent="0.25">
      <c r="B4352" s="516" t="s">
        <v>321</v>
      </c>
      <c r="C4352" s="458" t="s">
        <v>5608</v>
      </c>
      <c r="D4352" s="458" t="s">
        <v>2322</v>
      </c>
      <c r="E4352" s="456">
        <v>0</v>
      </c>
      <c r="F4352" s="456">
        <v>0</v>
      </c>
      <c r="G4352" s="456">
        <v>0</v>
      </c>
      <c r="H4352" s="456">
        <v>0</v>
      </c>
      <c r="I4352" s="456">
        <v>0</v>
      </c>
      <c r="J4352" s="459">
        <v>0</v>
      </c>
    </row>
    <row r="4353" spans="2:10" x14ac:dyDescent="0.25">
      <c r="B4353" s="516" t="s">
        <v>321</v>
      </c>
      <c r="C4353" s="458" t="s">
        <v>5609</v>
      </c>
      <c r="D4353" s="458" t="s">
        <v>2139</v>
      </c>
      <c r="E4353" s="456">
        <v>0</v>
      </c>
      <c r="F4353" s="456">
        <v>0</v>
      </c>
      <c r="G4353" s="456">
        <v>0</v>
      </c>
      <c r="H4353" s="456">
        <v>0</v>
      </c>
      <c r="I4353" s="456">
        <v>0</v>
      </c>
      <c r="J4353" s="459">
        <v>0</v>
      </c>
    </row>
    <row r="4354" spans="2:10" x14ac:dyDescent="0.25">
      <c r="B4354" s="516" t="s">
        <v>321</v>
      </c>
      <c r="C4354" s="458" t="s">
        <v>2207</v>
      </c>
      <c r="D4354" s="458" t="s">
        <v>2208</v>
      </c>
      <c r="E4354" s="456">
        <v>0</v>
      </c>
      <c r="F4354" s="456">
        <v>8900</v>
      </c>
      <c r="G4354" s="456">
        <v>0</v>
      </c>
      <c r="H4354" s="456">
        <v>0</v>
      </c>
      <c r="I4354" s="456">
        <v>0</v>
      </c>
      <c r="J4354" s="459">
        <v>8900</v>
      </c>
    </row>
    <row r="4355" spans="2:10" x14ac:dyDescent="0.25">
      <c r="B4355" s="516" t="s">
        <v>321</v>
      </c>
      <c r="C4355" s="458" t="s">
        <v>2209</v>
      </c>
      <c r="D4355" s="458" t="s">
        <v>2210</v>
      </c>
      <c r="E4355" s="456">
        <v>0</v>
      </c>
      <c r="F4355" s="456">
        <v>194696</v>
      </c>
      <c r="G4355" s="456">
        <v>0</v>
      </c>
      <c r="H4355" s="456">
        <v>0</v>
      </c>
      <c r="I4355" s="456">
        <v>0</v>
      </c>
      <c r="J4355" s="459">
        <v>194696</v>
      </c>
    </row>
    <row r="4356" spans="2:10" x14ac:dyDescent="0.25">
      <c r="B4356" s="516" t="s">
        <v>321</v>
      </c>
      <c r="C4356" s="458" t="s">
        <v>2211</v>
      </c>
      <c r="D4356" s="458" t="s">
        <v>2141</v>
      </c>
      <c r="E4356" s="456">
        <v>0</v>
      </c>
      <c r="F4356" s="456">
        <v>51928.04</v>
      </c>
      <c r="G4356" s="456">
        <v>0</v>
      </c>
      <c r="H4356" s="456">
        <v>0</v>
      </c>
      <c r="I4356" s="456">
        <v>0</v>
      </c>
      <c r="J4356" s="459">
        <v>51928.04</v>
      </c>
    </row>
    <row r="4357" spans="2:10" x14ac:dyDescent="0.25">
      <c r="B4357" s="516" t="s">
        <v>321</v>
      </c>
      <c r="C4357" s="458" t="s">
        <v>2212</v>
      </c>
      <c r="D4357" s="458" t="s">
        <v>2213</v>
      </c>
      <c r="E4357" s="456">
        <v>0</v>
      </c>
      <c r="F4357" s="456">
        <v>64321.04</v>
      </c>
      <c r="G4357" s="456">
        <v>0</v>
      </c>
      <c r="H4357" s="456">
        <v>0</v>
      </c>
      <c r="I4357" s="456">
        <v>0</v>
      </c>
      <c r="J4357" s="459">
        <v>64321.04</v>
      </c>
    </row>
    <row r="4358" spans="2:10" x14ac:dyDescent="0.25">
      <c r="B4358" s="516" t="s">
        <v>321</v>
      </c>
      <c r="C4358" s="458" t="s">
        <v>2214</v>
      </c>
      <c r="D4358" s="458" t="s">
        <v>2143</v>
      </c>
      <c r="E4358" s="456">
        <v>0</v>
      </c>
      <c r="F4358" s="456">
        <v>205527.17</v>
      </c>
      <c r="G4358" s="456">
        <v>0</v>
      </c>
      <c r="H4358" s="456">
        <v>0</v>
      </c>
      <c r="I4358" s="456">
        <v>0</v>
      </c>
      <c r="J4358" s="459">
        <v>205527.17</v>
      </c>
    </row>
    <row r="4359" spans="2:10" x14ac:dyDescent="0.25">
      <c r="B4359" s="516" t="s">
        <v>321</v>
      </c>
      <c r="C4359" s="458" t="s">
        <v>5610</v>
      </c>
      <c r="D4359" s="458" t="s">
        <v>4065</v>
      </c>
      <c r="E4359" s="456">
        <v>0</v>
      </c>
      <c r="F4359" s="456">
        <v>0</v>
      </c>
      <c r="G4359" s="456">
        <v>0</v>
      </c>
      <c r="H4359" s="456">
        <v>0</v>
      </c>
      <c r="I4359" s="456">
        <v>0</v>
      </c>
      <c r="J4359" s="459">
        <v>0</v>
      </c>
    </row>
    <row r="4360" spans="2:10" x14ac:dyDescent="0.25">
      <c r="B4360" s="516" t="s">
        <v>321</v>
      </c>
      <c r="C4360" s="458" t="s">
        <v>2215</v>
      </c>
      <c r="D4360" s="458" t="s">
        <v>2216</v>
      </c>
      <c r="E4360" s="456">
        <v>0</v>
      </c>
      <c r="F4360" s="456">
        <v>26007.67</v>
      </c>
      <c r="G4360" s="456">
        <v>0</v>
      </c>
      <c r="H4360" s="456">
        <v>0</v>
      </c>
      <c r="I4360" s="456">
        <v>0</v>
      </c>
      <c r="J4360" s="459">
        <v>26007.67</v>
      </c>
    </row>
    <row r="4361" spans="2:10" x14ac:dyDescent="0.25">
      <c r="B4361" s="516" t="s">
        <v>321</v>
      </c>
      <c r="C4361" s="458" t="s">
        <v>2217</v>
      </c>
      <c r="D4361" s="458" t="s">
        <v>2218</v>
      </c>
      <c r="E4361" s="456">
        <v>0</v>
      </c>
      <c r="F4361" s="456">
        <v>4268.24</v>
      </c>
      <c r="G4361" s="456">
        <v>0</v>
      </c>
      <c r="H4361" s="456">
        <v>0</v>
      </c>
      <c r="I4361" s="456">
        <v>0</v>
      </c>
      <c r="J4361" s="459">
        <v>4268.24</v>
      </c>
    </row>
    <row r="4362" spans="2:10" x14ac:dyDescent="0.25">
      <c r="B4362" s="516" t="s">
        <v>321</v>
      </c>
      <c r="C4362" s="458" t="s">
        <v>2219</v>
      </c>
      <c r="D4362" s="458" t="s">
        <v>2220</v>
      </c>
      <c r="E4362" s="456">
        <v>0</v>
      </c>
      <c r="F4362" s="456">
        <v>477140.01</v>
      </c>
      <c r="G4362" s="456">
        <v>0</v>
      </c>
      <c r="H4362" s="456">
        <v>0</v>
      </c>
      <c r="I4362" s="456">
        <v>0</v>
      </c>
      <c r="J4362" s="459">
        <v>477140.01</v>
      </c>
    </row>
    <row r="4363" spans="2:10" x14ac:dyDescent="0.25">
      <c r="B4363" s="516" t="s">
        <v>321</v>
      </c>
      <c r="C4363" s="458" t="s">
        <v>5611</v>
      </c>
      <c r="D4363" s="458" t="s">
        <v>4240</v>
      </c>
      <c r="E4363" s="456">
        <v>0</v>
      </c>
      <c r="F4363" s="456">
        <v>0</v>
      </c>
      <c r="G4363" s="456">
        <v>0</v>
      </c>
      <c r="H4363" s="456">
        <v>0</v>
      </c>
      <c r="I4363" s="456">
        <v>0</v>
      </c>
      <c r="J4363" s="459">
        <v>0</v>
      </c>
    </row>
    <row r="4364" spans="2:10" ht="18" x14ac:dyDescent="0.25">
      <c r="B4364" s="516" t="s">
        <v>321</v>
      </c>
      <c r="C4364" s="458" t="s">
        <v>5612</v>
      </c>
      <c r="D4364" s="458" t="s">
        <v>2341</v>
      </c>
      <c r="E4364" s="456">
        <v>0</v>
      </c>
      <c r="F4364" s="456">
        <v>0</v>
      </c>
      <c r="G4364" s="456">
        <v>0</v>
      </c>
      <c r="H4364" s="456">
        <v>0</v>
      </c>
      <c r="I4364" s="456">
        <v>0</v>
      </c>
      <c r="J4364" s="459">
        <v>0</v>
      </c>
    </row>
    <row r="4365" spans="2:10" x14ac:dyDescent="0.25">
      <c r="B4365" s="516" t="s">
        <v>321</v>
      </c>
      <c r="C4365" s="458" t="s">
        <v>2221</v>
      </c>
      <c r="D4365" s="458" t="s">
        <v>2222</v>
      </c>
      <c r="E4365" s="456">
        <v>0</v>
      </c>
      <c r="F4365" s="456">
        <v>29189.61</v>
      </c>
      <c r="G4365" s="456">
        <v>0</v>
      </c>
      <c r="H4365" s="456">
        <v>0</v>
      </c>
      <c r="I4365" s="456">
        <v>0</v>
      </c>
      <c r="J4365" s="459">
        <v>29189.61</v>
      </c>
    </row>
    <row r="4366" spans="2:10" x14ac:dyDescent="0.25">
      <c r="B4366" s="516" t="s">
        <v>321</v>
      </c>
      <c r="C4366" s="458" t="s">
        <v>5613</v>
      </c>
      <c r="D4366" s="458" t="s">
        <v>5021</v>
      </c>
      <c r="E4366" s="456">
        <v>0</v>
      </c>
      <c r="F4366" s="456">
        <v>0</v>
      </c>
      <c r="G4366" s="456">
        <v>0</v>
      </c>
      <c r="H4366" s="456">
        <v>0</v>
      </c>
      <c r="I4366" s="456">
        <v>0</v>
      </c>
      <c r="J4366" s="459">
        <v>0</v>
      </c>
    </row>
    <row r="4367" spans="2:10" x14ac:dyDescent="0.25">
      <c r="B4367" s="516" t="s">
        <v>321</v>
      </c>
      <c r="C4367" s="458" t="s">
        <v>5614</v>
      </c>
      <c r="D4367" s="458" t="s">
        <v>5615</v>
      </c>
      <c r="E4367" s="456">
        <v>0</v>
      </c>
      <c r="F4367" s="456">
        <v>0</v>
      </c>
      <c r="G4367" s="456">
        <v>0</v>
      </c>
      <c r="H4367" s="456">
        <v>0</v>
      </c>
      <c r="I4367" s="456">
        <v>0</v>
      </c>
      <c r="J4367" s="459">
        <v>0</v>
      </c>
    </row>
    <row r="4368" spans="2:10" x14ac:dyDescent="0.25">
      <c r="B4368" s="516" t="s">
        <v>321</v>
      </c>
      <c r="C4368" s="458" t="s">
        <v>5616</v>
      </c>
      <c r="D4368" s="458" t="s">
        <v>2345</v>
      </c>
      <c r="E4368" s="456">
        <v>0</v>
      </c>
      <c r="F4368" s="456">
        <v>0</v>
      </c>
      <c r="G4368" s="456">
        <v>0</v>
      </c>
      <c r="H4368" s="456">
        <v>0</v>
      </c>
      <c r="I4368" s="456">
        <v>0</v>
      </c>
      <c r="J4368" s="459">
        <v>0</v>
      </c>
    </row>
    <row r="4369" spans="2:10" x14ac:dyDescent="0.25">
      <c r="B4369" s="516" t="s">
        <v>321</v>
      </c>
      <c r="C4369" s="458" t="s">
        <v>2223</v>
      </c>
      <c r="D4369" s="458" t="s">
        <v>2224</v>
      </c>
      <c r="E4369" s="456">
        <v>0</v>
      </c>
      <c r="F4369" s="456">
        <v>395238.95</v>
      </c>
      <c r="G4369" s="456">
        <v>0</v>
      </c>
      <c r="H4369" s="456">
        <v>0</v>
      </c>
      <c r="I4369" s="456">
        <v>0</v>
      </c>
      <c r="J4369" s="459">
        <v>395238.95</v>
      </c>
    </row>
    <row r="4370" spans="2:10" x14ac:dyDescent="0.25">
      <c r="B4370" s="516" t="s">
        <v>321</v>
      </c>
      <c r="C4370" s="458" t="s">
        <v>2225</v>
      </c>
      <c r="D4370" s="458" t="s">
        <v>2226</v>
      </c>
      <c r="E4370" s="456">
        <v>0</v>
      </c>
      <c r="F4370" s="456">
        <v>4887.8500000000004</v>
      </c>
      <c r="G4370" s="456">
        <v>0</v>
      </c>
      <c r="H4370" s="456">
        <v>0</v>
      </c>
      <c r="I4370" s="456">
        <v>0</v>
      </c>
      <c r="J4370" s="459">
        <v>4887.8500000000004</v>
      </c>
    </row>
    <row r="4371" spans="2:10" ht="18" x14ac:dyDescent="0.25">
      <c r="B4371" s="516" t="s">
        <v>321</v>
      </c>
      <c r="C4371" s="458" t="s">
        <v>5617</v>
      </c>
      <c r="D4371" s="458" t="s">
        <v>3680</v>
      </c>
      <c r="E4371" s="456">
        <v>0</v>
      </c>
      <c r="F4371" s="456">
        <v>0</v>
      </c>
      <c r="G4371" s="456">
        <v>0</v>
      </c>
      <c r="H4371" s="456">
        <v>0</v>
      </c>
      <c r="I4371" s="456">
        <v>0</v>
      </c>
      <c r="J4371" s="459">
        <v>0</v>
      </c>
    </row>
    <row r="4372" spans="2:10" x14ac:dyDescent="0.25">
      <c r="B4372" s="516" t="s">
        <v>321</v>
      </c>
      <c r="C4372" s="458" t="s">
        <v>2227</v>
      </c>
      <c r="D4372" s="458" t="s">
        <v>2228</v>
      </c>
      <c r="E4372" s="456">
        <v>0</v>
      </c>
      <c r="F4372" s="456">
        <v>678782.68</v>
      </c>
      <c r="G4372" s="456">
        <v>0</v>
      </c>
      <c r="H4372" s="456">
        <v>0</v>
      </c>
      <c r="I4372" s="456">
        <v>0</v>
      </c>
      <c r="J4372" s="459">
        <v>678782.68</v>
      </c>
    </row>
    <row r="4373" spans="2:10" x14ac:dyDescent="0.25">
      <c r="B4373" s="516" t="s">
        <v>321</v>
      </c>
      <c r="C4373" s="458" t="s">
        <v>2229</v>
      </c>
      <c r="D4373" s="458" t="s">
        <v>2230</v>
      </c>
      <c r="E4373" s="456">
        <v>0</v>
      </c>
      <c r="F4373" s="456">
        <v>3438.05</v>
      </c>
      <c r="G4373" s="456">
        <v>0</v>
      </c>
      <c r="H4373" s="456">
        <v>0</v>
      </c>
      <c r="I4373" s="456">
        <v>0</v>
      </c>
      <c r="J4373" s="459">
        <v>3438.05</v>
      </c>
    </row>
    <row r="4374" spans="2:10" x14ac:dyDescent="0.25">
      <c r="B4374" s="516" t="s">
        <v>321</v>
      </c>
      <c r="C4374" s="458" t="s">
        <v>2231</v>
      </c>
      <c r="D4374" s="458" t="s">
        <v>2145</v>
      </c>
      <c r="E4374" s="456">
        <v>0</v>
      </c>
      <c r="F4374" s="456">
        <v>130812.11</v>
      </c>
      <c r="G4374" s="456">
        <v>0</v>
      </c>
      <c r="H4374" s="456">
        <v>0</v>
      </c>
      <c r="I4374" s="456">
        <v>0</v>
      </c>
      <c r="J4374" s="459">
        <v>130812.11</v>
      </c>
    </row>
    <row r="4375" spans="2:10" x14ac:dyDescent="0.25">
      <c r="B4375" s="516" t="s">
        <v>321</v>
      </c>
      <c r="C4375" s="458" t="s">
        <v>2232</v>
      </c>
      <c r="D4375" s="458" t="s">
        <v>2233</v>
      </c>
      <c r="E4375" s="456">
        <v>0</v>
      </c>
      <c r="F4375" s="456">
        <v>6945.57</v>
      </c>
      <c r="G4375" s="456">
        <v>0</v>
      </c>
      <c r="H4375" s="456">
        <v>0</v>
      </c>
      <c r="I4375" s="456">
        <v>0</v>
      </c>
      <c r="J4375" s="459">
        <v>6945.57</v>
      </c>
    </row>
    <row r="4376" spans="2:10" x14ac:dyDescent="0.25">
      <c r="B4376" s="516" t="s">
        <v>321</v>
      </c>
      <c r="C4376" s="458" t="s">
        <v>2234</v>
      </c>
      <c r="D4376" s="458" t="s">
        <v>2235</v>
      </c>
      <c r="E4376" s="456">
        <v>0</v>
      </c>
      <c r="F4376" s="456">
        <v>304809.37</v>
      </c>
      <c r="G4376" s="456">
        <v>0</v>
      </c>
      <c r="H4376" s="456">
        <v>0</v>
      </c>
      <c r="I4376" s="456">
        <v>0</v>
      </c>
      <c r="J4376" s="459">
        <v>304809.37</v>
      </c>
    </row>
    <row r="4377" spans="2:10" x14ac:dyDescent="0.25">
      <c r="B4377" s="516" t="s">
        <v>321</v>
      </c>
      <c r="C4377" s="458" t="s">
        <v>2236</v>
      </c>
      <c r="D4377" s="458" t="s">
        <v>2237</v>
      </c>
      <c r="E4377" s="456">
        <v>0</v>
      </c>
      <c r="F4377" s="456">
        <v>65618.559999999998</v>
      </c>
      <c r="G4377" s="456">
        <v>0</v>
      </c>
      <c r="H4377" s="456">
        <v>0</v>
      </c>
      <c r="I4377" s="456">
        <v>0</v>
      </c>
      <c r="J4377" s="459">
        <v>65618.559999999998</v>
      </c>
    </row>
    <row r="4378" spans="2:10" x14ac:dyDescent="0.25">
      <c r="B4378" s="516" t="s">
        <v>321</v>
      </c>
      <c r="C4378" s="458" t="s">
        <v>2238</v>
      </c>
      <c r="D4378" s="458" t="s">
        <v>2147</v>
      </c>
      <c r="E4378" s="456">
        <v>0</v>
      </c>
      <c r="F4378" s="456">
        <v>82934.06</v>
      </c>
      <c r="G4378" s="456">
        <v>0</v>
      </c>
      <c r="H4378" s="456">
        <v>0</v>
      </c>
      <c r="I4378" s="456">
        <v>0</v>
      </c>
      <c r="J4378" s="459">
        <v>82934.06</v>
      </c>
    </row>
    <row r="4379" spans="2:10" x14ac:dyDescent="0.25">
      <c r="B4379" s="516" t="s">
        <v>321</v>
      </c>
      <c r="C4379" s="458" t="s">
        <v>5618</v>
      </c>
      <c r="D4379" s="458" t="s">
        <v>2351</v>
      </c>
      <c r="E4379" s="456">
        <v>0</v>
      </c>
      <c r="F4379" s="456">
        <v>0</v>
      </c>
      <c r="G4379" s="456">
        <v>0</v>
      </c>
      <c r="H4379" s="456">
        <v>0</v>
      </c>
      <c r="I4379" s="456">
        <v>0</v>
      </c>
      <c r="J4379" s="459">
        <v>0</v>
      </c>
    </row>
    <row r="4380" spans="2:10" x14ac:dyDescent="0.25">
      <c r="B4380" s="516" t="s">
        <v>321</v>
      </c>
      <c r="C4380" s="458" t="s">
        <v>2239</v>
      </c>
      <c r="D4380" s="458" t="s">
        <v>2149</v>
      </c>
      <c r="E4380" s="456">
        <v>0</v>
      </c>
      <c r="F4380" s="456">
        <v>239369.84</v>
      </c>
      <c r="G4380" s="456">
        <v>0</v>
      </c>
      <c r="H4380" s="456">
        <v>0</v>
      </c>
      <c r="I4380" s="456">
        <v>0</v>
      </c>
      <c r="J4380" s="459">
        <v>239369.84</v>
      </c>
    </row>
    <row r="4381" spans="2:10" ht="18" x14ac:dyDescent="0.25">
      <c r="B4381" s="516" t="s">
        <v>321</v>
      </c>
      <c r="C4381" s="458" t="s">
        <v>2240</v>
      </c>
      <c r="D4381" s="458" t="s">
        <v>2241</v>
      </c>
      <c r="E4381" s="456">
        <v>0</v>
      </c>
      <c r="F4381" s="456">
        <v>5200</v>
      </c>
      <c r="G4381" s="456">
        <v>0</v>
      </c>
      <c r="H4381" s="456">
        <v>0</v>
      </c>
      <c r="I4381" s="456">
        <v>0</v>
      </c>
      <c r="J4381" s="459">
        <v>5200</v>
      </c>
    </row>
    <row r="4382" spans="2:10" ht="18" x14ac:dyDescent="0.25">
      <c r="B4382" s="516" t="s">
        <v>321</v>
      </c>
      <c r="C4382" s="458" t="s">
        <v>2242</v>
      </c>
      <c r="D4382" s="458" t="s">
        <v>2243</v>
      </c>
      <c r="E4382" s="456">
        <v>0</v>
      </c>
      <c r="F4382" s="456">
        <v>26447.200000000001</v>
      </c>
      <c r="G4382" s="456">
        <v>0</v>
      </c>
      <c r="H4382" s="456">
        <v>0</v>
      </c>
      <c r="I4382" s="456">
        <v>0</v>
      </c>
      <c r="J4382" s="459">
        <v>26447.200000000001</v>
      </c>
    </row>
    <row r="4383" spans="2:10" x14ac:dyDescent="0.25">
      <c r="B4383" s="516" t="s">
        <v>321</v>
      </c>
      <c r="C4383" s="458" t="s">
        <v>2244</v>
      </c>
      <c r="D4383" s="458" t="s">
        <v>2151</v>
      </c>
      <c r="E4383" s="456">
        <v>0</v>
      </c>
      <c r="F4383" s="456">
        <v>183242.88</v>
      </c>
      <c r="G4383" s="456">
        <v>0</v>
      </c>
      <c r="H4383" s="456">
        <v>0</v>
      </c>
      <c r="I4383" s="456">
        <v>0</v>
      </c>
      <c r="J4383" s="459">
        <v>183242.88</v>
      </c>
    </row>
    <row r="4384" spans="2:10" x14ac:dyDescent="0.25">
      <c r="B4384" s="516" t="s">
        <v>321</v>
      </c>
      <c r="C4384" s="458" t="s">
        <v>2245</v>
      </c>
      <c r="D4384" s="458" t="s">
        <v>2246</v>
      </c>
      <c r="E4384" s="456">
        <v>0</v>
      </c>
      <c r="F4384" s="456">
        <v>820</v>
      </c>
      <c r="G4384" s="456">
        <v>0</v>
      </c>
      <c r="H4384" s="456">
        <v>0</v>
      </c>
      <c r="I4384" s="456">
        <v>0</v>
      </c>
      <c r="J4384" s="459">
        <v>820</v>
      </c>
    </row>
    <row r="4385" spans="2:10" x14ac:dyDescent="0.25">
      <c r="B4385" s="516" t="s">
        <v>321</v>
      </c>
      <c r="C4385" s="458" t="s">
        <v>2247</v>
      </c>
      <c r="D4385" s="458" t="s">
        <v>2248</v>
      </c>
      <c r="E4385" s="456">
        <v>0</v>
      </c>
      <c r="F4385" s="456">
        <v>14759.33</v>
      </c>
      <c r="G4385" s="456">
        <v>0</v>
      </c>
      <c r="H4385" s="456">
        <v>0</v>
      </c>
      <c r="I4385" s="456">
        <v>0</v>
      </c>
      <c r="J4385" s="459">
        <v>14759.33</v>
      </c>
    </row>
    <row r="4386" spans="2:10" ht="18" x14ac:dyDescent="0.25">
      <c r="B4386" s="516" t="s">
        <v>321</v>
      </c>
      <c r="C4386" s="458" t="s">
        <v>2249</v>
      </c>
      <c r="D4386" s="458" t="s">
        <v>2250</v>
      </c>
      <c r="E4386" s="456">
        <v>0</v>
      </c>
      <c r="F4386" s="456">
        <v>360816.91</v>
      </c>
      <c r="G4386" s="456">
        <v>0</v>
      </c>
      <c r="H4386" s="456">
        <v>0</v>
      </c>
      <c r="I4386" s="456">
        <v>0</v>
      </c>
      <c r="J4386" s="459">
        <v>360816.91</v>
      </c>
    </row>
    <row r="4387" spans="2:10" ht="18" x14ac:dyDescent="0.25">
      <c r="B4387" s="516" t="s">
        <v>321</v>
      </c>
      <c r="C4387" s="458" t="s">
        <v>2251</v>
      </c>
      <c r="D4387" s="458" t="s">
        <v>2252</v>
      </c>
      <c r="E4387" s="456">
        <v>0</v>
      </c>
      <c r="F4387" s="456">
        <v>14585.69</v>
      </c>
      <c r="G4387" s="456">
        <v>0</v>
      </c>
      <c r="H4387" s="456">
        <v>0</v>
      </c>
      <c r="I4387" s="456">
        <v>0</v>
      </c>
      <c r="J4387" s="459">
        <v>14585.69</v>
      </c>
    </row>
    <row r="4388" spans="2:10" ht="18" x14ac:dyDescent="0.25">
      <c r="B4388" s="516" t="s">
        <v>321</v>
      </c>
      <c r="C4388" s="458" t="s">
        <v>5619</v>
      </c>
      <c r="D4388" s="458" t="s">
        <v>3682</v>
      </c>
      <c r="E4388" s="456">
        <v>0</v>
      </c>
      <c r="F4388" s="456">
        <v>0</v>
      </c>
      <c r="G4388" s="456">
        <v>0</v>
      </c>
      <c r="H4388" s="456">
        <v>0</v>
      </c>
      <c r="I4388" s="456">
        <v>0</v>
      </c>
      <c r="J4388" s="459">
        <v>0</v>
      </c>
    </row>
    <row r="4389" spans="2:10" ht="18" x14ac:dyDescent="0.25">
      <c r="B4389" s="516" t="s">
        <v>321</v>
      </c>
      <c r="C4389" s="458" t="s">
        <v>5620</v>
      </c>
      <c r="D4389" s="458" t="s">
        <v>5152</v>
      </c>
      <c r="E4389" s="456">
        <v>0</v>
      </c>
      <c r="F4389" s="456">
        <v>0</v>
      </c>
      <c r="G4389" s="456">
        <v>0</v>
      </c>
      <c r="H4389" s="456">
        <v>0</v>
      </c>
      <c r="I4389" s="456">
        <v>0</v>
      </c>
      <c r="J4389" s="459">
        <v>0</v>
      </c>
    </row>
    <row r="4390" spans="2:10" x14ac:dyDescent="0.25">
      <c r="B4390" s="516" t="s">
        <v>321</v>
      </c>
      <c r="C4390" s="458" t="s">
        <v>2253</v>
      </c>
      <c r="D4390" s="458" t="s">
        <v>2155</v>
      </c>
      <c r="E4390" s="456">
        <v>0</v>
      </c>
      <c r="F4390" s="456">
        <v>27394.91</v>
      </c>
      <c r="G4390" s="456">
        <v>0</v>
      </c>
      <c r="H4390" s="456">
        <v>0</v>
      </c>
      <c r="I4390" s="456">
        <v>0</v>
      </c>
      <c r="J4390" s="459">
        <v>27394.91</v>
      </c>
    </row>
    <row r="4391" spans="2:10" x14ac:dyDescent="0.25">
      <c r="B4391" s="516" t="s">
        <v>321</v>
      </c>
      <c r="C4391" s="458" t="s">
        <v>2254</v>
      </c>
      <c r="D4391" s="458" t="s">
        <v>2157</v>
      </c>
      <c r="E4391" s="456">
        <v>0</v>
      </c>
      <c r="F4391" s="456">
        <v>28675.439999999999</v>
      </c>
      <c r="G4391" s="456">
        <v>0</v>
      </c>
      <c r="H4391" s="456">
        <v>0</v>
      </c>
      <c r="I4391" s="456">
        <v>0</v>
      </c>
      <c r="J4391" s="459">
        <v>28675.439999999999</v>
      </c>
    </row>
    <row r="4392" spans="2:10" x14ac:dyDescent="0.25">
      <c r="B4392" s="516" t="s">
        <v>321</v>
      </c>
      <c r="C4392" s="458" t="s">
        <v>2255</v>
      </c>
      <c r="D4392" s="458" t="s">
        <v>2256</v>
      </c>
      <c r="E4392" s="456">
        <v>0</v>
      </c>
      <c r="F4392" s="456">
        <v>300974.48</v>
      </c>
      <c r="G4392" s="456">
        <v>0</v>
      </c>
      <c r="H4392" s="456">
        <v>0</v>
      </c>
      <c r="I4392" s="456">
        <v>0</v>
      </c>
      <c r="J4392" s="459">
        <v>300974.48</v>
      </c>
    </row>
    <row r="4393" spans="2:10" x14ac:dyDescent="0.25">
      <c r="B4393" s="516" t="s">
        <v>321</v>
      </c>
      <c r="C4393" s="458" t="s">
        <v>5621</v>
      </c>
      <c r="D4393" s="458" t="s">
        <v>4840</v>
      </c>
      <c r="E4393" s="456">
        <v>0</v>
      </c>
      <c r="F4393" s="456">
        <v>0</v>
      </c>
      <c r="G4393" s="456">
        <v>0</v>
      </c>
      <c r="H4393" s="456">
        <v>0</v>
      </c>
      <c r="I4393" s="456">
        <v>0</v>
      </c>
      <c r="J4393" s="459">
        <v>0</v>
      </c>
    </row>
    <row r="4394" spans="2:10" x14ac:dyDescent="0.25">
      <c r="B4394" s="516" t="s">
        <v>321</v>
      </c>
      <c r="C4394" s="458" t="s">
        <v>2257</v>
      </c>
      <c r="D4394" s="458" t="s">
        <v>2258</v>
      </c>
      <c r="E4394" s="456">
        <v>0</v>
      </c>
      <c r="F4394" s="456">
        <v>21851.58</v>
      </c>
      <c r="G4394" s="456">
        <v>0</v>
      </c>
      <c r="H4394" s="456">
        <v>0</v>
      </c>
      <c r="I4394" s="456">
        <v>0</v>
      </c>
      <c r="J4394" s="459">
        <v>21851.58</v>
      </c>
    </row>
    <row r="4395" spans="2:10" x14ac:dyDescent="0.25">
      <c r="B4395" s="516" t="s">
        <v>321</v>
      </c>
      <c r="C4395" s="458" t="s">
        <v>5622</v>
      </c>
      <c r="D4395" s="458" t="s">
        <v>4494</v>
      </c>
      <c r="E4395" s="456">
        <v>0</v>
      </c>
      <c r="F4395" s="456">
        <v>0</v>
      </c>
      <c r="G4395" s="456">
        <v>0</v>
      </c>
      <c r="H4395" s="456">
        <v>0</v>
      </c>
      <c r="I4395" s="456">
        <v>0</v>
      </c>
      <c r="J4395" s="459">
        <v>0</v>
      </c>
    </row>
    <row r="4396" spans="2:10" x14ac:dyDescent="0.25">
      <c r="B4396" s="516" t="s">
        <v>321</v>
      </c>
      <c r="C4396" s="458" t="s">
        <v>2259</v>
      </c>
      <c r="D4396" s="458" t="s">
        <v>2260</v>
      </c>
      <c r="E4396" s="456">
        <v>0</v>
      </c>
      <c r="F4396" s="456">
        <v>35502.69</v>
      </c>
      <c r="G4396" s="456">
        <v>0</v>
      </c>
      <c r="H4396" s="456">
        <v>0</v>
      </c>
      <c r="I4396" s="456">
        <v>0</v>
      </c>
      <c r="J4396" s="459">
        <v>35502.69</v>
      </c>
    </row>
    <row r="4397" spans="2:10" x14ac:dyDescent="0.25">
      <c r="B4397" s="516" t="s">
        <v>321</v>
      </c>
      <c r="C4397" s="458" t="s">
        <v>5623</v>
      </c>
      <c r="D4397" s="458" t="s">
        <v>3684</v>
      </c>
      <c r="E4397" s="456">
        <v>0</v>
      </c>
      <c r="F4397" s="456">
        <v>0</v>
      </c>
      <c r="G4397" s="456">
        <v>0</v>
      </c>
      <c r="H4397" s="456">
        <v>0</v>
      </c>
      <c r="I4397" s="456">
        <v>0</v>
      </c>
      <c r="J4397" s="459">
        <v>0</v>
      </c>
    </row>
    <row r="4398" spans="2:10" x14ac:dyDescent="0.25">
      <c r="B4398" s="516" t="s">
        <v>321</v>
      </c>
      <c r="C4398" s="458" t="s">
        <v>2261</v>
      </c>
      <c r="D4398" s="458" t="s">
        <v>2262</v>
      </c>
      <c r="E4398" s="456">
        <v>0</v>
      </c>
      <c r="F4398" s="456">
        <v>228802.66</v>
      </c>
      <c r="G4398" s="456">
        <v>0</v>
      </c>
      <c r="H4398" s="456">
        <v>0</v>
      </c>
      <c r="I4398" s="456">
        <v>0</v>
      </c>
      <c r="J4398" s="459">
        <v>228802.66</v>
      </c>
    </row>
    <row r="4399" spans="2:10" x14ac:dyDescent="0.25">
      <c r="B4399" s="516" t="s">
        <v>321</v>
      </c>
      <c r="C4399" s="458" t="s">
        <v>2263</v>
      </c>
      <c r="D4399" s="458" t="s">
        <v>2264</v>
      </c>
      <c r="E4399" s="456">
        <v>0</v>
      </c>
      <c r="F4399" s="456">
        <v>8773655.8100000005</v>
      </c>
      <c r="G4399" s="456">
        <v>0</v>
      </c>
      <c r="H4399" s="456">
        <v>0</v>
      </c>
      <c r="I4399" s="456">
        <v>0</v>
      </c>
      <c r="J4399" s="459">
        <v>8773655.8100000005</v>
      </c>
    </row>
    <row r="4400" spans="2:10" x14ac:dyDescent="0.25">
      <c r="B4400" s="516" t="s">
        <v>321</v>
      </c>
      <c r="C4400" s="458" t="s">
        <v>2265</v>
      </c>
      <c r="D4400" s="458" t="s">
        <v>2266</v>
      </c>
      <c r="E4400" s="456">
        <v>0</v>
      </c>
      <c r="F4400" s="456">
        <v>5326610.3099999996</v>
      </c>
      <c r="G4400" s="456">
        <v>0</v>
      </c>
      <c r="H4400" s="456">
        <v>0</v>
      </c>
      <c r="I4400" s="456">
        <v>0</v>
      </c>
      <c r="J4400" s="459">
        <v>5326610.3099999996</v>
      </c>
    </row>
    <row r="4401" spans="2:10" x14ac:dyDescent="0.25">
      <c r="B4401" s="516" t="s">
        <v>321</v>
      </c>
      <c r="C4401" s="458" t="s">
        <v>5624</v>
      </c>
      <c r="D4401" s="458" t="s">
        <v>2365</v>
      </c>
      <c r="E4401" s="456">
        <v>0</v>
      </c>
      <c r="F4401" s="456">
        <v>0</v>
      </c>
      <c r="G4401" s="456">
        <v>0</v>
      </c>
      <c r="H4401" s="456">
        <v>0</v>
      </c>
      <c r="I4401" s="456">
        <v>0</v>
      </c>
      <c r="J4401" s="459">
        <v>0</v>
      </c>
    </row>
    <row r="4402" spans="2:10" x14ac:dyDescent="0.25">
      <c r="B4402" s="516" t="s">
        <v>321</v>
      </c>
      <c r="C4402" s="458" t="s">
        <v>5625</v>
      </c>
      <c r="D4402" s="458" t="s">
        <v>3686</v>
      </c>
      <c r="E4402" s="456">
        <v>0</v>
      </c>
      <c r="F4402" s="456">
        <v>0</v>
      </c>
      <c r="G4402" s="456">
        <v>0</v>
      </c>
      <c r="H4402" s="456">
        <v>0</v>
      </c>
      <c r="I4402" s="456">
        <v>0</v>
      </c>
      <c r="J4402" s="459">
        <v>0</v>
      </c>
    </row>
    <row r="4403" spans="2:10" x14ac:dyDescent="0.25">
      <c r="B4403" s="516" t="s">
        <v>321</v>
      </c>
      <c r="C4403" s="458" t="s">
        <v>5626</v>
      </c>
      <c r="D4403" s="458" t="s">
        <v>2546</v>
      </c>
      <c r="E4403" s="456">
        <v>0</v>
      </c>
      <c r="F4403" s="456">
        <v>0</v>
      </c>
      <c r="G4403" s="456">
        <v>0</v>
      </c>
      <c r="H4403" s="456">
        <v>0</v>
      </c>
      <c r="I4403" s="456">
        <v>0</v>
      </c>
      <c r="J4403" s="459">
        <v>0</v>
      </c>
    </row>
    <row r="4404" spans="2:10" x14ac:dyDescent="0.25">
      <c r="B4404" s="516" t="s">
        <v>321</v>
      </c>
      <c r="C4404" s="458" t="s">
        <v>5627</v>
      </c>
      <c r="D4404" s="458" t="s">
        <v>2367</v>
      </c>
      <c r="E4404" s="456">
        <v>0</v>
      </c>
      <c r="F4404" s="456">
        <v>0</v>
      </c>
      <c r="G4404" s="456">
        <v>0</v>
      </c>
      <c r="H4404" s="456">
        <v>0</v>
      </c>
      <c r="I4404" s="456">
        <v>0</v>
      </c>
      <c r="J4404" s="459">
        <v>0</v>
      </c>
    </row>
    <row r="4405" spans="2:10" ht="18" x14ac:dyDescent="0.25">
      <c r="B4405" s="516" t="s">
        <v>321</v>
      </c>
      <c r="C4405" s="458" t="s">
        <v>5628</v>
      </c>
      <c r="D4405" s="458" t="s">
        <v>4841</v>
      </c>
      <c r="E4405" s="456">
        <v>0</v>
      </c>
      <c r="F4405" s="456">
        <v>0</v>
      </c>
      <c r="G4405" s="456">
        <v>0</v>
      </c>
      <c r="H4405" s="456">
        <v>0</v>
      </c>
      <c r="I4405" s="456">
        <v>0</v>
      </c>
      <c r="J4405" s="459">
        <v>0</v>
      </c>
    </row>
    <row r="4406" spans="2:10" x14ac:dyDescent="0.25">
      <c r="B4406" s="516" t="s">
        <v>321</v>
      </c>
      <c r="C4406" s="458" t="s">
        <v>5629</v>
      </c>
      <c r="D4406" s="458" t="s">
        <v>4681</v>
      </c>
      <c r="E4406" s="456">
        <v>0</v>
      </c>
      <c r="F4406" s="456">
        <v>0</v>
      </c>
      <c r="G4406" s="456">
        <v>0</v>
      </c>
      <c r="H4406" s="456">
        <v>0</v>
      </c>
      <c r="I4406" s="456">
        <v>0</v>
      </c>
      <c r="J4406" s="459">
        <v>0</v>
      </c>
    </row>
    <row r="4407" spans="2:10" x14ac:dyDescent="0.25">
      <c r="B4407" s="516" t="s">
        <v>321</v>
      </c>
      <c r="C4407" s="458" t="s">
        <v>5630</v>
      </c>
      <c r="D4407" s="458" t="s">
        <v>5631</v>
      </c>
      <c r="E4407" s="456">
        <v>0</v>
      </c>
      <c r="F4407" s="456">
        <v>0</v>
      </c>
      <c r="G4407" s="456">
        <v>0</v>
      </c>
      <c r="H4407" s="456">
        <v>0</v>
      </c>
      <c r="I4407" s="456">
        <v>0</v>
      </c>
      <c r="J4407" s="459">
        <v>0</v>
      </c>
    </row>
    <row r="4408" spans="2:10" x14ac:dyDescent="0.25">
      <c r="B4408" s="516" t="s">
        <v>321</v>
      </c>
      <c r="C4408" s="458" t="s">
        <v>2267</v>
      </c>
      <c r="D4408" s="458" t="s">
        <v>2065</v>
      </c>
      <c r="E4408" s="456">
        <v>0</v>
      </c>
      <c r="F4408" s="456">
        <v>6234318</v>
      </c>
      <c r="G4408" s="456">
        <v>0</v>
      </c>
      <c r="H4408" s="456">
        <v>0</v>
      </c>
      <c r="I4408" s="456">
        <v>0</v>
      </c>
      <c r="J4408" s="459">
        <v>6234318</v>
      </c>
    </row>
    <row r="4409" spans="2:10" x14ac:dyDescent="0.25">
      <c r="B4409" s="516" t="s">
        <v>321</v>
      </c>
      <c r="C4409" s="458" t="s">
        <v>2268</v>
      </c>
      <c r="D4409" s="458" t="s">
        <v>2067</v>
      </c>
      <c r="E4409" s="456">
        <v>0</v>
      </c>
      <c r="F4409" s="456">
        <v>554552.91</v>
      </c>
      <c r="G4409" s="456">
        <v>0</v>
      </c>
      <c r="H4409" s="456">
        <v>0</v>
      </c>
      <c r="I4409" s="456">
        <v>0</v>
      </c>
      <c r="J4409" s="459">
        <v>554552.91</v>
      </c>
    </row>
    <row r="4410" spans="2:10" x14ac:dyDescent="0.25">
      <c r="B4410" s="516" t="s">
        <v>321</v>
      </c>
      <c r="C4410" s="458" t="s">
        <v>2269</v>
      </c>
      <c r="D4410" s="458" t="s">
        <v>2069</v>
      </c>
      <c r="E4410" s="456">
        <v>0</v>
      </c>
      <c r="F4410" s="456">
        <v>5283.9</v>
      </c>
      <c r="G4410" s="456">
        <v>0</v>
      </c>
      <c r="H4410" s="456">
        <v>0</v>
      </c>
      <c r="I4410" s="456">
        <v>0</v>
      </c>
      <c r="J4410" s="459">
        <v>5283.9</v>
      </c>
    </row>
    <row r="4411" spans="2:10" x14ac:dyDescent="0.25">
      <c r="B4411" s="516" t="s">
        <v>321</v>
      </c>
      <c r="C4411" s="458" t="s">
        <v>2270</v>
      </c>
      <c r="D4411" s="458" t="s">
        <v>2071</v>
      </c>
      <c r="E4411" s="456">
        <v>0</v>
      </c>
      <c r="F4411" s="456">
        <v>884632.72</v>
      </c>
      <c r="G4411" s="456">
        <v>0</v>
      </c>
      <c r="H4411" s="456">
        <v>0</v>
      </c>
      <c r="I4411" s="456">
        <v>0</v>
      </c>
      <c r="J4411" s="459">
        <v>884632.72</v>
      </c>
    </row>
    <row r="4412" spans="2:10" x14ac:dyDescent="0.25">
      <c r="B4412" s="516" t="s">
        <v>321</v>
      </c>
      <c r="C4412" s="458" t="s">
        <v>2271</v>
      </c>
      <c r="D4412" s="458" t="s">
        <v>2073</v>
      </c>
      <c r="E4412" s="456">
        <v>0</v>
      </c>
      <c r="F4412" s="456">
        <v>121637</v>
      </c>
      <c r="G4412" s="456">
        <v>0</v>
      </c>
      <c r="H4412" s="456">
        <v>0</v>
      </c>
      <c r="I4412" s="456">
        <v>0</v>
      </c>
      <c r="J4412" s="459">
        <v>121637</v>
      </c>
    </row>
    <row r="4413" spans="2:10" x14ac:dyDescent="0.25">
      <c r="B4413" s="516" t="s">
        <v>321</v>
      </c>
      <c r="C4413" s="458" t="s">
        <v>2272</v>
      </c>
      <c r="D4413" s="458" t="s">
        <v>2075</v>
      </c>
      <c r="E4413" s="456">
        <v>0</v>
      </c>
      <c r="F4413" s="456">
        <v>2118426.6</v>
      </c>
      <c r="G4413" s="456">
        <v>0</v>
      </c>
      <c r="H4413" s="456">
        <v>0</v>
      </c>
      <c r="I4413" s="456">
        <v>0</v>
      </c>
      <c r="J4413" s="459">
        <v>2118426.6</v>
      </c>
    </row>
    <row r="4414" spans="2:10" x14ac:dyDescent="0.25">
      <c r="B4414" s="516" t="s">
        <v>321</v>
      </c>
      <c r="C4414" s="458" t="s">
        <v>2273</v>
      </c>
      <c r="D4414" s="458" t="s">
        <v>2077</v>
      </c>
      <c r="E4414" s="456">
        <v>0</v>
      </c>
      <c r="F4414" s="456">
        <v>56699</v>
      </c>
      <c r="G4414" s="456">
        <v>0</v>
      </c>
      <c r="H4414" s="456">
        <v>0</v>
      </c>
      <c r="I4414" s="456">
        <v>0</v>
      </c>
      <c r="J4414" s="459">
        <v>56699</v>
      </c>
    </row>
    <row r="4415" spans="2:10" x14ac:dyDescent="0.25">
      <c r="B4415" s="516" t="s">
        <v>321</v>
      </c>
      <c r="C4415" s="458" t="s">
        <v>2274</v>
      </c>
      <c r="D4415" s="458" t="s">
        <v>2079</v>
      </c>
      <c r="E4415" s="456">
        <v>0</v>
      </c>
      <c r="F4415" s="456">
        <v>1278979.68</v>
      </c>
      <c r="G4415" s="456">
        <v>0</v>
      </c>
      <c r="H4415" s="456">
        <v>0</v>
      </c>
      <c r="I4415" s="456">
        <v>0</v>
      </c>
      <c r="J4415" s="459">
        <v>1278979.68</v>
      </c>
    </row>
    <row r="4416" spans="2:10" x14ac:dyDescent="0.25">
      <c r="B4416" s="516" t="s">
        <v>321</v>
      </c>
      <c r="C4416" s="458" t="s">
        <v>2275</v>
      </c>
      <c r="D4416" s="458" t="s">
        <v>2081</v>
      </c>
      <c r="E4416" s="456">
        <v>0</v>
      </c>
      <c r="F4416" s="456">
        <v>946563.53</v>
      </c>
      <c r="G4416" s="456">
        <v>0</v>
      </c>
      <c r="H4416" s="456">
        <v>0</v>
      </c>
      <c r="I4416" s="456">
        <v>0</v>
      </c>
      <c r="J4416" s="459">
        <v>946563.53</v>
      </c>
    </row>
    <row r="4417" spans="2:10" x14ac:dyDescent="0.25">
      <c r="B4417" s="516" t="s">
        <v>321</v>
      </c>
      <c r="C4417" s="458" t="s">
        <v>2276</v>
      </c>
      <c r="D4417" s="458" t="s">
        <v>2083</v>
      </c>
      <c r="E4417" s="456">
        <v>0</v>
      </c>
      <c r="F4417" s="456">
        <v>1264339.8999999999</v>
      </c>
      <c r="G4417" s="456">
        <v>0</v>
      </c>
      <c r="H4417" s="456">
        <v>0</v>
      </c>
      <c r="I4417" s="456">
        <v>0</v>
      </c>
      <c r="J4417" s="459">
        <v>1264339.8999999999</v>
      </c>
    </row>
    <row r="4418" spans="2:10" x14ac:dyDescent="0.25">
      <c r="B4418" s="516" t="s">
        <v>321</v>
      </c>
      <c r="C4418" s="458" t="s">
        <v>2277</v>
      </c>
      <c r="D4418" s="458" t="s">
        <v>2085</v>
      </c>
      <c r="E4418" s="456">
        <v>0</v>
      </c>
      <c r="F4418" s="456">
        <v>645747.52</v>
      </c>
      <c r="G4418" s="456">
        <v>0</v>
      </c>
      <c r="H4418" s="456">
        <v>0</v>
      </c>
      <c r="I4418" s="456">
        <v>0</v>
      </c>
      <c r="J4418" s="459">
        <v>645747.52</v>
      </c>
    </row>
    <row r="4419" spans="2:10" x14ac:dyDescent="0.25">
      <c r="B4419" s="516" t="s">
        <v>321</v>
      </c>
      <c r="C4419" s="458" t="s">
        <v>2278</v>
      </c>
      <c r="D4419" s="458" t="s">
        <v>2087</v>
      </c>
      <c r="E4419" s="456">
        <v>0</v>
      </c>
      <c r="F4419" s="456">
        <v>183810.1</v>
      </c>
      <c r="G4419" s="456">
        <v>0</v>
      </c>
      <c r="H4419" s="456">
        <v>0</v>
      </c>
      <c r="I4419" s="456">
        <v>0</v>
      </c>
      <c r="J4419" s="459">
        <v>183810.1</v>
      </c>
    </row>
    <row r="4420" spans="2:10" x14ac:dyDescent="0.25">
      <c r="B4420" s="516" t="s">
        <v>321</v>
      </c>
      <c r="C4420" s="458" t="s">
        <v>2279</v>
      </c>
      <c r="D4420" s="458" t="s">
        <v>2089</v>
      </c>
      <c r="E4420" s="456">
        <v>0</v>
      </c>
      <c r="F4420" s="456">
        <v>123969.64</v>
      </c>
      <c r="G4420" s="456">
        <v>0</v>
      </c>
      <c r="H4420" s="456">
        <v>0</v>
      </c>
      <c r="I4420" s="456">
        <v>0</v>
      </c>
      <c r="J4420" s="459">
        <v>123969.64</v>
      </c>
    </row>
    <row r="4421" spans="2:10" x14ac:dyDescent="0.25">
      <c r="B4421" s="516" t="s">
        <v>321</v>
      </c>
      <c r="C4421" s="458" t="s">
        <v>5632</v>
      </c>
      <c r="D4421" s="458" t="s">
        <v>2091</v>
      </c>
      <c r="E4421" s="456">
        <v>0</v>
      </c>
      <c r="F4421" s="456">
        <v>0</v>
      </c>
      <c r="G4421" s="456">
        <v>0</v>
      </c>
      <c r="H4421" s="456">
        <v>0</v>
      </c>
      <c r="I4421" s="456">
        <v>0</v>
      </c>
      <c r="J4421" s="459">
        <v>0</v>
      </c>
    </row>
    <row r="4422" spans="2:10" x14ac:dyDescent="0.25">
      <c r="B4422" s="516" t="s">
        <v>321</v>
      </c>
      <c r="C4422" s="458" t="s">
        <v>5633</v>
      </c>
      <c r="D4422" s="458" t="s">
        <v>4060</v>
      </c>
      <c r="E4422" s="456">
        <v>0</v>
      </c>
      <c r="F4422" s="456">
        <v>0</v>
      </c>
      <c r="G4422" s="456">
        <v>0</v>
      </c>
      <c r="H4422" s="456">
        <v>0</v>
      </c>
      <c r="I4422" s="456">
        <v>0</v>
      </c>
      <c r="J4422" s="459">
        <v>0</v>
      </c>
    </row>
    <row r="4423" spans="2:10" x14ac:dyDescent="0.25">
      <c r="B4423" s="516" t="s">
        <v>321</v>
      </c>
      <c r="C4423" s="458" t="s">
        <v>5634</v>
      </c>
      <c r="D4423" s="458" t="s">
        <v>2093</v>
      </c>
      <c r="E4423" s="456">
        <v>0</v>
      </c>
      <c r="F4423" s="456">
        <v>0</v>
      </c>
      <c r="G4423" s="456">
        <v>0</v>
      </c>
      <c r="H4423" s="456">
        <v>0</v>
      </c>
      <c r="I4423" s="456">
        <v>0</v>
      </c>
      <c r="J4423" s="459">
        <v>0</v>
      </c>
    </row>
    <row r="4424" spans="2:10" x14ac:dyDescent="0.25">
      <c r="B4424" s="516" t="s">
        <v>321</v>
      </c>
      <c r="C4424" s="458" t="s">
        <v>2280</v>
      </c>
      <c r="D4424" s="458" t="s">
        <v>2095</v>
      </c>
      <c r="E4424" s="456">
        <v>0</v>
      </c>
      <c r="F4424" s="456">
        <v>166471.04999999999</v>
      </c>
      <c r="G4424" s="456">
        <v>0</v>
      </c>
      <c r="H4424" s="456">
        <v>0</v>
      </c>
      <c r="I4424" s="456">
        <v>0</v>
      </c>
      <c r="J4424" s="459">
        <v>166471.04999999999</v>
      </c>
    </row>
    <row r="4425" spans="2:10" x14ac:dyDescent="0.25">
      <c r="B4425" s="516" t="s">
        <v>321</v>
      </c>
      <c r="C4425" s="458" t="s">
        <v>2281</v>
      </c>
      <c r="D4425" s="458" t="s">
        <v>2097</v>
      </c>
      <c r="E4425" s="456">
        <v>0</v>
      </c>
      <c r="F4425" s="456">
        <v>7046</v>
      </c>
      <c r="G4425" s="456">
        <v>0</v>
      </c>
      <c r="H4425" s="456">
        <v>0</v>
      </c>
      <c r="I4425" s="456">
        <v>0</v>
      </c>
      <c r="J4425" s="459">
        <v>7046</v>
      </c>
    </row>
    <row r="4426" spans="2:10" x14ac:dyDescent="0.25">
      <c r="B4426" s="516" t="s">
        <v>321</v>
      </c>
      <c r="C4426" s="458" t="s">
        <v>5635</v>
      </c>
      <c r="D4426" s="458" t="s">
        <v>2099</v>
      </c>
      <c r="E4426" s="456">
        <v>0</v>
      </c>
      <c r="F4426" s="456">
        <v>0</v>
      </c>
      <c r="G4426" s="456">
        <v>0</v>
      </c>
      <c r="H4426" s="456">
        <v>0</v>
      </c>
      <c r="I4426" s="456">
        <v>0</v>
      </c>
      <c r="J4426" s="459">
        <v>0</v>
      </c>
    </row>
    <row r="4427" spans="2:10" x14ac:dyDescent="0.25">
      <c r="B4427" s="516" t="s">
        <v>321</v>
      </c>
      <c r="C4427" s="458" t="s">
        <v>2282</v>
      </c>
      <c r="D4427" s="458" t="s">
        <v>2283</v>
      </c>
      <c r="E4427" s="456">
        <v>0</v>
      </c>
      <c r="F4427" s="456">
        <v>7791</v>
      </c>
      <c r="G4427" s="456">
        <v>0</v>
      </c>
      <c r="H4427" s="456">
        <v>0</v>
      </c>
      <c r="I4427" s="456">
        <v>0</v>
      </c>
      <c r="J4427" s="459">
        <v>7791</v>
      </c>
    </row>
    <row r="4428" spans="2:10" x14ac:dyDescent="0.25">
      <c r="B4428" s="516" t="s">
        <v>321</v>
      </c>
      <c r="C4428" s="458" t="s">
        <v>5636</v>
      </c>
      <c r="D4428" s="458" t="s">
        <v>2179</v>
      </c>
      <c r="E4428" s="456">
        <v>0</v>
      </c>
      <c r="F4428" s="456">
        <v>0</v>
      </c>
      <c r="G4428" s="456">
        <v>0</v>
      </c>
      <c r="H4428" s="456">
        <v>0</v>
      </c>
      <c r="I4428" s="456">
        <v>0</v>
      </c>
      <c r="J4428" s="459">
        <v>0</v>
      </c>
    </row>
    <row r="4429" spans="2:10" x14ac:dyDescent="0.25">
      <c r="B4429" s="516" t="s">
        <v>321</v>
      </c>
      <c r="C4429" s="458" t="s">
        <v>2284</v>
      </c>
      <c r="D4429" s="458" t="s">
        <v>2101</v>
      </c>
      <c r="E4429" s="456">
        <v>0</v>
      </c>
      <c r="F4429" s="456">
        <v>28399</v>
      </c>
      <c r="G4429" s="456">
        <v>0</v>
      </c>
      <c r="H4429" s="456">
        <v>0</v>
      </c>
      <c r="I4429" s="456">
        <v>0</v>
      </c>
      <c r="J4429" s="459">
        <v>28399</v>
      </c>
    </row>
    <row r="4430" spans="2:10" x14ac:dyDescent="0.25">
      <c r="B4430" s="516" t="s">
        <v>321</v>
      </c>
      <c r="C4430" s="458" t="s">
        <v>2285</v>
      </c>
      <c r="D4430" s="458" t="s">
        <v>2103</v>
      </c>
      <c r="E4430" s="456">
        <v>0</v>
      </c>
      <c r="F4430" s="456">
        <v>18493</v>
      </c>
      <c r="G4430" s="456">
        <v>0</v>
      </c>
      <c r="H4430" s="456">
        <v>0</v>
      </c>
      <c r="I4430" s="456">
        <v>0</v>
      </c>
      <c r="J4430" s="459">
        <v>18493</v>
      </c>
    </row>
    <row r="4431" spans="2:10" x14ac:dyDescent="0.25">
      <c r="B4431" s="516" t="s">
        <v>321</v>
      </c>
      <c r="C4431" s="458" t="s">
        <v>2286</v>
      </c>
      <c r="D4431" s="458" t="s">
        <v>2105</v>
      </c>
      <c r="E4431" s="456">
        <v>0</v>
      </c>
      <c r="F4431" s="456">
        <v>8986</v>
      </c>
      <c r="G4431" s="456">
        <v>0</v>
      </c>
      <c r="H4431" s="456">
        <v>0</v>
      </c>
      <c r="I4431" s="456">
        <v>0</v>
      </c>
      <c r="J4431" s="459">
        <v>8986</v>
      </c>
    </row>
    <row r="4432" spans="2:10" x14ac:dyDescent="0.25">
      <c r="B4432" s="516" t="s">
        <v>321</v>
      </c>
      <c r="C4432" s="458" t="s">
        <v>5637</v>
      </c>
      <c r="D4432" s="458" t="s">
        <v>5638</v>
      </c>
      <c r="E4432" s="456">
        <v>0</v>
      </c>
      <c r="F4432" s="456">
        <v>0</v>
      </c>
      <c r="G4432" s="456">
        <v>0</v>
      </c>
      <c r="H4432" s="456">
        <v>0</v>
      </c>
      <c r="I4432" s="456">
        <v>0</v>
      </c>
      <c r="J4432" s="459">
        <v>0</v>
      </c>
    </row>
    <row r="4433" spans="2:10" x14ac:dyDescent="0.25">
      <c r="B4433" s="516" t="s">
        <v>321</v>
      </c>
      <c r="C4433" s="458" t="s">
        <v>5639</v>
      </c>
      <c r="D4433" s="458" t="s">
        <v>2186</v>
      </c>
      <c r="E4433" s="456">
        <v>0</v>
      </c>
      <c r="F4433" s="456">
        <v>0</v>
      </c>
      <c r="G4433" s="456">
        <v>0</v>
      </c>
      <c r="H4433" s="456">
        <v>0</v>
      </c>
      <c r="I4433" s="456">
        <v>0</v>
      </c>
      <c r="J4433" s="459">
        <v>0</v>
      </c>
    </row>
    <row r="4434" spans="2:10" x14ac:dyDescent="0.25">
      <c r="B4434" s="516" t="s">
        <v>321</v>
      </c>
      <c r="C4434" s="458" t="s">
        <v>2287</v>
      </c>
      <c r="D4434" s="458" t="s">
        <v>2288</v>
      </c>
      <c r="E4434" s="456">
        <v>0</v>
      </c>
      <c r="F4434" s="456">
        <v>1405599</v>
      </c>
      <c r="G4434" s="456">
        <v>0</v>
      </c>
      <c r="H4434" s="456">
        <v>0</v>
      </c>
      <c r="I4434" s="456">
        <v>0</v>
      </c>
      <c r="J4434" s="459">
        <v>1405599</v>
      </c>
    </row>
    <row r="4435" spans="2:10" x14ac:dyDescent="0.25">
      <c r="B4435" s="516" t="s">
        <v>321</v>
      </c>
      <c r="C4435" s="458" t="s">
        <v>2289</v>
      </c>
      <c r="D4435" s="458" t="s">
        <v>2107</v>
      </c>
      <c r="E4435" s="456">
        <v>0</v>
      </c>
      <c r="F4435" s="456">
        <v>1922254</v>
      </c>
      <c r="G4435" s="456">
        <v>0</v>
      </c>
      <c r="H4435" s="456">
        <v>0</v>
      </c>
      <c r="I4435" s="456">
        <v>0</v>
      </c>
      <c r="J4435" s="459">
        <v>1922254</v>
      </c>
    </row>
    <row r="4436" spans="2:10" x14ac:dyDescent="0.25">
      <c r="B4436" s="516" t="s">
        <v>321</v>
      </c>
      <c r="C4436" s="458" t="s">
        <v>2290</v>
      </c>
      <c r="D4436" s="458" t="s">
        <v>2109</v>
      </c>
      <c r="E4436" s="456">
        <v>0</v>
      </c>
      <c r="F4436" s="456">
        <v>7201</v>
      </c>
      <c r="G4436" s="456">
        <v>0</v>
      </c>
      <c r="H4436" s="456">
        <v>0</v>
      </c>
      <c r="I4436" s="456">
        <v>0</v>
      </c>
      <c r="J4436" s="459">
        <v>7201</v>
      </c>
    </row>
    <row r="4437" spans="2:10" x14ac:dyDescent="0.25">
      <c r="B4437" s="516" t="s">
        <v>321</v>
      </c>
      <c r="C4437" s="458" t="s">
        <v>2291</v>
      </c>
      <c r="D4437" s="458" t="s">
        <v>2111</v>
      </c>
      <c r="E4437" s="456">
        <v>0</v>
      </c>
      <c r="F4437" s="456">
        <v>1326.68</v>
      </c>
      <c r="G4437" s="456">
        <v>0</v>
      </c>
      <c r="H4437" s="456">
        <v>0</v>
      </c>
      <c r="I4437" s="456">
        <v>0</v>
      </c>
      <c r="J4437" s="459">
        <v>1326.68</v>
      </c>
    </row>
    <row r="4438" spans="2:10" x14ac:dyDescent="0.25">
      <c r="B4438" s="516" t="s">
        <v>321</v>
      </c>
      <c r="C4438" s="458" t="s">
        <v>2292</v>
      </c>
      <c r="D4438" s="458" t="s">
        <v>2191</v>
      </c>
      <c r="E4438" s="456">
        <v>0</v>
      </c>
      <c r="F4438" s="456">
        <v>145054.17000000001</v>
      </c>
      <c r="G4438" s="456">
        <v>0</v>
      </c>
      <c r="H4438" s="456">
        <v>0</v>
      </c>
      <c r="I4438" s="456">
        <v>0</v>
      </c>
      <c r="J4438" s="459">
        <v>145054.17000000001</v>
      </c>
    </row>
    <row r="4439" spans="2:10" x14ac:dyDescent="0.25">
      <c r="B4439" s="516" t="s">
        <v>321</v>
      </c>
      <c r="C4439" s="458" t="s">
        <v>2293</v>
      </c>
      <c r="D4439" s="458" t="s">
        <v>2294</v>
      </c>
      <c r="E4439" s="456">
        <v>0</v>
      </c>
      <c r="F4439" s="456">
        <v>1045170.34</v>
      </c>
      <c r="G4439" s="456">
        <v>0</v>
      </c>
      <c r="H4439" s="456">
        <v>0</v>
      </c>
      <c r="I4439" s="456">
        <v>0</v>
      </c>
      <c r="J4439" s="459">
        <v>1045170.34</v>
      </c>
    </row>
    <row r="4440" spans="2:10" x14ac:dyDescent="0.25">
      <c r="B4440" s="516" t="s">
        <v>321</v>
      </c>
      <c r="C4440" s="458" t="s">
        <v>2295</v>
      </c>
      <c r="D4440" s="458" t="s">
        <v>2137</v>
      </c>
      <c r="E4440" s="456">
        <v>0</v>
      </c>
      <c r="F4440" s="456">
        <v>452175.21</v>
      </c>
      <c r="G4440" s="456">
        <v>0</v>
      </c>
      <c r="H4440" s="456">
        <v>0</v>
      </c>
      <c r="I4440" s="456">
        <v>0</v>
      </c>
      <c r="J4440" s="459">
        <v>452175.21</v>
      </c>
    </row>
    <row r="4441" spans="2:10" x14ac:dyDescent="0.25">
      <c r="B4441" s="516" t="s">
        <v>321</v>
      </c>
      <c r="C4441" s="458" t="s">
        <v>5640</v>
      </c>
      <c r="D4441" s="458" t="s">
        <v>5023</v>
      </c>
      <c r="E4441" s="456">
        <v>0</v>
      </c>
      <c r="F4441" s="456">
        <v>0</v>
      </c>
      <c r="G4441" s="456">
        <v>0</v>
      </c>
      <c r="H4441" s="456">
        <v>0</v>
      </c>
      <c r="I4441" s="456">
        <v>0</v>
      </c>
      <c r="J4441" s="459">
        <v>0</v>
      </c>
    </row>
    <row r="4442" spans="2:10" x14ac:dyDescent="0.25">
      <c r="B4442" s="516" t="s">
        <v>321</v>
      </c>
      <c r="C4442" s="458" t="s">
        <v>2296</v>
      </c>
      <c r="D4442" s="458" t="s">
        <v>2297</v>
      </c>
      <c r="E4442" s="456">
        <v>0</v>
      </c>
      <c r="F4442" s="456">
        <v>195489.37</v>
      </c>
      <c r="G4442" s="456">
        <v>0</v>
      </c>
      <c r="H4442" s="456">
        <v>0</v>
      </c>
      <c r="I4442" s="456">
        <v>0</v>
      </c>
      <c r="J4442" s="459">
        <v>195489.37</v>
      </c>
    </row>
    <row r="4443" spans="2:10" x14ac:dyDescent="0.25">
      <c r="B4443" s="516" t="s">
        <v>321</v>
      </c>
      <c r="C4443" s="458" t="s">
        <v>5641</v>
      </c>
      <c r="D4443" s="458" t="s">
        <v>2113</v>
      </c>
      <c r="E4443" s="456">
        <v>0</v>
      </c>
      <c r="F4443" s="456">
        <v>0</v>
      </c>
      <c r="G4443" s="456">
        <v>0</v>
      </c>
      <c r="H4443" s="456">
        <v>0</v>
      </c>
      <c r="I4443" s="456">
        <v>0</v>
      </c>
      <c r="J4443" s="459">
        <v>0</v>
      </c>
    </row>
    <row r="4444" spans="2:10" x14ac:dyDescent="0.25">
      <c r="B4444" s="516" t="s">
        <v>321</v>
      </c>
      <c r="C4444" s="458" t="s">
        <v>2298</v>
      </c>
      <c r="D4444" s="458" t="s">
        <v>2299</v>
      </c>
      <c r="E4444" s="456">
        <v>0</v>
      </c>
      <c r="F4444" s="456">
        <v>6939</v>
      </c>
      <c r="G4444" s="456">
        <v>0</v>
      </c>
      <c r="H4444" s="456">
        <v>0</v>
      </c>
      <c r="I4444" s="456">
        <v>0</v>
      </c>
      <c r="J4444" s="459">
        <v>6939</v>
      </c>
    </row>
    <row r="4445" spans="2:10" x14ac:dyDescent="0.25">
      <c r="B4445" s="516" t="s">
        <v>321</v>
      </c>
      <c r="C4445" s="458" t="s">
        <v>2300</v>
      </c>
      <c r="D4445" s="458" t="s">
        <v>2301</v>
      </c>
      <c r="E4445" s="456">
        <v>0</v>
      </c>
      <c r="F4445" s="456">
        <v>423</v>
      </c>
      <c r="G4445" s="456">
        <v>0</v>
      </c>
      <c r="H4445" s="456">
        <v>0</v>
      </c>
      <c r="I4445" s="456">
        <v>0</v>
      </c>
      <c r="J4445" s="459">
        <v>423</v>
      </c>
    </row>
    <row r="4446" spans="2:10" x14ac:dyDescent="0.25">
      <c r="B4446" s="516" t="s">
        <v>321</v>
      </c>
      <c r="C4446" s="458" t="s">
        <v>2302</v>
      </c>
      <c r="D4446" s="458" t="s">
        <v>2303</v>
      </c>
      <c r="E4446" s="456">
        <v>0</v>
      </c>
      <c r="F4446" s="456">
        <v>754239</v>
      </c>
      <c r="G4446" s="456">
        <v>0</v>
      </c>
      <c r="H4446" s="456">
        <v>0</v>
      </c>
      <c r="I4446" s="456">
        <v>0</v>
      </c>
      <c r="J4446" s="459">
        <v>754239</v>
      </c>
    </row>
    <row r="4447" spans="2:10" x14ac:dyDescent="0.25">
      <c r="B4447" s="516" t="s">
        <v>321</v>
      </c>
      <c r="C4447" s="458" t="s">
        <v>2304</v>
      </c>
      <c r="D4447" s="458" t="s">
        <v>2115</v>
      </c>
      <c r="E4447" s="456">
        <v>0</v>
      </c>
      <c r="F4447" s="456">
        <v>4579407</v>
      </c>
      <c r="G4447" s="456">
        <v>0</v>
      </c>
      <c r="H4447" s="456">
        <v>0</v>
      </c>
      <c r="I4447" s="456">
        <v>0</v>
      </c>
      <c r="J4447" s="459">
        <v>4579407</v>
      </c>
    </row>
    <row r="4448" spans="2:10" x14ac:dyDescent="0.25">
      <c r="B4448" s="516" t="s">
        <v>321</v>
      </c>
      <c r="C4448" s="458" t="s">
        <v>2305</v>
      </c>
      <c r="D4448" s="458" t="s">
        <v>2117</v>
      </c>
      <c r="E4448" s="456">
        <v>0</v>
      </c>
      <c r="F4448" s="456">
        <v>229434</v>
      </c>
      <c r="G4448" s="456">
        <v>0</v>
      </c>
      <c r="H4448" s="456">
        <v>0</v>
      </c>
      <c r="I4448" s="456">
        <v>0</v>
      </c>
      <c r="J4448" s="459">
        <v>229434</v>
      </c>
    </row>
    <row r="4449" spans="2:10" x14ac:dyDescent="0.25">
      <c r="B4449" s="516" t="s">
        <v>321</v>
      </c>
      <c r="C4449" s="458" t="s">
        <v>5642</v>
      </c>
      <c r="D4449" s="458" t="s">
        <v>2197</v>
      </c>
      <c r="E4449" s="456">
        <v>0</v>
      </c>
      <c r="F4449" s="456">
        <v>0</v>
      </c>
      <c r="G4449" s="456">
        <v>0</v>
      </c>
      <c r="H4449" s="456">
        <v>0</v>
      </c>
      <c r="I4449" s="456">
        <v>0</v>
      </c>
      <c r="J4449" s="459">
        <v>0</v>
      </c>
    </row>
    <row r="4450" spans="2:10" x14ac:dyDescent="0.25">
      <c r="B4450" s="516" t="s">
        <v>321</v>
      </c>
      <c r="C4450" s="458" t="s">
        <v>2306</v>
      </c>
      <c r="D4450" s="458" t="s">
        <v>2119</v>
      </c>
      <c r="E4450" s="456">
        <v>0</v>
      </c>
      <c r="F4450" s="456">
        <v>332624</v>
      </c>
      <c r="G4450" s="456">
        <v>0</v>
      </c>
      <c r="H4450" s="456">
        <v>0</v>
      </c>
      <c r="I4450" s="456">
        <v>0</v>
      </c>
      <c r="J4450" s="459">
        <v>332624</v>
      </c>
    </row>
    <row r="4451" spans="2:10" x14ac:dyDescent="0.25">
      <c r="B4451" s="516" t="s">
        <v>321</v>
      </c>
      <c r="C4451" s="458" t="s">
        <v>2307</v>
      </c>
      <c r="D4451" s="458" t="s">
        <v>2121</v>
      </c>
      <c r="E4451" s="456">
        <v>0</v>
      </c>
      <c r="F4451" s="456">
        <v>150186</v>
      </c>
      <c r="G4451" s="456">
        <v>0</v>
      </c>
      <c r="H4451" s="456">
        <v>0</v>
      </c>
      <c r="I4451" s="456">
        <v>0</v>
      </c>
      <c r="J4451" s="459">
        <v>150186</v>
      </c>
    </row>
    <row r="4452" spans="2:10" x14ac:dyDescent="0.25">
      <c r="B4452" s="516" t="s">
        <v>321</v>
      </c>
      <c r="C4452" s="458" t="s">
        <v>2308</v>
      </c>
      <c r="D4452" s="458" t="s">
        <v>2123</v>
      </c>
      <c r="E4452" s="456">
        <v>0</v>
      </c>
      <c r="F4452" s="456">
        <v>5420</v>
      </c>
      <c r="G4452" s="456">
        <v>0</v>
      </c>
      <c r="H4452" s="456">
        <v>0</v>
      </c>
      <c r="I4452" s="456">
        <v>0</v>
      </c>
      <c r="J4452" s="459">
        <v>5420</v>
      </c>
    </row>
    <row r="4453" spans="2:10" ht="18" x14ac:dyDescent="0.25">
      <c r="B4453" s="516" t="s">
        <v>321</v>
      </c>
      <c r="C4453" s="458" t="s">
        <v>2309</v>
      </c>
      <c r="D4453" s="458" t="s">
        <v>2125</v>
      </c>
      <c r="E4453" s="456">
        <v>0</v>
      </c>
      <c r="F4453" s="456">
        <v>2500</v>
      </c>
      <c r="G4453" s="456">
        <v>0</v>
      </c>
      <c r="H4453" s="456">
        <v>0</v>
      </c>
      <c r="I4453" s="456">
        <v>0</v>
      </c>
      <c r="J4453" s="459">
        <v>2500</v>
      </c>
    </row>
    <row r="4454" spans="2:10" ht="18" x14ac:dyDescent="0.25">
      <c r="B4454" s="516" t="s">
        <v>321</v>
      </c>
      <c r="C4454" s="458" t="s">
        <v>2310</v>
      </c>
      <c r="D4454" s="458" t="s">
        <v>2127</v>
      </c>
      <c r="E4454" s="456">
        <v>0</v>
      </c>
      <c r="F4454" s="456">
        <v>4366</v>
      </c>
      <c r="G4454" s="456">
        <v>0</v>
      </c>
      <c r="H4454" s="456">
        <v>0</v>
      </c>
      <c r="I4454" s="456">
        <v>0</v>
      </c>
      <c r="J4454" s="459">
        <v>4366</v>
      </c>
    </row>
    <row r="4455" spans="2:10" x14ac:dyDescent="0.25">
      <c r="B4455" s="516" t="s">
        <v>321</v>
      </c>
      <c r="C4455" s="458" t="s">
        <v>2311</v>
      </c>
      <c r="D4455" s="458" t="s">
        <v>2129</v>
      </c>
      <c r="E4455" s="456">
        <v>0</v>
      </c>
      <c r="F4455" s="456">
        <v>250949</v>
      </c>
      <c r="G4455" s="456">
        <v>0</v>
      </c>
      <c r="H4455" s="456">
        <v>0</v>
      </c>
      <c r="I4455" s="456">
        <v>0</v>
      </c>
      <c r="J4455" s="459">
        <v>250949</v>
      </c>
    </row>
    <row r="4456" spans="2:10" x14ac:dyDescent="0.25">
      <c r="B4456" s="516" t="s">
        <v>321</v>
      </c>
      <c r="C4456" s="458" t="s">
        <v>2312</v>
      </c>
      <c r="D4456" s="458" t="s">
        <v>2131</v>
      </c>
      <c r="E4456" s="456">
        <v>0</v>
      </c>
      <c r="F4456" s="456">
        <v>654269</v>
      </c>
      <c r="G4456" s="456">
        <v>0</v>
      </c>
      <c r="H4456" s="456">
        <v>0</v>
      </c>
      <c r="I4456" s="456">
        <v>0</v>
      </c>
      <c r="J4456" s="459">
        <v>654269</v>
      </c>
    </row>
    <row r="4457" spans="2:10" x14ac:dyDescent="0.25">
      <c r="B4457" s="516" t="s">
        <v>321</v>
      </c>
      <c r="C4457" s="458" t="s">
        <v>2313</v>
      </c>
      <c r="D4457" s="458" t="s">
        <v>2133</v>
      </c>
      <c r="E4457" s="456">
        <v>0</v>
      </c>
      <c r="F4457" s="456">
        <v>88805</v>
      </c>
      <c r="G4457" s="456">
        <v>0</v>
      </c>
      <c r="H4457" s="456">
        <v>0</v>
      </c>
      <c r="I4457" s="456">
        <v>0</v>
      </c>
      <c r="J4457" s="459">
        <v>88805</v>
      </c>
    </row>
    <row r="4458" spans="2:10" x14ac:dyDescent="0.25">
      <c r="B4458" s="516" t="s">
        <v>321</v>
      </c>
      <c r="C4458" s="458" t="s">
        <v>2314</v>
      </c>
      <c r="D4458" s="458" t="s">
        <v>2135</v>
      </c>
      <c r="E4458" s="456">
        <v>0</v>
      </c>
      <c r="F4458" s="456">
        <v>72966</v>
      </c>
      <c r="G4458" s="456">
        <v>0</v>
      </c>
      <c r="H4458" s="456">
        <v>0</v>
      </c>
      <c r="I4458" s="456">
        <v>0</v>
      </c>
      <c r="J4458" s="459">
        <v>72966</v>
      </c>
    </row>
    <row r="4459" spans="2:10" x14ac:dyDescent="0.25">
      <c r="B4459" s="516" t="s">
        <v>321</v>
      </c>
      <c r="C4459" s="458" t="s">
        <v>2315</v>
      </c>
      <c r="D4459" s="458" t="s">
        <v>2316</v>
      </c>
      <c r="E4459" s="456">
        <v>0</v>
      </c>
      <c r="F4459" s="456">
        <v>1068947</v>
      </c>
      <c r="G4459" s="456">
        <v>0</v>
      </c>
      <c r="H4459" s="456">
        <v>0</v>
      </c>
      <c r="I4459" s="456">
        <v>0</v>
      </c>
      <c r="J4459" s="459">
        <v>1068947</v>
      </c>
    </row>
    <row r="4460" spans="2:10" x14ac:dyDescent="0.25">
      <c r="B4460" s="516" t="s">
        <v>321</v>
      </c>
      <c r="C4460" s="458" t="s">
        <v>2317</v>
      </c>
      <c r="D4460" s="458" t="s">
        <v>2318</v>
      </c>
      <c r="E4460" s="456">
        <v>0</v>
      </c>
      <c r="F4460" s="456">
        <v>6184</v>
      </c>
      <c r="G4460" s="456">
        <v>0</v>
      </c>
      <c r="H4460" s="456">
        <v>0</v>
      </c>
      <c r="I4460" s="456">
        <v>0</v>
      </c>
      <c r="J4460" s="459">
        <v>6184</v>
      </c>
    </row>
    <row r="4461" spans="2:10" x14ac:dyDescent="0.25">
      <c r="B4461" s="516" t="s">
        <v>321</v>
      </c>
      <c r="C4461" s="458" t="s">
        <v>2319</v>
      </c>
      <c r="D4461" s="458" t="s">
        <v>2137</v>
      </c>
      <c r="E4461" s="456">
        <v>0</v>
      </c>
      <c r="F4461" s="456">
        <v>976585</v>
      </c>
      <c r="G4461" s="456">
        <v>0</v>
      </c>
      <c r="H4461" s="456">
        <v>0</v>
      </c>
      <c r="I4461" s="456">
        <v>0</v>
      </c>
      <c r="J4461" s="459">
        <v>976585</v>
      </c>
    </row>
    <row r="4462" spans="2:10" x14ac:dyDescent="0.25">
      <c r="B4462" s="516" t="s">
        <v>321</v>
      </c>
      <c r="C4462" s="458" t="s">
        <v>2320</v>
      </c>
      <c r="D4462" s="458" t="s">
        <v>2206</v>
      </c>
      <c r="E4462" s="456">
        <v>0</v>
      </c>
      <c r="F4462" s="456">
        <v>590</v>
      </c>
      <c r="G4462" s="456">
        <v>0</v>
      </c>
      <c r="H4462" s="456">
        <v>0</v>
      </c>
      <c r="I4462" s="456">
        <v>0</v>
      </c>
      <c r="J4462" s="459">
        <v>590</v>
      </c>
    </row>
    <row r="4463" spans="2:10" x14ac:dyDescent="0.25">
      <c r="B4463" s="516" t="s">
        <v>321</v>
      </c>
      <c r="C4463" s="458" t="s">
        <v>2321</v>
      </c>
      <c r="D4463" s="458" t="s">
        <v>2322</v>
      </c>
      <c r="E4463" s="456">
        <v>0</v>
      </c>
      <c r="F4463" s="456">
        <v>3732390</v>
      </c>
      <c r="G4463" s="456">
        <v>0</v>
      </c>
      <c r="H4463" s="456">
        <v>0</v>
      </c>
      <c r="I4463" s="456">
        <v>0</v>
      </c>
      <c r="J4463" s="459">
        <v>3732390</v>
      </c>
    </row>
    <row r="4464" spans="2:10" x14ac:dyDescent="0.25">
      <c r="B4464" s="516" t="s">
        <v>321</v>
      </c>
      <c r="C4464" s="458" t="s">
        <v>2323</v>
      </c>
      <c r="D4464" s="458" t="s">
        <v>2139</v>
      </c>
      <c r="E4464" s="456">
        <v>0</v>
      </c>
      <c r="F4464" s="456">
        <v>747948</v>
      </c>
      <c r="G4464" s="456">
        <v>0</v>
      </c>
      <c r="H4464" s="456">
        <v>0</v>
      </c>
      <c r="I4464" s="456">
        <v>0</v>
      </c>
      <c r="J4464" s="459">
        <v>747948</v>
      </c>
    </row>
    <row r="4465" spans="2:10" x14ac:dyDescent="0.25">
      <c r="B4465" s="516" t="s">
        <v>321</v>
      </c>
      <c r="C4465" s="458" t="s">
        <v>2324</v>
      </c>
      <c r="D4465" s="458" t="s">
        <v>2325</v>
      </c>
      <c r="E4465" s="456">
        <v>0</v>
      </c>
      <c r="F4465" s="456">
        <v>578797</v>
      </c>
      <c r="G4465" s="456">
        <v>0</v>
      </c>
      <c r="H4465" s="456">
        <v>0</v>
      </c>
      <c r="I4465" s="456">
        <v>0</v>
      </c>
      <c r="J4465" s="459">
        <v>578797</v>
      </c>
    </row>
    <row r="4466" spans="2:10" x14ac:dyDescent="0.25">
      <c r="B4466" s="516" t="s">
        <v>321</v>
      </c>
      <c r="C4466" s="458" t="s">
        <v>2326</v>
      </c>
      <c r="D4466" s="458" t="s">
        <v>2327</v>
      </c>
      <c r="E4466" s="456">
        <v>0</v>
      </c>
      <c r="F4466" s="456">
        <v>1213</v>
      </c>
      <c r="G4466" s="456">
        <v>0</v>
      </c>
      <c r="H4466" s="456">
        <v>0</v>
      </c>
      <c r="I4466" s="456">
        <v>0</v>
      </c>
      <c r="J4466" s="459">
        <v>1213</v>
      </c>
    </row>
    <row r="4467" spans="2:10" x14ac:dyDescent="0.25">
      <c r="B4467" s="516" t="s">
        <v>321</v>
      </c>
      <c r="C4467" s="458" t="s">
        <v>2328</v>
      </c>
      <c r="D4467" s="458" t="s">
        <v>2329</v>
      </c>
      <c r="E4467" s="456">
        <v>0</v>
      </c>
      <c r="F4467" s="456">
        <v>851</v>
      </c>
      <c r="G4467" s="456">
        <v>0</v>
      </c>
      <c r="H4467" s="456">
        <v>0</v>
      </c>
      <c r="I4467" s="456">
        <v>0</v>
      </c>
      <c r="J4467" s="459">
        <v>851</v>
      </c>
    </row>
    <row r="4468" spans="2:10" x14ac:dyDescent="0.25">
      <c r="B4468" s="516" t="s">
        <v>321</v>
      </c>
      <c r="C4468" s="458" t="s">
        <v>2330</v>
      </c>
      <c r="D4468" s="458" t="s">
        <v>2331</v>
      </c>
      <c r="E4468" s="456">
        <v>0</v>
      </c>
      <c r="F4468" s="456">
        <v>2732825</v>
      </c>
      <c r="G4468" s="456">
        <v>0</v>
      </c>
      <c r="H4468" s="456">
        <v>0</v>
      </c>
      <c r="I4468" s="456">
        <v>0</v>
      </c>
      <c r="J4468" s="459">
        <v>2732825</v>
      </c>
    </row>
    <row r="4469" spans="2:10" x14ac:dyDescent="0.25">
      <c r="B4469" s="516" t="s">
        <v>321</v>
      </c>
      <c r="C4469" s="458" t="s">
        <v>2332</v>
      </c>
      <c r="D4469" s="458" t="s">
        <v>2208</v>
      </c>
      <c r="E4469" s="456">
        <v>0</v>
      </c>
      <c r="F4469" s="456">
        <v>412</v>
      </c>
      <c r="G4469" s="456">
        <v>0</v>
      </c>
      <c r="H4469" s="456">
        <v>0</v>
      </c>
      <c r="I4469" s="456">
        <v>0</v>
      </c>
      <c r="J4469" s="459">
        <v>412</v>
      </c>
    </row>
    <row r="4470" spans="2:10" x14ac:dyDescent="0.25">
      <c r="B4470" s="516" t="s">
        <v>321</v>
      </c>
      <c r="C4470" s="458" t="s">
        <v>2333</v>
      </c>
      <c r="D4470" s="458" t="s">
        <v>2210</v>
      </c>
      <c r="E4470" s="456">
        <v>0</v>
      </c>
      <c r="F4470" s="456">
        <v>53274996</v>
      </c>
      <c r="G4470" s="456">
        <v>0</v>
      </c>
      <c r="H4470" s="456">
        <v>0</v>
      </c>
      <c r="I4470" s="456">
        <v>0</v>
      </c>
      <c r="J4470" s="459">
        <v>53274996</v>
      </c>
    </row>
    <row r="4471" spans="2:10" x14ac:dyDescent="0.25">
      <c r="B4471" s="516" t="s">
        <v>321</v>
      </c>
      <c r="C4471" s="458" t="s">
        <v>2334</v>
      </c>
      <c r="D4471" s="458" t="s">
        <v>2141</v>
      </c>
      <c r="E4471" s="456">
        <v>0</v>
      </c>
      <c r="F4471" s="456">
        <v>670</v>
      </c>
      <c r="G4471" s="456">
        <v>0</v>
      </c>
      <c r="H4471" s="456">
        <v>0</v>
      </c>
      <c r="I4471" s="456">
        <v>0</v>
      </c>
      <c r="J4471" s="459">
        <v>670</v>
      </c>
    </row>
    <row r="4472" spans="2:10" x14ac:dyDescent="0.25">
      <c r="B4472" s="516" t="s">
        <v>321</v>
      </c>
      <c r="C4472" s="458" t="s">
        <v>2335</v>
      </c>
      <c r="D4472" s="458" t="s">
        <v>2143</v>
      </c>
      <c r="E4472" s="456">
        <v>0</v>
      </c>
      <c r="F4472" s="456">
        <v>32703.22</v>
      </c>
      <c r="G4472" s="456">
        <v>0</v>
      </c>
      <c r="H4472" s="456">
        <v>0</v>
      </c>
      <c r="I4472" s="456">
        <v>0</v>
      </c>
      <c r="J4472" s="459">
        <v>32703.22</v>
      </c>
    </row>
    <row r="4473" spans="2:10" x14ac:dyDescent="0.25">
      <c r="B4473" s="516" t="s">
        <v>321</v>
      </c>
      <c r="C4473" s="458" t="s">
        <v>2336</v>
      </c>
      <c r="D4473" s="458" t="s">
        <v>2218</v>
      </c>
      <c r="E4473" s="456">
        <v>0</v>
      </c>
      <c r="F4473" s="456">
        <v>922</v>
      </c>
      <c r="G4473" s="456">
        <v>0</v>
      </c>
      <c r="H4473" s="456">
        <v>0</v>
      </c>
      <c r="I4473" s="456">
        <v>0</v>
      </c>
      <c r="J4473" s="459">
        <v>922</v>
      </c>
    </row>
    <row r="4474" spans="2:10" x14ac:dyDescent="0.25">
      <c r="B4474" s="516" t="s">
        <v>321</v>
      </c>
      <c r="C4474" s="458" t="s">
        <v>2337</v>
      </c>
      <c r="D4474" s="458" t="s">
        <v>2220</v>
      </c>
      <c r="E4474" s="456">
        <v>0</v>
      </c>
      <c r="F4474" s="456">
        <v>22860</v>
      </c>
      <c r="G4474" s="456">
        <v>0</v>
      </c>
      <c r="H4474" s="456">
        <v>0</v>
      </c>
      <c r="I4474" s="456">
        <v>0</v>
      </c>
      <c r="J4474" s="459">
        <v>22860</v>
      </c>
    </row>
    <row r="4475" spans="2:10" x14ac:dyDescent="0.25">
      <c r="B4475" s="516" t="s">
        <v>321</v>
      </c>
      <c r="C4475" s="458" t="s">
        <v>2338</v>
      </c>
      <c r="D4475" s="458" t="s">
        <v>2339</v>
      </c>
      <c r="E4475" s="456">
        <v>0</v>
      </c>
      <c r="F4475" s="456">
        <v>5249110</v>
      </c>
      <c r="G4475" s="456">
        <v>0</v>
      </c>
      <c r="H4475" s="456">
        <v>0</v>
      </c>
      <c r="I4475" s="456">
        <v>0</v>
      </c>
      <c r="J4475" s="459">
        <v>5249110</v>
      </c>
    </row>
    <row r="4476" spans="2:10" ht="18" x14ac:dyDescent="0.25">
      <c r="B4476" s="516" t="s">
        <v>321</v>
      </c>
      <c r="C4476" s="458" t="s">
        <v>2340</v>
      </c>
      <c r="D4476" s="458" t="s">
        <v>2341</v>
      </c>
      <c r="E4476" s="456">
        <v>0</v>
      </c>
      <c r="F4476" s="456">
        <v>3334</v>
      </c>
      <c r="G4476" s="456">
        <v>0</v>
      </c>
      <c r="H4476" s="456">
        <v>0</v>
      </c>
      <c r="I4476" s="456">
        <v>0</v>
      </c>
      <c r="J4476" s="459">
        <v>3334</v>
      </c>
    </row>
    <row r="4477" spans="2:10" x14ac:dyDescent="0.25">
      <c r="B4477" s="516" t="s">
        <v>321</v>
      </c>
      <c r="C4477" s="458" t="s">
        <v>2342</v>
      </c>
      <c r="D4477" s="458" t="s">
        <v>2343</v>
      </c>
      <c r="E4477" s="456">
        <v>0</v>
      </c>
      <c r="F4477" s="456">
        <v>111997</v>
      </c>
      <c r="G4477" s="456">
        <v>0</v>
      </c>
      <c r="H4477" s="456">
        <v>0</v>
      </c>
      <c r="I4477" s="456">
        <v>0</v>
      </c>
      <c r="J4477" s="459">
        <v>111997</v>
      </c>
    </row>
    <row r="4478" spans="2:10" x14ac:dyDescent="0.25">
      <c r="B4478" s="516" t="s">
        <v>321</v>
      </c>
      <c r="C4478" s="458" t="s">
        <v>2344</v>
      </c>
      <c r="D4478" s="458" t="s">
        <v>2345</v>
      </c>
      <c r="E4478" s="456">
        <v>0</v>
      </c>
      <c r="F4478" s="456">
        <v>3334</v>
      </c>
      <c r="G4478" s="456">
        <v>0</v>
      </c>
      <c r="H4478" s="456">
        <v>0</v>
      </c>
      <c r="I4478" s="456">
        <v>0</v>
      </c>
      <c r="J4478" s="459">
        <v>3334</v>
      </c>
    </row>
    <row r="4479" spans="2:10" x14ac:dyDescent="0.25">
      <c r="B4479" s="516" t="s">
        <v>321</v>
      </c>
      <c r="C4479" s="458" t="s">
        <v>5643</v>
      </c>
      <c r="D4479" s="458" t="s">
        <v>2226</v>
      </c>
      <c r="E4479" s="456">
        <v>0</v>
      </c>
      <c r="F4479" s="456">
        <v>0</v>
      </c>
      <c r="G4479" s="456">
        <v>0</v>
      </c>
      <c r="H4479" s="456">
        <v>0</v>
      </c>
      <c r="I4479" s="456">
        <v>0</v>
      </c>
      <c r="J4479" s="459">
        <v>0</v>
      </c>
    </row>
    <row r="4480" spans="2:10" ht="18" x14ac:dyDescent="0.25">
      <c r="B4480" s="516" t="s">
        <v>321</v>
      </c>
      <c r="C4480" s="458" t="s">
        <v>5644</v>
      </c>
      <c r="D4480" s="458" t="s">
        <v>3680</v>
      </c>
      <c r="E4480" s="456">
        <v>0</v>
      </c>
      <c r="F4480" s="456">
        <v>0</v>
      </c>
      <c r="G4480" s="456">
        <v>0</v>
      </c>
      <c r="H4480" s="456">
        <v>0</v>
      </c>
      <c r="I4480" s="456">
        <v>0</v>
      </c>
      <c r="J4480" s="459">
        <v>0</v>
      </c>
    </row>
    <row r="4481" spans="2:10" x14ac:dyDescent="0.25">
      <c r="B4481" s="516" t="s">
        <v>321</v>
      </c>
      <c r="C4481" s="458" t="s">
        <v>5645</v>
      </c>
      <c r="D4481" s="458" t="s">
        <v>2228</v>
      </c>
      <c r="E4481" s="456">
        <v>0</v>
      </c>
      <c r="F4481" s="456">
        <v>0</v>
      </c>
      <c r="G4481" s="456">
        <v>0</v>
      </c>
      <c r="H4481" s="456">
        <v>0</v>
      </c>
      <c r="I4481" s="456">
        <v>0</v>
      </c>
      <c r="J4481" s="459">
        <v>0</v>
      </c>
    </row>
    <row r="4482" spans="2:10" x14ac:dyDescent="0.25">
      <c r="B4482" s="516" t="s">
        <v>321</v>
      </c>
      <c r="C4482" s="458" t="s">
        <v>2346</v>
      </c>
      <c r="D4482" s="458" t="s">
        <v>2145</v>
      </c>
      <c r="E4482" s="456">
        <v>0</v>
      </c>
      <c r="F4482" s="456">
        <v>164031</v>
      </c>
      <c r="G4482" s="456">
        <v>0</v>
      </c>
      <c r="H4482" s="456">
        <v>0</v>
      </c>
      <c r="I4482" s="456">
        <v>0</v>
      </c>
      <c r="J4482" s="459">
        <v>164031</v>
      </c>
    </row>
    <row r="4483" spans="2:10" x14ac:dyDescent="0.25">
      <c r="B4483" s="516" t="s">
        <v>321</v>
      </c>
      <c r="C4483" s="458" t="s">
        <v>2347</v>
      </c>
      <c r="D4483" s="458" t="s">
        <v>2233</v>
      </c>
      <c r="E4483" s="456">
        <v>0</v>
      </c>
      <c r="F4483" s="456">
        <v>238071</v>
      </c>
      <c r="G4483" s="456">
        <v>0</v>
      </c>
      <c r="H4483" s="456">
        <v>0</v>
      </c>
      <c r="I4483" s="456">
        <v>0</v>
      </c>
      <c r="J4483" s="459">
        <v>238071</v>
      </c>
    </row>
    <row r="4484" spans="2:10" x14ac:dyDescent="0.25">
      <c r="B4484" s="516" t="s">
        <v>321</v>
      </c>
      <c r="C4484" s="458" t="s">
        <v>2348</v>
      </c>
      <c r="D4484" s="458" t="s">
        <v>2235</v>
      </c>
      <c r="E4484" s="456">
        <v>0</v>
      </c>
      <c r="F4484" s="456">
        <v>5209</v>
      </c>
      <c r="G4484" s="456">
        <v>0</v>
      </c>
      <c r="H4484" s="456">
        <v>0</v>
      </c>
      <c r="I4484" s="456">
        <v>0</v>
      </c>
      <c r="J4484" s="459">
        <v>5209</v>
      </c>
    </row>
    <row r="4485" spans="2:10" x14ac:dyDescent="0.25">
      <c r="B4485" s="516" t="s">
        <v>321</v>
      </c>
      <c r="C4485" s="458" t="s">
        <v>2349</v>
      </c>
      <c r="D4485" s="458" t="s">
        <v>2147</v>
      </c>
      <c r="E4485" s="456">
        <v>0</v>
      </c>
      <c r="F4485" s="456">
        <v>472730</v>
      </c>
      <c r="G4485" s="456">
        <v>0</v>
      </c>
      <c r="H4485" s="456">
        <v>0</v>
      </c>
      <c r="I4485" s="456">
        <v>0</v>
      </c>
      <c r="J4485" s="459">
        <v>472730</v>
      </c>
    </row>
    <row r="4486" spans="2:10" x14ac:dyDescent="0.25">
      <c r="B4486" s="516" t="s">
        <v>321</v>
      </c>
      <c r="C4486" s="458" t="s">
        <v>2350</v>
      </c>
      <c r="D4486" s="458" t="s">
        <v>2351</v>
      </c>
      <c r="E4486" s="456">
        <v>0</v>
      </c>
      <c r="F4486" s="456">
        <v>237200</v>
      </c>
      <c r="G4486" s="456">
        <v>0</v>
      </c>
      <c r="H4486" s="456">
        <v>0</v>
      </c>
      <c r="I4486" s="456">
        <v>0</v>
      </c>
      <c r="J4486" s="459">
        <v>237200</v>
      </c>
    </row>
    <row r="4487" spans="2:10" x14ac:dyDescent="0.25">
      <c r="B4487" s="516" t="s">
        <v>321</v>
      </c>
      <c r="C4487" s="458" t="s">
        <v>2352</v>
      </c>
      <c r="D4487" s="458" t="s">
        <v>2149</v>
      </c>
      <c r="E4487" s="456">
        <v>0</v>
      </c>
      <c r="F4487" s="456">
        <v>186827</v>
      </c>
      <c r="G4487" s="456">
        <v>0</v>
      </c>
      <c r="H4487" s="456">
        <v>0</v>
      </c>
      <c r="I4487" s="456">
        <v>0</v>
      </c>
      <c r="J4487" s="459">
        <v>186827</v>
      </c>
    </row>
    <row r="4488" spans="2:10" ht="18" x14ac:dyDescent="0.25">
      <c r="B4488" s="516" t="s">
        <v>321</v>
      </c>
      <c r="C4488" s="458" t="s">
        <v>2353</v>
      </c>
      <c r="D4488" s="458" t="s">
        <v>2241</v>
      </c>
      <c r="E4488" s="456">
        <v>0</v>
      </c>
      <c r="F4488" s="456">
        <v>434</v>
      </c>
      <c r="G4488" s="456">
        <v>0</v>
      </c>
      <c r="H4488" s="456">
        <v>0</v>
      </c>
      <c r="I4488" s="456">
        <v>0</v>
      </c>
      <c r="J4488" s="459">
        <v>434</v>
      </c>
    </row>
    <row r="4489" spans="2:10" x14ac:dyDescent="0.25">
      <c r="B4489" s="516" t="s">
        <v>321</v>
      </c>
      <c r="C4489" s="458" t="s">
        <v>2354</v>
      </c>
      <c r="D4489" s="458" t="s">
        <v>2151</v>
      </c>
      <c r="E4489" s="456">
        <v>0</v>
      </c>
      <c r="F4489" s="456">
        <v>774081</v>
      </c>
      <c r="G4489" s="456">
        <v>0</v>
      </c>
      <c r="H4489" s="456">
        <v>0</v>
      </c>
      <c r="I4489" s="456">
        <v>0</v>
      </c>
      <c r="J4489" s="459">
        <v>774081</v>
      </c>
    </row>
    <row r="4490" spans="2:10" ht="18" x14ac:dyDescent="0.25">
      <c r="B4490" s="516" t="s">
        <v>321</v>
      </c>
      <c r="C4490" s="458" t="s">
        <v>2355</v>
      </c>
      <c r="D4490" s="458" t="s">
        <v>2153</v>
      </c>
      <c r="E4490" s="456">
        <v>0</v>
      </c>
      <c r="F4490" s="456">
        <v>1795256</v>
      </c>
      <c r="G4490" s="456">
        <v>0</v>
      </c>
      <c r="H4490" s="456">
        <v>0</v>
      </c>
      <c r="I4490" s="456">
        <v>0</v>
      </c>
      <c r="J4490" s="459">
        <v>1795256</v>
      </c>
    </row>
    <row r="4491" spans="2:10" x14ac:dyDescent="0.25">
      <c r="B4491" s="516" t="s">
        <v>321</v>
      </c>
      <c r="C4491" s="458" t="s">
        <v>2356</v>
      </c>
      <c r="D4491" s="458" t="s">
        <v>2357</v>
      </c>
      <c r="E4491" s="456">
        <v>0</v>
      </c>
      <c r="F4491" s="456">
        <v>3355831</v>
      </c>
      <c r="G4491" s="456">
        <v>0</v>
      </c>
      <c r="H4491" s="456">
        <v>0</v>
      </c>
      <c r="I4491" s="456">
        <v>0</v>
      </c>
      <c r="J4491" s="459">
        <v>3355831</v>
      </c>
    </row>
    <row r="4492" spans="2:10" ht="18" x14ac:dyDescent="0.25">
      <c r="B4492" s="516" t="s">
        <v>321</v>
      </c>
      <c r="C4492" s="458" t="s">
        <v>2358</v>
      </c>
      <c r="D4492" s="458" t="s">
        <v>2359</v>
      </c>
      <c r="E4492" s="456">
        <v>0</v>
      </c>
      <c r="F4492" s="456">
        <v>430606</v>
      </c>
      <c r="G4492" s="456">
        <v>0</v>
      </c>
      <c r="H4492" s="456">
        <v>0</v>
      </c>
      <c r="I4492" s="456">
        <v>0</v>
      </c>
      <c r="J4492" s="459">
        <v>430606</v>
      </c>
    </row>
    <row r="4493" spans="2:10" x14ac:dyDescent="0.25">
      <c r="B4493" s="516" t="s">
        <v>321</v>
      </c>
      <c r="C4493" s="458" t="s">
        <v>2360</v>
      </c>
      <c r="D4493" s="458" t="s">
        <v>2155</v>
      </c>
      <c r="E4493" s="456">
        <v>0</v>
      </c>
      <c r="F4493" s="456">
        <v>9090</v>
      </c>
      <c r="G4493" s="456">
        <v>0</v>
      </c>
      <c r="H4493" s="456">
        <v>0</v>
      </c>
      <c r="I4493" s="456">
        <v>0</v>
      </c>
      <c r="J4493" s="459">
        <v>9090</v>
      </c>
    </row>
    <row r="4494" spans="2:10" x14ac:dyDescent="0.25">
      <c r="B4494" s="516" t="s">
        <v>321</v>
      </c>
      <c r="C4494" s="458" t="s">
        <v>2361</v>
      </c>
      <c r="D4494" s="458" t="s">
        <v>2157</v>
      </c>
      <c r="E4494" s="456">
        <v>0</v>
      </c>
      <c r="F4494" s="456">
        <v>7673</v>
      </c>
      <c r="G4494" s="456">
        <v>0</v>
      </c>
      <c r="H4494" s="456">
        <v>0</v>
      </c>
      <c r="I4494" s="456">
        <v>0</v>
      </c>
      <c r="J4494" s="459">
        <v>7673</v>
      </c>
    </row>
    <row r="4495" spans="2:10" x14ac:dyDescent="0.25">
      <c r="B4495" s="516" t="s">
        <v>321</v>
      </c>
      <c r="C4495" s="458" t="s">
        <v>2362</v>
      </c>
      <c r="D4495" s="458" t="s">
        <v>2260</v>
      </c>
      <c r="E4495" s="456">
        <v>0</v>
      </c>
      <c r="F4495" s="456">
        <v>3450</v>
      </c>
      <c r="G4495" s="456">
        <v>0</v>
      </c>
      <c r="H4495" s="456">
        <v>0</v>
      </c>
      <c r="I4495" s="456">
        <v>0</v>
      </c>
      <c r="J4495" s="459">
        <v>3450</v>
      </c>
    </row>
    <row r="4496" spans="2:10" x14ac:dyDescent="0.25">
      <c r="B4496" s="516" t="s">
        <v>321</v>
      </c>
      <c r="C4496" s="458" t="s">
        <v>5646</v>
      </c>
      <c r="D4496" s="458" t="s">
        <v>3684</v>
      </c>
      <c r="E4496" s="456">
        <v>0</v>
      </c>
      <c r="F4496" s="456">
        <v>0</v>
      </c>
      <c r="G4496" s="456">
        <v>0</v>
      </c>
      <c r="H4496" s="456">
        <v>0</v>
      </c>
      <c r="I4496" s="456">
        <v>0</v>
      </c>
      <c r="J4496" s="459">
        <v>0</v>
      </c>
    </row>
    <row r="4497" spans="2:10" x14ac:dyDescent="0.25">
      <c r="B4497" s="516" t="s">
        <v>321</v>
      </c>
      <c r="C4497" s="458" t="s">
        <v>2363</v>
      </c>
      <c r="D4497" s="458" t="s">
        <v>2262</v>
      </c>
      <c r="E4497" s="456">
        <v>0</v>
      </c>
      <c r="F4497" s="456">
        <v>1650</v>
      </c>
      <c r="G4497" s="456">
        <v>0</v>
      </c>
      <c r="H4497" s="456">
        <v>0</v>
      </c>
      <c r="I4497" s="456">
        <v>0</v>
      </c>
      <c r="J4497" s="459">
        <v>1650</v>
      </c>
    </row>
    <row r="4498" spans="2:10" ht="18" x14ac:dyDescent="0.25">
      <c r="B4498" s="516" t="s">
        <v>321</v>
      </c>
      <c r="C4498" s="458" t="s">
        <v>5647</v>
      </c>
      <c r="D4498" s="458" t="s">
        <v>4068</v>
      </c>
      <c r="E4498" s="456">
        <v>0</v>
      </c>
      <c r="F4498" s="456">
        <v>0</v>
      </c>
      <c r="G4498" s="456">
        <v>0</v>
      </c>
      <c r="H4498" s="456">
        <v>0</v>
      </c>
      <c r="I4498" s="456">
        <v>0</v>
      </c>
      <c r="J4498" s="459">
        <v>0</v>
      </c>
    </row>
    <row r="4499" spans="2:10" x14ac:dyDescent="0.25">
      <c r="B4499" s="516" t="s">
        <v>321</v>
      </c>
      <c r="C4499" s="458" t="s">
        <v>5648</v>
      </c>
      <c r="D4499" s="458" t="s">
        <v>5649</v>
      </c>
      <c r="E4499" s="456">
        <v>0</v>
      </c>
      <c r="F4499" s="456">
        <v>0</v>
      </c>
      <c r="G4499" s="456">
        <v>0</v>
      </c>
      <c r="H4499" s="456">
        <v>0</v>
      </c>
      <c r="I4499" s="456">
        <v>0</v>
      </c>
      <c r="J4499" s="459">
        <v>0</v>
      </c>
    </row>
    <row r="4500" spans="2:10" x14ac:dyDescent="0.25">
      <c r="B4500" s="516" t="s">
        <v>321</v>
      </c>
      <c r="C4500" s="458" t="s">
        <v>2364</v>
      </c>
      <c r="D4500" s="458" t="s">
        <v>2365</v>
      </c>
      <c r="E4500" s="456">
        <v>0</v>
      </c>
      <c r="F4500" s="456">
        <v>139000</v>
      </c>
      <c r="G4500" s="456">
        <v>0</v>
      </c>
      <c r="H4500" s="456">
        <v>0</v>
      </c>
      <c r="I4500" s="456">
        <v>0</v>
      </c>
      <c r="J4500" s="459">
        <v>139000</v>
      </c>
    </row>
    <row r="4501" spans="2:10" x14ac:dyDescent="0.25">
      <c r="B4501" s="516" t="s">
        <v>321</v>
      </c>
      <c r="C4501" s="458" t="s">
        <v>5650</v>
      </c>
      <c r="D4501" s="458" t="s">
        <v>3686</v>
      </c>
      <c r="E4501" s="456">
        <v>0</v>
      </c>
      <c r="F4501" s="456">
        <v>0</v>
      </c>
      <c r="G4501" s="456">
        <v>0</v>
      </c>
      <c r="H4501" s="456">
        <v>0</v>
      </c>
      <c r="I4501" s="456">
        <v>0</v>
      </c>
      <c r="J4501" s="459">
        <v>0</v>
      </c>
    </row>
    <row r="4502" spans="2:10" x14ac:dyDescent="0.25">
      <c r="B4502" s="516" t="s">
        <v>321</v>
      </c>
      <c r="C4502" s="458" t="s">
        <v>5651</v>
      </c>
      <c r="D4502" s="458" t="s">
        <v>2546</v>
      </c>
      <c r="E4502" s="456">
        <v>0</v>
      </c>
      <c r="F4502" s="456">
        <v>0</v>
      </c>
      <c r="G4502" s="456">
        <v>0</v>
      </c>
      <c r="H4502" s="456">
        <v>0</v>
      </c>
      <c r="I4502" s="456">
        <v>0</v>
      </c>
      <c r="J4502" s="459">
        <v>0</v>
      </c>
    </row>
    <row r="4503" spans="2:10" x14ac:dyDescent="0.25">
      <c r="B4503" s="516" t="s">
        <v>321</v>
      </c>
      <c r="C4503" s="458" t="s">
        <v>2366</v>
      </c>
      <c r="D4503" s="458" t="s">
        <v>2367</v>
      </c>
      <c r="E4503" s="456">
        <v>0</v>
      </c>
      <c r="F4503" s="456">
        <v>1000000</v>
      </c>
      <c r="G4503" s="456">
        <v>0</v>
      </c>
      <c r="H4503" s="456">
        <v>0</v>
      </c>
      <c r="I4503" s="456">
        <v>0</v>
      </c>
      <c r="J4503" s="459">
        <v>1000000</v>
      </c>
    </row>
    <row r="4504" spans="2:10" x14ac:dyDescent="0.25">
      <c r="B4504" s="516" t="s">
        <v>321</v>
      </c>
      <c r="C4504" s="458" t="s">
        <v>5652</v>
      </c>
      <c r="D4504" s="458" t="s">
        <v>4070</v>
      </c>
      <c r="E4504" s="456">
        <v>0</v>
      </c>
      <c r="F4504" s="456">
        <v>0</v>
      </c>
      <c r="G4504" s="456">
        <v>0</v>
      </c>
      <c r="H4504" s="456">
        <v>0</v>
      </c>
      <c r="I4504" s="456">
        <v>0</v>
      </c>
      <c r="J4504" s="459">
        <v>0</v>
      </c>
    </row>
    <row r="4505" spans="2:10" x14ac:dyDescent="0.25">
      <c r="B4505" s="516" t="s">
        <v>321</v>
      </c>
      <c r="C4505" s="458" t="s">
        <v>5653</v>
      </c>
      <c r="D4505" s="458" t="s">
        <v>3276</v>
      </c>
      <c r="E4505" s="456">
        <v>0</v>
      </c>
      <c r="F4505" s="456">
        <v>0</v>
      </c>
      <c r="G4505" s="456">
        <v>0</v>
      </c>
      <c r="H4505" s="456">
        <v>0</v>
      </c>
      <c r="I4505" s="456">
        <v>0</v>
      </c>
      <c r="J4505" s="459">
        <v>0</v>
      </c>
    </row>
    <row r="4506" spans="2:10" x14ac:dyDescent="0.25">
      <c r="B4506" s="516" t="s">
        <v>321</v>
      </c>
      <c r="C4506" s="458" t="s">
        <v>5654</v>
      </c>
      <c r="D4506" s="458" t="s">
        <v>5631</v>
      </c>
      <c r="E4506" s="456">
        <v>0</v>
      </c>
      <c r="F4506" s="456">
        <v>0</v>
      </c>
      <c r="G4506" s="456">
        <v>0</v>
      </c>
      <c r="H4506" s="456">
        <v>0</v>
      </c>
      <c r="I4506" s="456">
        <v>0</v>
      </c>
      <c r="J4506" s="459">
        <v>0</v>
      </c>
    </row>
    <row r="4507" spans="2:10" ht="18" x14ac:dyDescent="0.25">
      <c r="B4507" s="516" t="s">
        <v>321</v>
      </c>
      <c r="C4507" s="458" t="s">
        <v>2368</v>
      </c>
      <c r="D4507" s="458" t="s">
        <v>2369</v>
      </c>
      <c r="E4507" s="456">
        <v>0</v>
      </c>
      <c r="F4507" s="456">
        <v>10000000</v>
      </c>
      <c r="G4507" s="456">
        <v>0</v>
      </c>
      <c r="H4507" s="456">
        <v>0</v>
      </c>
      <c r="I4507" s="456">
        <v>0</v>
      </c>
      <c r="J4507" s="459">
        <v>10000000</v>
      </c>
    </row>
    <row r="4508" spans="2:10" x14ac:dyDescent="0.25">
      <c r="B4508" s="516" t="s">
        <v>321</v>
      </c>
      <c r="C4508" s="458" t="s">
        <v>2370</v>
      </c>
      <c r="D4508" s="458" t="s">
        <v>2065</v>
      </c>
      <c r="E4508" s="456">
        <v>0</v>
      </c>
      <c r="F4508" s="456">
        <v>701502.68</v>
      </c>
      <c r="G4508" s="456">
        <v>0</v>
      </c>
      <c r="H4508" s="456">
        <v>0</v>
      </c>
      <c r="I4508" s="456">
        <v>0</v>
      </c>
      <c r="J4508" s="459">
        <v>701502.68</v>
      </c>
    </row>
    <row r="4509" spans="2:10" x14ac:dyDescent="0.25">
      <c r="B4509" s="516" t="s">
        <v>321</v>
      </c>
      <c r="C4509" s="458" t="s">
        <v>5655</v>
      </c>
      <c r="D4509" s="458" t="s">
        <v>5656</v>
      </c>
      <c r="E4509" s="456">
        <v>0</v>
      </c>
      <c r="F4509" s="456">
        <v>0</v>
      </c>
      <c r="G4509" s="456">
        <v>0</v>
      </c>
      <c r="H4509" s="456">
        <v>0</v>
      </c>
      <c r="I4509" s="456">
        <v>0</v>
      </c>
      <c r="J4509" s="459">
        <v>0</v>
      </c>
    </row>
    <row r="4510" spans="2:10" x14ac:dyDescent="0.25">
      <c r="B4510" s="516" t="s">
        <v>321</v>
      </c>
      <c r="C4510" s="458" t="s">
        <v>2371</v>
      </c>
      <c r="D4510" s="458" t="s">
        <v>2067</v>
      </c>
      <c r="E4510" s="456">
        <v>0</v>
      </c>
      <c r="F4510" s="456">
        <v>10551.53</v>
      </c>
      <c r="G4510" s="456">
        <v>0</v>
      </c>
      <c r="H4510" s="456">
        <v>0</v>
      </c>
      <c r="I4510" s="456">
        <v>0</v>
      </c>
      <c r="J4510" s="459">
        <v>10551.53</v>
      </c>
    </row>
    <row r="4511" spans="2:10" x14ac:dyDescent="0.25">
      <c r="B4511" s="516" t="s">
        <v>321</v>
      </c>
      <c r="C4511" s="458" t="s">
        <v>5657</v>
      </c>
      <c r="D4511" s="458" t="s">
        <v>2069</v>
      </c>
      <c r="E4511" s="456">
        <v>0</v>
      </c>
      <c r="F4511" s="456">
        <v>0</v>
      </c>
      <c r="G4511" s="456">
        <v>0</v>
      </c>
      <c r="H4511" s="456">
        <v>0</v>
      </c>
      <c r="I4511" s="456">
        <v>0</v>
      </c>
      <c r="J4511" s="459">
        <v>0</v>
      </c>
    </row>
    <row r="4512" spans="2:10" x14ac:dyDescent="0.25">
      <c r="B4512" s="516" t="s">
        <v>321</v>
      </c>
      <c r="C4512" s="458" t="s">
        <v>2372</v>
      </c>
      <c r="D4512" s="458" t="s">
        <v>2071</v>
      </c>
      <c r="E4512" s="456">
        <v>0</v>
      </c>
      <c r="F4512" s="456">
        <v>124798.08</v>
      </c>
      <c r="G4512" s="456">
        <v>0</v>
      </c>
      <c r="H4512" s="456">
        <v>0</v>
      </c>
      <c r="I4512" s="456">
        <v>0</v>
      </c>
      <c r="J4512" s="459">
        <v>124798.08</v>
      </c>
    </row>
    <row r="4513" spans="2:10" x14ac:dyDescent="0.25">
      <c r="B4513" s="516" t="s">
        <v>321</v>
      </c>
      <c r="C4513" s="458" t="s">
        <v>2373</v>
      </c>
      <c r="D4513" s="458" t="s">
        <v>2073</v>
      </c>
      <c r="E4513" s="456">
        <v>0</v>
      </c>
      <c r="F4513" s="456">
        <v>17159.740000000002</v>
      </c>
      <c r="G4513" s="456">
        <v>0</v>
      </c>
      <c r="H4513" s="456">
        <v>0</v>
      </c>
      <c r="I4513" s="456">
        <v>0</v>
      </c>
      <c r="J4513" s="459">
        <v>17159.740000000002</v>
      </c>
    </row>
    <row r="4514" spans="2:10" x14ac:dyDescent="0.25">
      <c r="B4514" s="516" t="s">
        <v>321</v>
      </c>
      <c r="C4514" s="458" t="s">
        <v>2374</v>
      </c>
      <c r="D4514" s="458" t="s">
        <v>2075</v>
      </c>
      <c r="E4514" s="456">
        <v>0</v>
      </c>
      <c r="F4514" s="456">
        <v>132943.16</v>
      </c>
      <c r="G4514" s="456">
        <v>0</v>
      </c>
      <c r="H4514" s="456">
        <v>0</v>
      </c>
      <c r="I4514" s="456">
        <v>0</v>
      </c>
      <c r="J4514" s="459">
        <v>132943.16</v>
      </c>
    </row>
    <row r="4515" spans="2:10" x14ac:dyDescent="0.25">
      <c r="B4515" s="516" t="s">
        <v>321</v>
      </c>
      <c r="C4515" s="458" t="s">
        <v>2375</v>
      </c>
      <c r="D4515" s="458" t="s">
        <v>2079</v>
      </c>
      <c r="E4515" s="456">
        <v>0</v>
      </c>
      <c r="F4515" s="456">
        <v>310037.62</v>
      </c>
      <c r="G4515" s="456">
        <v>0</v>
      </c>
      <c r="H4515" s="456">
        <v>0</v>
      </c>
      <c r="I4515" s="456">
        <v>0</v>
      </c>
      <c r="J4515" s="459">
        <v>310037.62</v>
      </c>
    </row>
    <row r="4516" spans="2:10" x14ac:dyDescent="0.25">
      <c r="B4516" s="516" t="s">
        <v>321</v>
      </c>
      <c r="C4516" s="458" t="s">
        <v>2376</v>
      </c>
      <c r="D4516" s="458" t="s">
        <v>2081</v>
      </c>
      <c r="E4516" s="456">
        <v>0</v>
      </c>
      <c r="F4516" s="456">
        <v>98543.99</v>
      </c>
      <c r="G4516" s="456">
        <v>0</v>
      </c>
      <c r="H4516" s="456">
        <v>0</v>
      </c>
      <c r="I4516" s="456">
        <v>0</v>
      </c>
      <c r="J4516" s="459">
        <v>98543.99</v>
      </c>
    </row>
    <row r="4517" spans="2:10" x14ac:dyDescent="0.25">
      <c r="B4517" s="516" t="s">
        <v>321</v>
      </c>
      <c r="C4517" s="458" t="s">
        <v>2377</v>
      </c>
      <c r="D4517" s="458" t="s">
        <v>2083</v>
      </c>
      <c r="E4517" s="456">
        <v>0</v>
      </c>
      <c r="F4517" s="456">
        <v>17876.59</v>
      </c>
      <c r="G4517" s="456">
        <v>0</v>
      </c>
      <c r="H4517" s="456">
        <v>0</v>
      </c>
      <c r="I4517" s="456">
        <v>0</v>
      </c>
      <c r="J4517" s="459">
        <v>17876.59</v>
      </c>
    </row>
    <row r="4518" spans="2:10" x14ac:dyDescent="0.25">
      <c r="B4518" s="516" t="s">
        <v>321</v>
      </c>
      <c r="C4518" s="458" t="s">
        <v>2378</v>
      </c>
      <c r="D4518" s="458" t="s">
        <v>2085</v>
      </c>
      <c r="E4518" s="456">
        <v>0</v>
      </c>
      <c r="F4518" s="456">
        <v>66904.490000000005</v>
      </c>
      <c r="G4518" s="456">
        <v>0</v>
      </c>
      <c r="H4518" s="456">
        <v>0</v>
      </c>
      <c r="I4518" s="456">
        <v>0</v>
      </c>
      <c r="J4518" s="459">
        <v>66904.490000000005</v>
      </c>
    </row>
    <row r="4519" spans="2:10" x14ac:dyDescent="0.25">
      <c r="B4519" s="516" t="s">
        <v>321</v>
      </c>
      <c r="C4519" s="458" t="s">
        <v>2379</v>
      </c>
      <c r="D4519" s="458" t="s">
        <v>2087</v>
      </c>
      <c r="E4519" s="456">
        <v>0</v>
      </c>
      <c r="F4519" s="456">
        <v>21551.27</v>
      </c>
      <c r="G4519" s="456">
        <v>0</v>
      </c>
      <c r="H4519" s="456">
        <v>0</v>
      </c>
      <c r="I4519" s="456">
        <v>0</v>
      </c>
      <c r="J4519" s="459">
        <v>21551.27</v>
      </c>
    </row>
    <row r="4520" spans="2:10" x14ac:dyDescent="0.25">
      <c r="B4520" s="516" t="s">
        <v>321</v>
      </c>
      <c r="C4520" s="458" t="s">
        <v>2380</v>
      </c>
      <c r="D4520" s="458" t="s">
        <v>2089</v>
      </c>
      <c r="E4520" s="456">
        <v>0</v>
      </c>
      <c r="F4520" s="456">
        <v>13456.95</v>
      </c>
      <c r="G4520" s="456">
        <v>0</v>
      </c>
      <c r="H4520" s="456">
        <v>0</v>
      </c>
      <c r="I4520" s="456">
        <v>0</v>
      </c>
      <c r="J4520" s="459">
        <v>13456.95</v>
      </c>
    </row>
    <row r="4521" spans="2:10" x14ac:dyDescent="0.25">
      <c r="B4521" s="516" t="s">
        <v>321</v>
      </c>
      <c r="C4521" s="458" t="s">
        <v>5658</v>
      </c>
      <c r="D4521" s="458" t="s">
        <v>4060</v>
      </c>
      <c r="E4521" s="456">
        <v>0</v>
      </c>
      <c r="F4521" s="456">
        <v>0</v>
      </c>
      <c r="G4521" s="456">
        <v>0</v>
      </c>
      <c r="H4521" s="456">
        <v>0</v>
      </c>
      <c r="I4521" s="456">
        <v>0</v>
      </c>
      <c r="J4521" s="459">
        <v>0</v>
      </c>
    </row>
    <row r="4522" spans="2:10" x14ac:dyDescent="0.25">
      <c r="B4522" s="516" t="s">
        <v>321</v>
      </c>
      <c r="C4522" s="458" t="s">
        <v>2381</v>
      </c>
      <c r="D4522" s="458" t="s">
        <v>2095</v>
      </c>
      <c r="E4522" s="456">
        <v>0</v>
      </c>
      <c r="F4522" s="456">
        <v>13160.54</v>
      </c>
      <c r="G4522" s="456">
        <v>0</v>
      </c>
      <c r="H4522" s="456">
        <v>0</v>
      </c>
      <c r="I4522" s="456">
        <v>0</v>
      </c>
      <c r="J4522" s="459">
        <v>13160.54</v>
      </c>
    </row>
    <row r="4523" spans="2:10" x14ac:dyDescent="0.25">
      <c r="B4523" s="516" t="s">
        <v>321</v>
      </c>
      <c r="C4523" s="458" t="s">
        <v>2382</v>
      </c>
      <c r="D4523" s="458" t="s">
        <v>2101</v>
      </c>
      <c r="E4523" s="456">
        <v>0</v>
      </c>
      <c r="F4523" s="456">
        <v>2930.64</v>
      </c>
      <c r="G4523" s="456">
        <v>0</v>
      </c>
      <c r="H4523" s="456">
        <v>0</v>
      </c>
      <c r="I4523" s="456">
        <v>0</v>
      </c>
      <c r="J4523" s="459">
        <v>2930.64</v>
      </c>
    </row>
    <row r="4524" spans="2:10" x14ac:dyDescent="0.25">
      <c r="B4524" s="516" t="s">
        <v>321</v>
      </c>
      <c r="C4524" s="458" t="s">
        <v>2383</v>
      </c>
      <c r="D4524" s="458" t="s">
        <v>2103</v>
      </c>
      <c r="E4524" s="456">
        <v>0</v>
      </c>
      <c r="F4524" s="456">
        <v>12000</v>
      </c>
      <c r="G4524" s="456">
        <v>0</v>
      </c>
      <c r="H4524" s="456">
        <v>0</v>
      </c>
      <c r="I4524" s="456">
        <v>0</v>
      </c>
      <c r="J4524" s="459">
        <v>12000</v>
      </c>
    </row>
    <row r="4525" spans="2:10" x14ac:dyDescent="0.25">
      <c r="B4525" s="516" t="s">
        <v>321</v>
      </c>
      <c r="C4525" s="458" t="s">
        <v>2384</v>
      </c>
      <c r="D4525" s="458" t="s">
        <v>2105</v>
      </c>
      <c r="E4525" s="456">
        <v>0</v>
      </c>
      <c r="F4525" s="456">
        <v>468.83</v>
      </c>
      <c r="G4525" s="456">
        <v>0</v>
      </c>
      <c r="H4525" s="456">
        <v>0</v>
      </c>
      <c r="I4525" s="456">
        <v>0</v>
      </c>
      <c r="J4525" s="459">
        <v>468.83</v>
      </c>
    </row>
    <row r="4526" spans="2:10" x14ac:dyDescent="0.25">
      <c r="B4526" s="516" t="s">
        <v>321</v>
      </c>
      <c r="C4526" s="458" t="s">
        <v>2385</v>
      </c>
      <c r="D4526" s="458" t="s">
        <v>2107</v>
      </c>
      <c r="E4526" s="456">
        <v>0</v>
      </c>
      <c r="F4526" s="456">
        <v>46482.59</v>
      </c>
      <c r="G4526" s="456">
        <v>0</v>
      </c>
      <c r="H4526" s="456">
        <v>0</v>
      </c>
      <c r="I4526" s="456">
        <v>0</v>
      </c>
      <c r="J4526" s="459">
        <v>46482.59</v>
      </c>
    </row>
    <row r="4527" spans="2:10" x14ac:dyDescent="0.25">
      <c r="B4527" s="516" t="s">
        <v>321</v>
      </c>
      <c r="C4527" s="458" t="s">
        <v>2386</v>
      </c>
      <c r="D4527" s="458" t="s">
        <v>2109</v>
      </c>
      <c r="E4527" s="456">
        <v>0</v>
      </c>
      <c r="F4527" s="456">
        <v>126.06</v>
      </c>
      <c r="G4527" s="456">
        <v>0</v>
      </c>
      <c r="H4527" s="456">
        <v>0</v>
      </c>
      <c r="I4527" s="456">
        <v>0</v>
      </c>
      <c r="J4527" s="459">
        <v>126.06</v>
      </c>
    </row>
    <row r="4528" spans="2:10" x14ac:dyDescent="0.25">
      <c r="B4528" s="516" t="s">
        <v>321</v>
      </c>
      <c r="C4528" s="458" t="s">
        <v>2387</v>
      </c>
      <c r="D4528" s="458" t="s">
        <v>2191</v>
      </c>
      <c r="E4528" s="456">
        <v>0</v>
      </c>
      <c r="F4528" s="456">
        <v>553.21</v>
      </c>
      <c r="G4528" s="456">
        <v>0</v>
      </c>
      <c r="H4528" s="456">
        <v>0</v>
      </c>
      <c r="I4528" s="456">
        <v>0</v>
      </c>
      <c r="J4528" s="459">
        <v>553.21</v>
      </c>
    </row>
    <row r="4529" spans="2:10" x14ac:dyDescent="0.25">
      <c r="B4529" s="516" t="s">
        <v>321</v>
      </c>
      <c r="C4529" s="458" t="s">
        <v>2388</v>
      </c>
      <c r="D4529" s="458" t="s">
        <v>2294</v>
      </c>
      <c r="E4529" s="456">
        <v>0</v>
      </c>
      <c r="F4529" s="456">
        <v>209.3</v>
      </c>
      <c r="G4529" s="456">
        <v>0</v>
      </c>
      <c r="H4529" s="456">
        <v>0</v>
      </c>
      <c r="I4529" s="456">
        <v>0</v>
      </c>
      <c r="J4529" s="459">
        <v>209.3</v>
      </c>
    </row>
    <row r="4530" spans="2:10" x14ac:dyDescent="0.25">
      <c r="B4530" s="516" t="s">
        <v>321</v>
      </c>
      <c r="C4530" s="458" t="s">
        <v>2389</v>
      </c>
      <c r="D4530" s="458" t="s">
        <v>2390</v>
      </c>
      <c r="E4530" s="456">
        <v>0</v>
      </c>
      <c r="F4530" s="456">
        <v>1456360.47</v>
      </c>
      <c r="G4530" s="456">
        <v>0</v>
      </c>
      <c r="H4530" s="456">
        <v>0</v>
      </c>
      <c r="I4530" s="456">
        <v>0</v>
      </c>
      <c r="J4530" s="459">
        <v>1456360.47</v>
      </c>
    </row>
    <row r="4531" spans="2:10" x14ac:dyDescent="0.25">
      <c r="B4531" s="516" t="s">
        <v>321</v>
      </c>
      <c r="C4531" s="458" t="s">
        <v>2391</v>
      </c>
      <c r="D4531" s="458" t="s">
        <v>2115</v>
      </c>
      <c r="E4531" s="456">
        <v>0</v>
      </c>
      <c r="F4531" s="456">
        <v>256565.21</v>
      </c>
      <c r="G4531" s="456">
        <v>0</v>
      </c>
      <c r="H4531" s="456">
        <v>0</v>
      </c>
      <c r="I4531" s="456">
        <v>0</v>
      </c>
      <c r="J4531" s="459">
        <v>256565.21</v>
      </c>
    </row>
    <row r="4532" spans="2:10" x14ac:dyDescent="0.25">
      <c r="B4532" s="516" t="s">
        <v>321</v>
      </c>
      <c r="C4532" s="458" t="s">
        <v>2392</v>
      </c>
      <c r="D4532" s="458" t="s">
        <v>2117</v>
      </c>
      <c r="E4532" s="456">
        <v>0</v>
      </c>
      <c r="F4532" s="456">
        <v>27527.69</v>
      </c>
      <c r="G4532" s="456">
        <v>0</v>
      </c>
      <c r="H4532" s="456">
        <v>0</v>
      </c>
      <c r="I4532" s="456">
        <v>0</v>
      </c>
      <c r="J4532" s="459">
        <v>27527.69</v>
      </c>
    </row>
    <row r="4533" spans="2:10" x14ac:dyDescent="0.25">
      <c r="B4533" s="516" t="s">
        <v>321</v>
      </c>
      <c r="C4533" s="458" t="s">
        <v>2393</v>
      </c>
      <c r="D4533" s="458" t="s">
        <v>2119</v>
      </c>
      <c r="E4533" s="456">
        <v>0</v>
      </c>
      <c r="F4533" s="456">
        <v>8309.52</v>
      </c>
      <c r="G4533" s="456">
        <v>0</v>
      </c>
      <c r="H4533" s="456">
        <v>0</v>
      </c>
      <c r="I4533" s="456">
        <v>0</v>
      </c>
      <c r="J4533" s="459">
        <v>8309.52</v>
      </c>
    </row>
    <row r="4534" spans="2:10" x14ac:dyDescent="0.25">
      <c r="B4534" s="516" t="s">
        <v>321</v>
      </c>
      <c r="C4534" s="458" t="s">
        <v>2394</v>
      </c>
      <c r="D4534" s="458" t="s">
        <v>2121</v>
      </c>
      <c r="E4534" s="456">
        <v>0</v>
      </c>
      <c r="F4534" s="456">
        <v>2582.81</v>
      </c>
      <c r="G4534" s="456">
        <v>0</v>
      </c>
      <c r="H4534" s="456">
        <v>0</v>
      </c>
      <c r="I4534" s="456">
        <v>0</v>
      </c>
      <c r="J4534" s="459">
        <v>2582.81</v>
      </c>
    </row>
    <row r="4535" spans="2:10" x14ac:dyDescent="0.25">
      <c r="B4535" s="516" t="s">
        <v>321</v>
      </c>
      <c r="C4535" s="458" t="s">
        <v>2395</v>
      </c>
      <c r="D4535" s="458" t="s">
        <v>2123</v>
      </c>
      <c r="E4535" s="456">
        <v>0</v>
      </c>
      <c r="F4535" s="456">
        <v>3724.23</v>
      </c>
      <c r="G4535" s="456">
        <v>0</v>
      </c>
      <c r="H4535" s="456">
        <v>0</v>
      </c>
      <c r="I4535" s="456">
        <v>0</v>
      </c>
      <c r="J4535" s="459">
        <v>3724.23</v>
      </c>
    </row>
    <row r="4536" spans="2:10" ht="18" x14ac:dyDescent="0.25">
      <c r="B4536" s="516" t="s">
        <v>321</v>
      </c>
      <c r="C4536" s="458" t="s">
        <v>2396</v>
      </c>
      <c r="D4536" s="458" t="s">
        <v>2127</v>
      </c>
      <c r="E4536" s="456">
        <v>0</v>
      </c>
      <c r="F4536" s="456">
        <v>2245.33</v>
      </c>
      <c r="G4536" s="456">
        <v>0</v>
      </c>
      <c r="H4536" s="456">
        <v>0</v>
      </c>
      <c r="I4536" s="456">
        <v>0</v>
      </c>
      <c r="J4536" s="459">
        <v>2245.33</v>
      </c>
    </row>
    <row r="4537" spans="2:10" x14ac:dyDescent="0.25">
      <c r="B4537" s="516" t="s">
        <v>321</v>
      </c>
      <c r="C4537" s="458" t="s">
        <v>2397</v>
      </c>
      <c r="D4537" s="458" t="s">
        <v>2129</v>
      </c>
      <c r="E4537" s="456">
        <v>0</v>
      </c>
      <c r="F4537" s="456">
        <v>10518.03</v>
      </c>
      <c r="G4537" s="456">
        <v>0</v>
      </c>
      <c r="H4537" s="456">
        <v>0</v>
      </c>
      <c r="I4537" s="456">
        <v>0</v>
      </c>
      <c r="J4537" s="459">
        <v>10518.03</v>
      </c>
    </row>
    <row r="4538" spans="2:10" x14ac:dyDescent="0.25">
      <c r="B4538" s="516" t="s">
        <v>321</v>
      </c>
      <c r="C4538" s="458" t="s">
        <v>2398</v>
      </c>
      <c r="D4538" s="458" t="s">
        <v>2131</v>
      </c>
      <c r="E4538" s="456">
        <v>0</v>
      </c>
      <c r="F4538" s="456">
        <v>55.1</v>
      </c>
      <c r="G4538" s="456">
        <v>0</v>
      </c>
      <c r="H4538" s="456">
        <v>0</v>
      </c>
      <c r="I4538" s="456">
        <v>0</v>
      </c>
      <c r="J4538" s="459">
        <v>55.1</v>
      </c>
    </row>
    <row r="4539" spans="2:10" x14ac:dyDescent="0.25">
      <c r="B4539" s="516" t="s">
        <v>321</v>
      </c>
      <c r="C4539" s="458" t="s">
        <v>2399</v>
      </c>
      <c r="D4539" s="458" t="s">
        <v>2137</v>
      </c>
      <c r="E4539" s="456">
        <v>0</v>
      </c>
      <c r="F4539" s="456">
        <v>151.16999999999999</v>
      </c>
      <c r="G4539" s="456">
        <v>0</v>
      </c>
      <c r="H4539" s="456">
        <v>0</v>
      </c>
      <c r="I4539" s="456">
        <v>0</v>
      </c>
      <c r="J4539" s="459">
        <v>151.16999999999999</v>
      </c>
    </row>
    <row r="4540" spans="2:10" x14ac:dyDescent="0.25">
      <c r="B4540" s="516" t="s">
        <v>321</v>
      </c>
      <c r="C4540" s="458" t="s">
        <v>2400</v>
      </c>
      <c r="D4540" s="458" t="s">
        <v>2139</v>
      </c>
      <c r="E4540" s="456">
        <v>0</v>
      </c>
      <c r="F4540" s="456">
        <v>101964.68</v>
      </c>
      <c r="G4540" s="456">
        <v>0</v>
      </c>
      <c r="H4540" s="456">
        <v>0</v>
      </c>
      <c r="I4540" s="456">
        <v>0</v>
      </c>
      <c r="J4540" s="459">
        <v>101964.68</v>
      </c>
    </row>
    <row r="4541" spans="2:10" x14ac:dyDescent="0.25">
      <c r="B4541" s="516" t="s">
        <v>321</v>
      </c>
      <c r="C4541" s="458" t="s">
        <v>2401</v>
      </c>
      <c r="D4541" s="458" t="s">
        <v>2325</v>
      </c>
      <c r="E4541" s="456">
        <v>0</v>
      </c>
      <c r="F4541" s="456">
        <v>37714.97</v>
      </c>
      <c r="G4541" s="456">
        <v>0</v>
      </c>
      <c r="H4541" s="456">
        <v>0</v>
      </c>
      <c r="I4541" s="456">
        <v>0</v>
      </c>
      <c r="J4541" s="459">
        <v>37714.97</v>
      </c>
    </row>
    <row r="4542" spans="2:10" x14ac:dyDescent="0.25">
      <c r="B4542" s="516" t="s">
        <v>321</v>
      </c>
      <c r="C4542" s="458" t="s">
        <v>2402</v>
      </c>
      <c r="D4542" s="458" t="s">
        <v>2327</v>
      </c>
      <c r="E4542" s="456">
        <v>0</v>
      </c>
      <c r="F4542" s="456">
        <v>688.57</v>
      </c>
      <c r="G4542" s="456">
        <v>0</v>
      </c>
      <c r="H4542" s="456">
        <v>0</v>
      </c>
      <c r="I4542" s="456">
        <v>0</v>
      </c>
      <c r="J4542" s="459">
        <v>688.57</v>
      </c>
    </row>
    <row r="4543" spans="2:10" x14ac:dyDescent="0.25">
      <c r="B4543" s="516" t="s">
        <v>321</v>
      </c>
      <c r="C4543" s="458" t="s">
        <v>5659</v>
      </c>
      <c r="D4543" s="458" t="s">
        <v>2208</v>
      </c>
      <c r="E4543" s="456">
        <v>0</v>
      </c>
      <c r="F4543" s="456">
        <v>0</v>
      </c>
      <c r="G4543" s="456">
        <v>0</v>
      </c>
      <c r="H4543" s="456">
        <v>0</v>
      </c>
      <c r="I4543" s="456">
        <v>0</v>
      </c>
      <c r="J4543" s="459">
        <v>0</v>
      </c>
    </row>
    <row r="4544" spans="2:10" x14ac:dyDescent="0.25">
      <c r="B4544" s="516" t="s">
        <v>321</v>
      </c>
      <c r="C4544" s="458" t="s">
        <v>2403</v>
      </c>
      <c r="D4544" s="458" t="s">
        <v>2210</v>
      </c>
      <c r="E4544" s="456">
        <v>0</v>
      </c>
      <c r="F4544" s="456">
        <v>4587751.17</v>
      </c>
      <c r="G4544" s="456">
        <v>0</v>
      </c>
      <c r="H4544" s="456">
        <v>0</v>
      </c>
      <c r="I4544" s="456">
        <v>0</v>
      </c>
      <c r="J4544" s="459">
        <v>4587751.17</v>
      </c>
    </row>
    <row r="4545" spans="2:10" x14ac:dyDescent="0.25">
      <c r="B4545" s="516" t="s">
        <v>321</v>
      </c>
      <c r="C4545" s="458" t="s">
        <v>5660</v>
      </c>
      <c r="D4545" s="458" t="s">
        <v>2141</v>
      </c>
      <c r="E4545" s="456">
        <v>0</v>
      </c>
      <c r="F4545" s="456">
        <v>0</v>
      </c>
      <c r="G4545" s="456">
        <v>0</v>
      </c>
      <c r="H4545" s="456">
        <v>0</v>
      </c>
      <c r="I4545" s="456">
        <v>0</v>
      </c>
      <c r="J4545" s="459">
        <v>0</v>
      </c>
    </row>
    <row r="4546" spans="2:10" x14ac:dyDescent="0.25">
      <c r="B4546" s="516" t="s">
        <v>321</v>
      </c>
      <c r="C4546" s="458" t="s">
        <v>2404</v>
      </c>
      <c r="D4546" s="458" t="s">
        <v>2143</v>
      </c>
      <c r="E4546" s="456">
        <v>0</v>
      </c>
      <c r="F4546" s="456">
        <v>4814.8500000000004</v>
      </c>
      <c r="G4546" s="456">
        <v>0</v>
      </c>
      <c r="H4546" s="456">
        <v>0</v>
      </c>
      <c r="I4546" s="456">
        <v>0</v>
      </c>
      <c r="J4546" s="459">
        <v>4814.8500000000004</v>
      </c>
    </row>
    <row r="4547" spans="2:10" x14ac:dyDescent="0.25">
      <c r="B4547" s="516" t="s">
        <v>321</v>
      </c>
      <c r="C4547" s="458" t="s">
        <v>5661</v>
      </c>
      <c r="D4547" s="458" t="s">
        <v>5662</v>
      </c>
      <c r="E4547" s="456">
        <v>0</v>
      </c>
      <c r="F4547" s="456">
        <v>0</v>
      </c>
      <c r="G4547" s="456">
        <v>0</v>
      </c>
      <c r="H4547" s="456">
        <v>0</v>
      </c>
      <c r="I4547" s="456">
        <v>0</v>
      </c>
      <c r="J4547" s="459">
        <v>0</v>
      </c>
    </row>
    <row r="4548" spans="2:10" x14ac:dyDescent="0.25">
      <c r="B4548" s="516" t="s">
        <v>321</v>
      </c>
      <c r="C4548" s="458" t="s">
        <v>2405</v>
      </c>
      <c r="D4548" s="458" t="s">
        <v>2145</v>
      </c>
      <c r="E4548" s="456">
        <v>0</v>
      </c>
      <c r="F4548" s="456">
        <v>274176.18</v>
      </c>
      <c r="G4548" s="456">
        <v>0</v>
      </c>
      <c r="H4548" s="456">
        <v>0</v>
      </c>
      <c r="I4548" s="456">
        <v>0</v>
      </c>
      <c r="J4548" s="459">
        <v>274176.18</v>
      </c>
    </row>
    <row r="4549" spans="2:10" x14ac:dyDescent="0.25">
      <c r="B4549" s="516" t="s">
        <v>321</v>
      </c>
      <c r="C4549" s="458" t="s">
        <v>2406</v>
      </c>
      <c r="D4549" s="458" t="s">
        <v>2233</v>
      </c>
      <c r="E4549" s="456">
        <v>0</v>
      </c>
      <c r="F4549" s="456">
        <v>388080.92</v>
      </c>
      <c r="G4549" s="456">
        <v>0</v>
      </c>
      <c r="H4549" s="456">
        <v>0</v>
      </c>
      <c r="I4549" s="456">
        <v>0</v>
      </c>
      <c r="J4549" s="459">
        <v>388080.92</v>
      </c>
    </row>
    <row r="4550" spans="2:10" x14ac:dyDescent="0.25">
      <c r="B4550" s="516" t="s">
        <v>321</v>
      </c>
      <c r="C4550" s="458" t="s">
        <v>2407</v>
      </c>
      <c r="D4550" s="458" t="s">
        <v>2147</v>
      </c>
      <c r="E4550" s="456">
        <v>0</v>
      </c>
      <c r="F4550" s="456">
        <v>17637.34</v>
      </c>
      <c r="G4550" s="456">
        <v>0</v>
      </c>
      <c r="H4550" s="456">
        <v>0</v>
      </c>
      <c r="I4550" s="456">
        <v>0</v>
      </c>
      <c r="J4550" s="459">
        <v>17637.34</v>
      </c>
    </row>
    <row r="4551" spans="2:10" x14ac:dyDescent="0.25">
      <c r="B4551" s="516" t="s">
        <v>321</v>
      </c>
      <c r="C4551" s="458" t="s">
        <v>5663</v>
      </c>
      <c r="D4551" s="458" t="s">
        <v>2351</v>
      </c>
      <c r="E4551" s="456">
        <v>0</v>
      </c>
      <c r="F4551" s="456">
        <v>0</v>
      </c>
      <c r="G4551" s="456">
        <v>0</v>
      </c>
      <c r="H4551" s="456">
        <v>0</v>
      </c>
      <c r="I4551" s="456">
        <v>0</v>
      </c>
      <c r="J4551" s="459">
        <v>0</v>
      </c>
    </row>
    <row r="4552" spans="2:10" ht="18" x14ac:dyDescent="0.25">
      <c r="B4552" s="516" t="s">
        <v>321</v>
      </c>
      <c r="C4552" s="458" t="s">
        <v>2408</v>
      </c>
      <c r="D4552" s="458" t="s">
        <v>2243</v>
      </c>
      <c r="E4552" s="456">
        <v>0</v>
      </c>
      <c r="F4552" s="456">
        <v>449.07</v>
      </c>
      <c r="G4552" s="456">
        <v>0</v>
      </c>
      <c r="H4552" s="456">
        <v>0</v>
      </c>
      <c r="I4552" s="456">
        <v>0</v>
      </c>
      <c r="J4552" s="459">
        <v>449.07</v>
      </c>
    </row>
    <row r="4553" spans="2:10" x14ac:dyDescent="0.25">
      <c r="B4553" s="516" t="s">
        <v>321</v>
      </c>
      <c r="C4553" s="458" t="s">
        <v>2409</v>
      </c>
      <c r="D4553" s="458" t="s">
        <v>2151</v>
      </c>
      <c r="E4553" s="456">
        <v>0</v>
      </c>
      <c r="F4553" s="456">
        <v>36594.449999999997</v>
      </c>
      <c r="G4553" s="456">
        <v>0</v>
      </c>
      <c r="H4553" s="456">
        <v>0</v>
      </c>
      <c r="I4553" s="456">
        <v>0</v>
      </c>
      <c r="J4553" s="459">
        <v>36594.449999999997</v>
      </c>
    </row>
    <row r="4554" spans="2:10" x14ac:dyDescent="0.25">
      <c r="B4554" s="516" t="s">
        <v>321</v>
      </c>
      <c r="C4554" s="458" t="s">
        <v>2410</v>
      </c>
      <c r="D4554" s="458" t="s">
        <v>2246</v>
      </c>
      <c r="E4554" s="456">
        <v>0</v>
      </c>
      <c r="F4554" s="456">
        <v>2356.59</v>
      </c>
      <c r="G4554" s="456">
        <v>0</v>
      </c>
      <c r="H4554" s="456">
        <v>0</v>
      </c>
      <c r="I4554" s="456">
        <v>0</v>
      </c>
      <c r="J4554" s="459">
        <v>2356.59</v>
      </c>
    </row>
    <row r="4555" spans="2:10" ht="18" x14ac:dyDescent="0.25">
      <c r="B4555" s="516" t="s">
        <v>321</v>
      </c>
      <c r="C4555" s="458" t="s">
        <v>2411</v>
      </c>
      <c r="D4555" s="458" t="s">
        <v>2153</v>
      </c>
      <c r="E4555" s="456">
        <v>0</v>
      </c>
      <c r="F4555" s="456">
        <v>2544.6999999999998</v>
      </c>
      <c r="G4555" s="456">
        <v>0</v>
      </c>
      <c r="H4555" s="456">
        <v>0</v>
      </c>
      <c r="I4555" s="456">
        <v>0</v>
      </c>
      <c r="J4555" s="459">
        <v>2544.6999999999998</v>
      </c>
    </row>
    <row r="4556" spans="2:10" x14ac:dyDescent="0.25">
      <c r="B4556" s="516" t="s">
        <v>321</v>
      </c>
      <c r="C4556" s="458" t="s">
        <v>2412</v>
      </c>
      <c r="D4556" s="458" t="s">
        <v>2357</v>
      </c>
      <c r="E4556" s="456">
        <v>0</v>
      </c>
      <c r="F4556" s="456">
        <v>524886.73</v>
      </c>
      <c r="G4556" s="456">
        <v>0</v>
      </c>
      <c r="H4556" s="456">
        <v>0</v>
      </c>
      <c r="I4556" s="456">
        <v>0</v>
      </c>
      <c r="J4556" s="459">
        <v>524886.73</v>
      </c>
    </row>
    <row r="4557" spans="2:10" ht="18" x14ac:dyDescent="0.25">
      <c r="B4557" s="516" t="s">
        <v>321</v>
      </c>
      <c r="C4557" s="458" t="s">
        <v>5664</v>
      </c>
      <c r="D4557" s="458" t="s">
        <v>2359</v>
      </c>
      <c r="E4557" s="456">
        <v>0</v>
      </c>
      <c r="F4557" s="456">
        <v>0</v>
      </c>
      <c r="G4557" s="456">
        <v>0</v>
      </c>
      <c r="H4557" s="456">
        <v>0</v>
      </c>
      <c r="I4557" s="456">
        <v>0</v>
      </c>
      <c r="J4557" s="459">
        <v>0</v>
      </c>
    </row>
    <row r="4558" spans="2:10" x14ac:dyDescent="0.25">
      <c r="B4558" s="516" t="s">
        <v>321</v>
      </c>
      <c r="C4558" s="458" t="s">
        <v>2413</v>
      </c>
      <c r="D4558" s="458" t="s">
        <v>2155</v>
      </c>
      <c r="E4558" s="456">
        <v>0</v>
      </c>
      <c r="F4558" s="456">
        <v>410.15</v>
      </c>
      <c r="G4558" s="456">
        <v>0</v>
      </c>
      <c r="H4558" s="456">
        <v>0</v>
      </c>
      <c r="I4558" s="456">
        <v>0</v>
      </c>
      <c r="J4558" s="459">
        <v>410.15</v>
      </c>
    </row>
    <row r="4559" spans="2:10" x14ac:dyDescent="0.25">
      <c r="B4559" s="516" t="s">
        <v>321</v>
      </c>
      <c r="C4559" s="458" t="s">
        <v>2414</v>
      </c>
      <c r="D4559" s="458" t="s">
        <v>2157</v>
      </c>
      <c r="E4559" s="456">
        <v>0</v>
      </c>
      <c r="F4559" s="456">
        <v>2097.56</v>
      </c>
      <c r="G4559" s="456">
        <v>0</v>
      </c>
      <c r="H4559" s="456">
        <v>0</v>
      </c>
      <c r="I4559" s="456">
        <v>0</v>
      </c>
      <c r="J4559" s="459">
        <v>2097.56</v>
      </c>
    </row>
    <row r="4560" spans="2:10" x14ac:dyDescent="0.25">
      <c r="B4560" s="516" t="s">
        <v>321</v>
      </c>
      <c r="C4560" s="458" t="s">
        <v>5665</v>
      </c>
      <c r="D4560" s="458" t="s">
        <v>2097</v>
      </c>
      <c r="E4560" s="456">
        <v>0</v>
      </c>
      <c r="F4560" s="456">
        <v>0</v>
      </c>
      <c r="G4560" s="456">
        <v>0</v>
      </c>
      <c r="H4560" s="456">
        <v>0</v>
      </c>
      <c r="I4560" s="456">
        <v>0</v>
      </c>
      <c r="J4560" s="459">
        <v>0</v>
      </c>
    </row>
    <row r="4561" spans="2:10" x14ac:dyDescent="0.25">
      <c r="B4561" s="516" t="s">
        <v>321</v>
      </c>
      <c r="C4561" s="458" t="s">
        <v>5666</v>
      </c>
      <c r="D4561" s="458" t="s">
        <v>2191</v>
      </c>
      <c r="E4561" s="456">
        <v>0</v>
      </c>
      <c r="F4561" s="456">
        <v>0</v>
      </c>
      <c r="G4561" s="456">
        <v>0</v>
      </c>
      <c r="H4561" s="456">
        <v>0</v>
      </c>
      <c r="I4561" s="456">
        <v>0</v>
      </c>
      <c r="J4561" s="459">
        <v>0</v>
      </c>
    </row>
    <row r="4562" spans="2:10" x14ac:dyDescent="0.25">
      <c r="B4562" s="516" t="s">
        <v>321</v>
      </c>
      <c r="C4562" s="458" t="s">
        <v>5667</v>
      </c>
      <c r="D4562" s="458" t="s">
        <v>3690</v>
      </c>
      <c r="E4562" s="456">
        <v>0</v>
      </c>
      <c r="F4562" s="456">
        <v>0</v>
      </c>
      <c r="G4562" s="456">
        <v>0</v>
      </c>
      <c r="H4562" s="456">
        <v>0</v>
      </c>
      <c r="I4562" s="456">
        <v>0</v>
      </c>
      <c r="J4562" s="459">
        <v>0</v>
      </c>
    </row>
    <row r="4563" spans="2:10" x14ac:dyDescent="0.25">
      <c r="B4563" s="516" t="s">
        <v>321</v>
      </c>
      <c r="C4563" s="458" t="s">
        <v>5668</v>
      </c>
      <c r="D4563" s="458" t="s">
        <v>2297</v>
      </c>
      <c r="E4563" s="456">
        <v>0</v>
      </c>
      <c r="F4563" s="456">
        <v>0</v>
      </c>
      <c r="G4563" s="456">
        <v>0</v>
      </c>
      <c r="H4563" s="456">
        <v>0</v>
      </c>
      <c r="I4563" s="456">
        <v>0</v>
      </c>
      <c r="J4563" s="459">
        <v>0</v>
      </c>
    </row>
    <row r="4564" spans="2:10" x14ac:dyDescent="0.25">
      <c r="B4564" s="516" t="s">
        <v>321</v>
      </c>
      <c r="C4564" s="458" t="s">
        <v>5669</v>
      </c>
      <c r="D4564" s="458" t="s">
        <v>4503</v>
      </c>
      <c r="E4564" s="456">
        <v>0</v>
      </c>
      <c r="F4564" s="456">
        <v>0</v>
      </c>
      <c r="G4564" s="456">
        <v>0</v>
      </c>
      <c r="H4564" s="456">
        <v>0</v>
      </c>
      <c r="I4564" s="456">
        <v>0</v>
      </c>
      <c r="J4564" s="459">
        <v>0</v>
      </c>
    </row>
    <row r="4565" spans="2:10" x14ac:dyDescent="0.25">
      <c r="B4565" s="516" t="s">
        <v>321</v>
      </c>
      <c r="C4565" s="458" t="s">
        <v>5670</v>
      </c>
      <c r="D4565" s="458" t="s">
        <v>2191</v>
      </c>
      <c r="E4565" s="456">
        <v>0</v>
      </c>
      <c r="F4565" s="456">
        <v>0</v>
      </c>
      <c r="G4565" s="456">
        <v>0</v>
      </c>
      <c r="H4565" s="456">
        <v>0</v>
      </c>
      <c r="I4565" s="456">
        <v>0</v>
      </c>
      <c r="J4565" s="459">
        <v>0</v>
      </c>
    </row>
    <row r="4566" spans="2:10" x14ac:dyDescent="0.25">
      <c r="B4566" s="516" t="s">
        <v>321</v>
      </c>
      <c r="C4566" s="458" t="s">
        <v>5671</v>
      </c>
      <c r="D4566" s="458" t="s">
        <v>3690</v>
      </c>
      <c r="E4566" s="456">
        <v>0</v>
      </c>
      <c r="F4566" s="456">
        <v>0</v>
      </c>
      <c r="G4566" s="456">
        <v>0</v>
      </c>
      <c r="H4566" s="456">
        <v>0</v>
      </c>
      <c r="I4566" s="456">
        <v>0</v>
      </c>
      <c r="J4566" s="459">
        <v>0</v>
      </c>
    </row>
    <row r="4567" spans="2:10" x14ac:dyDescent="0.25">
      <c r="B4567" s="516" t="s">
        <v>321</v>
      </c>
      <c r="C4567" s="458" t="s">
        <v>5672</v>
      </c>
      <c r="D4567" s="458" t="s">
        <v>2129</v>
      </c>
      <c r="E4567" s="456">
        <v>0</v>
      </c>
      <c r="F4567" s="456">
        <v>0</v>
      </c>
      <c r="G4567" s="456">
        <v>0</v>
      </c>
      <c r="H4567" s="456">
        <v>0</v>
      </c>
      <c r="I4567" s="456">
        <v>0</v>
      </c>
      <c r="J4567" s="459">
        <v>0</v>
      </c>
    </row>
    <row r="4568" spans="2:10" x14ac:dyDescent="0.25">
      <c r="B4568" s="516" t="s">
        <v>321</v>
      </c>
      <c r="C4568" s="458" t="s">
        <v>5673</v>
      </c>
      <c r="D4568" s="458" t="s">
        <v>2546</v>
      </c>
      <c r="E4568" s="456">
        <v>0</v>
      </c>
      <c r="F4568" s="456">
        <v>0</v>
      </c>
      <c r="G4568" s="456">
        <v>0</v>
      </c>
      <c r="H4568" s="456">
        <v>0</v>
      </c>
      <c r="I4568" s="456">
        <v>0</v>
      </c>
      <c r="J4568" s="459">
        <v>0</v>
      </c>
    </row>
    <row r="4569" spans="2:10" x14ac:dyDescent="0.25">
      <c r="B4569" s="516" t="s">
        <v>321</v>
      </c>
      <c r="C4569" s="458" t="s">
        <v>5674</v>
      </c>
      <c r="D4569" s="458" t="s">
        <v>2299</v>
      </c>
      <c r="E4569" s="456">
        <v>0</v>
      </c>
      <c r="F4569" s="456">
        <v>0</v>
      </c>
      <c r="G4569" s="456">
        <v>0</v>
      </c>
      <c r="H4569" s="456">
        <v>0</v>
      </c>
      <c r="I4569" s="456">
        <v>0</v>
      </c>
      <c r="J4569" s="459">
        <v>0</v>
      </c>
    </row>
    <row r="4570" spans="2:10" x14ac:dyDescent="0.25">
      <c r="B4570" s="516" t="s">
        <v>321</v>
      </c>
      <c r="C4570" s="458" t="s">
        <v>5675</v>
      </c>
      <c r="D4570" s="458" t="s">
        <v>2351</v>
      </c>
      <c r="E4570" s="456">
        <v>0</v>
      </c>
      <c r="F4570" s="456">
        <v>0</v>
      </c>
      <c r="G4570" s="456">
        <v>0</v>
      </c>
      <c r="H4570" s="456">
        <v>0</v>
      </c>
      <c r="I4570" s="456">
        <v>0</v>
      </c>
      <c r="J4570" s="459">
        <v>0</v>
      </c>
    </row>
    <row r="4571" spans="2:10" x14ac:dyDescent="0.25">
      <c r="B4571" s="516" t="s">
        <v>321</v>
      </c>
      <c r="C4571" s="458" t="s">
        <v>5676</v>
      </c>
      <c r="D4571" s="458" t="s">
        <v>4248</v>
      </c>
      <c r="E4571" s="456">
        <v>0</v>
      </c>
      <c r="F4571" s="456">
        <v>0</v>
      </c>
      <c r="G4571" s="456">
        <v>0</v>
      </c>
      <c r="H4571" s="456">
        <v>0</v>
      </c>
      <c r="I4571" s="456">
        <v>0</v>
      </c>
      <c r="J4571" s="459">
        <v>0</v>
      </c>
    </row>
    <row r="4572" spans="2:10" ht="18" x14ac:dyDescent="0.25">
      <c r="B4572" s="516" t="s">
        <v>321</v>
      </c>
      <c r="C4572" s="458" t="s">
        <v>5677</v>
      </c>
      <c r="D4572" s="458" t="s">
        <v>2369</v>
      </c>
      <c r="E4572" s="456">
        <v>0</v>
      </c>
      <c r="F4572" s="456">
        <v>0</v>
      </c>
      <c r="G4572" s="456">
        <v>0</v>
      </c>
      <c r="H4572" s="456">
        <v>0</v>
      </c>
      <c r="I4572" s="456">
        <v>0</v>
      </c>
      <c r="J4572" s="459">
        <v>0</v>
      </c>
    </row>
    <row r="4573" spans="2:10" x14ac:dyDescent="0.25">
      <c r="B4573" s="516" t="s">
        <v>321</v>
      </c>
      <c r="C4573" s="458" t="s">
        <v>5678</v>
      </c>
      <c r="D4573" s="458" t="s">
        <v>4251</v>
      </c>
      <c r="E4573" s="456">
        <v>0</v>
      </c>
      <c r="F4573" s="456">
        <v>0</v>
      </c>
      <c r="G4573" s="456">
        <v>0</v>
      </c>
      <c r="H4573" s="456">
        <v>0</v>
      </c>
      <c r="I4573" s="456">
        <v>0</v>
      </c>
      <c r="J4573" s="459">
        <v>0</v>
      </c>
    </row>
    <row r="4574" spans="2:10" x14ac:dyDescent="0.25">
      <c r="B4574" s="526" t="s">
        <v>479</v>
      </c>
      <c r="C4574" s="512" t="s">
        <v>2415</v>
      </c>
      <c r="D4574" s="512" t="s">
        <v>2416</v>
      </c>
      <c r="E4574" s="511">
        <v>37489968.960000001</v>
      </c>
      <c r="F4574" s="511">
        <v>0</v>
      </c>
      <c r="G4574" s="511">
        <v>7125806.4299999997</v>
      </c>
      <c r="H4574" s="511">
        <v>19098199.789999999</v>
      </c>
      <c r="I4574" s="511">
        <v>25517575.600000001</v>
      </c>
      <c r="J4574" s="527">
        <v>0</v>
      </c>
    </row>
    <row r="4575" spans="2:10" x14ac:dyDescent="0.25">
      <c r="B4575" s="516" t="s">
        <v>479</v>
      </c>
      <c r="C4575" s="458" t="s">
        <v>2417</v>
      </c>
      <c r="D4575" s="458" t="s">
        <v>2316</v>
      </c>
      <c r="E4575" s="456">
        <v>0</v>
      </c>
      <c r="F4575" s="456">
        <v>0</v>
      </c>
      <c r="G4575" s="456">
        <v>0</v>
      </c>
      <c r="H4575" s="456">
        <v>0</v>
      </c>
      <c r="I4575" s="456">
        <v>0</v>
      </c>
      <c r="J4575" s="459">
        <v>0</v>
      </c>
    </row>
    <row r="4576" spans="2:10" x14ac:dyDescent="0.25">
      <c r="B4576" s="516" t="s">
        <v>479</v>
      </c>
      <c r="C4576" s="458" t="s">
        <v>5679</v>
      </c>
      <c r="D4576" s="458" t="s">
        <v>4227</v>
      </c>
      <c r="E4576" s="456">
        <v>0</v>
      </c>
      <c r="F4576" s="456">
        <v>0</v>
      </c>
      <c r="G4576" s="456">
        <v>525846.80000000005</v>
      </c>
      <c r="H4576" s="456">
        <v>525846.80000000005</v>
      </c>
      <c r="I4576" s="456">
        <v>0</v>
      </c>
      <c r="J4576" s="459">
        <v>0</v>
      </c>
    </row>
    <row r="4577" spans="2:10" x14ac:dyDescent="0.25">
      <c r="B4577" s="516" t="s">
        <v>479</v>
      </c>
      <c r="C4577" s="458" t="s">
        <v>2418</v>
      </c>
      <c r="D4577" s="458" t="s">
        <v>2357</v>
      </c>
      <c r="E4577" s="456">
        <v>0</v>
      </c>
      <c r="F4577" s="456">
        <v>0</v>
      </c>
      <c r="G4577" s="456">
        <v>0</v>
      </c>
      <c r="H4577" s="456">
        <v>0</v>
      </c>
      <c r="I4577" s="456">
        <v>0</v>
      </c>
      <c r="J4577" s="459">
        <v>0</v>
      </c>
    </row>
    <row r="4578" spans="2:10" x14ac:dyDescent="0.25">
      <c r="B4578" s="516" t="s">
        <v>479</v>
      </c>
      <c r="C4578" s="458" t="s">
        <v>5680</v>
      </c>
      <c r="D4578" s="458" t="s">
        <v>2422</v>
      </c>
      <c r="E4578" s="456">
        <v>0</v>
      </c>
      <c r="F4578" s="456">
        <v>0</v>
      </c>
      <c r="G4578" s="456">
        <v>64062</v>
      </c>
      <c r="H4578" s="456">
        <v>64062</v>
      </c>
      <c r="I4578" s="456">
        <v>0</v>
      </c>
      <c r="J4578" s="459">
        <v>0</v>
      </c>
    </row>
    <row r="4579" spans="2:10" ht="18" x14ac:dyDescent="0.25">
      <c r="B4579" s="516" t="s">
        <v>479</v>
      </c>
      <c r="C4579" s="458" t="s">
        <v>5681</v>
      </c>
      <c r="D4579" s="458" t="s">
        <v>2369</v>
      </c>
      <c r="E4579" s="456">
        <v>0</v>
      </c>
      <c r="F4579" s="456">
        <v>0</v>
      </c>
      <c r="G4579" s="456">
        <v>0</v>
      </c>
      <c r="H4579" s="456">
        <v>0</v>
      </c>
      <c r="I4579" s="456">
        <v>0</v>
      </c>
      <c r="J4579" s="459">
        <v>0</v>
      </c>
    </row>
    <row r="4580" spans="2:10" x14ac:dyDescent="0.25">
      <c r="B4580" s="516" t="s">
        <v>479</v>
      </c>
      <c r="C4580" s="458" t="s">
        <v>3262</v>
      </c>
      <c r="D4580" s="458" t="s">
        <v>3263</v>
      </c>
      <c r="E4580" s="456">
        <v>0</v>
      </c>
      <c r="F4580" s="456">
        <v>0</v>
      </c>
      <c r="G4580" s="456">
        <v>0</v>
      </c>
      <c r="H4580" s="456">
        <v>0</v>
      </c>
      <c r="I4580" s="456">
        <v>0</v>
      </c>
      <c r="J4580" s="459">
        <v>0</v>
      </c>
    </row>
    <row r="4581" spans="2:10" x14ac:dyDescent="0.25">
      <c r="B4581" s="516" t="s">
        <v>479</v>
      </c>
      <c r="C4581" s="458" t="s">
        <v>5682</v>
      </c>
      <c r="D4581" s="458" t="s">
        <v>2331</v>
      </c>
      <c r="E4581" s="456">
        <v>0</v>
      </c>
      <c r="F4581" s="456">
        <v>0</v>
      </c>
      <c r="G4581" s="456">
        <v>0</v>
      </c>
      <c r="H4581" s="456">
        <v>0</v>
      </c>
      <c r="I4581" s="456">
        <v>0</v>
      </c>
      <c r="J4581" s="459">
        <v>0</v>
      </c>
    </row>
    <row r="4582" spans="2:10" x14ac:dyDescent="0.25">
      <c r="B4582" s="516" t="s">
        <v>479</v>
      </c>
      <c r="C4582" s="458" t="s">
        <v>3264</v>
      </c>
      <c r="D4582" s="458" t="s">
        <v>3265</v>
      </c>
      <c r="E4582" s="456">
        <v>0</v>
      </c>
      <c r="F4582" s="456">
        <v>0</v>
      </c>
      <c r="G4582" s="456">
        <v>0</v>
      </c>
      <c r="H4582" s="456">
        <v>0</v>
      </c>
      <c r="I4582" s="456">
        <v>0</v>
      </c>
      <c r="J4582" s="459">
        <v>0</v>
      </c>
    </row>
    <row r="4583" spans="2:10" x14ac:dyDescent="0.25">
      <c r="B4583" s="516" t="s">
        <v>479</v>
      </c>
      <c r="C4583" s="458" t="s">
        <v>5683</v>
      </c>
      <c r="D4583" s="458" t="s">
        <v>2351</v>
      </c>
      <c r="E4583" s="456">
        <v>0</v>
      </c>
      <c r="F4583" s="456">
        <v>0</v>
      </c>
      <c r="G4583" s="456">
        <v>0</v>
      </c>
      <c r="H4583" s="456">
        <v>0</v>
      </c>
      <c r="I4583" s="456">
        <v>0</v>
      </c>
      <c r="J4583" s="459">
        <v>0</v>
      </c>
    </row>
    <row r="4584" spans="2:10" x14ac:dyDescent="0.25">
      <c r="B4584" s="516" t="s">
        <v>479</v>
      </c>
      <c r="C4584" s="458" t="s">
        <v>2419</v>
      </c>
      <c r="D4584" s="458" t="s">
        <v>2420</v>
      </c>
      <c r="E4584" s="456">
        <v>0</v>
      </c>
      <c r="F4584" s="456">
        <v>0</v>
      </c>
      <c r="G4584" s="456">
        <v>0</v>
      </c>
      <c r="H4584" s="456">
        <v>0</v>
      </c>
      <c r="I4584" s="456">
        <v>0</v>
      </c>
      <c r="J4584" s="459">
        <v>0</v>
      </c>
    </row>
    <row r="4585" spans="2:10" x14ac:dyDescent="0.25">
      <c r="B4585" s="516" t="s">
        <v>479</v>
      </c>
      <c r="C4585" s="458" t="s">
        <v>5684</v>
      </c>
      <c r="D4585" s="458" t="s">
        <v>2357</v>
      </c>
      <c r="E4585" s="456">
        <v>0</v>
      </c>
      <c r="F4585" s="456">
        <v>0</v>
      </c>
      <c r="G4585" s="456">
        <v>0</v>
      </c>
      <c r="H4585" s="456">
        <v>0</v>
      </c>
      <c r="I4585" s="456">
        <v>0</v>
      </c>
      <c r="J4585" s="459">
        <v>0</v>
      </c>
    </row>
    <row r="4586" spans="2:10" x14ac:dyDescent="0.25">
      <c r="B4586" s="516" t="s">
        <v>479</v>
      </c>
      <c r="C4586" s="458" t="s">
        <v>2421</v>
      </c>
      <c r="D4586" s="458" t="s">
        <v>2422</v>
      </c>
      <c r="E4586" s="456">
        <v>0</v>
      </c>
      <c r="F4586" s="456">
        <v>0</v>
      </c>
      <c r="G4586" s="456">
        <v>0</v>
      </c>
      <c r="H4586" s="456">
        <v>0</v>
      </c>
      <c r="I4586" s="456">
        <v>0</v>
      </c>
      <c r="J4586" s="459">
        <v>0</v>
      </c>
    </row>
    <row r="4587" spans="2:10" ht="18" x14ac:dyDescent="0.25">
      <c r="B4587" s="516" t="s">
        <v>479</v>
      </c>
      <c r="C4587" s="458" t="s">
        <v>5685</v>
      </c>
      <c r="D4587" s="458" t="s">
        <v>2369</v>
      </c>
      <c r="E4587" s="456">
        <v>0</v>
      </c>
      <c r="F4587" s="456">
        <v>0</v>
      </c>
      <c r="G4587" s="456">
        <v>0</v>
      </c>
      <c r="H4587" s="456">
        <v>0</v>
      </c>
      <c r="I4587" s="456">
        <v>0</v>
      </c>
      <c r="J4587" s="459">
        <v>0</v>
      </c>
    </row>
    <row r="4588" spans="2:10" x14ac:dyDescent="0.25">
      <c r="B4588" s="516" t="s">
        <v>479</v>
      </c>
      <c r="C4588" s="458" t="s">
        <v>3266</v>
      </c>
      <c r="D4588" s="458" t="s">
        <v>3267</v>
      </c>
      <c r="E4588" s="456">
        <v>0</v>
      </c>
      <c r="F4588" s="456">
        <v>0</v>
      </c>
      <c r="G4588" s="456">
        <v>0</v>
      </c>
      <c r="H4588" s="456">
        <v>0</v>
      </c>
      <c r="I4588" s="456">
        <v>0</v>
      </c>
      <c r="J4588" s="459">
        <v>0</v>
      </c>
    </row>
    <row r="4589" spans="2:10" x14ac:dyDescent="0.25">
      <c r="B4589" s="516" t="s">
        <v>479</v>
      </c>
      <c r="C4589" s="458" t="s">
        <v>3268</v>
      </c>
      <c r="D4589" s="458" t="s">
        <v>2288</v>
      </c>
      <c r="E4589" s="456">
        <v>0</v>
      </c>
      <c r="F4589" s="456">
        <v>0</v>
      </c>
      <c r="G4589" s="456">
        <v>0</v>
      </c>
      <c r="H4589" s="456">
        <v>0</v>
      </c>
      <c r="I4589" s="456">
        <v>0</v>
      </c>
      <c r="J4589" s="459">
        <v>0</v>
      </c>
    </row>
    <row r="4590" spans="2:10" x14ac:dyDescent="0.25">
      <c r="B4590" s="516" t="s">
        <v>479</v>
      </c>
      <c r="C4590" s="458" t="s">
        <v>3269</v>
      </c>
      <c r="D4590" s="458" t="s">
        <v>3270</v>
      </c>
      <c r="E4590" s="456">
        <v>0</v>
      </c>
      <c r="F4590" s="456">
        <v>0</v>
      </c>
      <c r="G4590" s="456">
        <v>0</v>
      </c>
      <c r="H4590" s="456">
        <v>0</v>
      </c>
      <c r="I4590" s="456">
        <v>0</v>
      </c>
      <c r="J4590" s="459">
        <v>0</v>
      </c>
    </row>
    <row r="4591" spans="2:10" x14ac:dyDescent="0.25">
      <c r="B4591" s="516" t="s">
        <v>479</v>
      </c>
      <c r="C4591" s="458" t="s">
        <v>3675</v>
      </c>
      <c r="D4591" s="458" t="s">
        <v>2107</v>
      </c>
      <c r="E4591" s="456">
        <v>0</v>
      </c>
      <c r="F4591" s="456">
        <v>0</v>
      </c>
      <c r="G4591" s="456">
        <v>0</v>
      </c>
      <c r="H4591" s="456">
        <v>0</v>
      </c>
      <c r="I4591" s="456">
        <v>0</v>
      </c>
      <c r="J4591" s="459">
        <v>0</v>
      </c>
    </row>
    <row r="4592" spans="2:10" x14ac:dyDescent="0.25">
      <c r="B4592" s="516" t="s">
        <v>479</v>
      </c>
      <c r="C4592" s="458" t="s">
        <v>3271</v>
      </c>
      <c r="D4592" s="458" t="s">
        <v>2109</v>
      </c>
      <c r="E4592" s="456">
        <v>0</v>
      </c>
      <c r="F4592" s="456">
        <v>0</v>
      </c>
      <c r="G4592" s="456">
        <v>0</v>
      </c>
      <c r="H4592" s="456">
        <v>0</v>
      </c>
      <c r="I4592" s="456">
        <v>0</v>
      </c>
      <c r="J4592" s="459">
        <v>0</v>
      </c>
    </row>
    <row r="4593" spans="2:10" x14ac:dyDescent="0.25">
      <c r="B4593" s="516" t="s">
        <v>479</v>
      </c>
      <c r="C4593" s="458" t="s">
        <v>3272</v>
      </c>
      <c r="D4593" s="458" t="s">
        <v>2111</v>
      </c>
      <c r="E4593" s="456">
        <v>0</v>
      </c>
      <c r="F4593" s="456">
        <v>0</v>
      </c>
      <c r="G4593" s="456">
        <v>0</v>
      </c>
      <c r="H4593" s="456">
        <v>0</v>
      </c>
      <c r="I4593" s="456">
        <v>0</v>
      </c>
      <c r="J4593" s="459">
        <v>0</v>
      </c>
    </row>
    <row r="4594" spans="2:10" x14ac:dyDescent="0.25">
      <c r="B4594" s="516" t="s">
        <v>479</v>
      </c>
      <c r="C4594" s="458" t="s">
        <v>3273</v>
      </c>
      <c r="D4594" s="458" t="s">
        <v>2191</v>
      </c>
      <c r="E4594" s="456">
        <v>0</v>
      </c>
      <c r="F4594" s="456">
        <v>0</v>
      </c>
      <c r="G4594" s="456">
        <v>0</v>
      </c>
      <c r="H4594" s="456">
        <v>0</v>
      </c>
      <c r="I4594" s="456">
        <v>0</v>
      </c>
      <c r="J4594" s="459">
        <v>0</v>
      </c>
    </row>
    <row r="4595" spans="2:10" x14ac:dyDescent="0.25">
      <c r="B4595" s="516" t="s">
        <v>479</v>
      </c>
      <c r="C4595" s="458" t="s">
        <v>4225</v>
      </c>
      <c r="D4595" s="458" t="s">
        <v>3690</v>
      </c>
      <c r="E4595" s="456">
        <v>0</v>
      </c>
      <c r="F4595" s="456">
        <v>0</v>
      </c>
      <c r="G4595" s="456">
        <v>0</v>
      </c>
      <c r="H4595" s="456">
        <v>0</v>
      </c>
      <c r="I4595" s="456">
        <v>0</v>
      </c>
      <c r="J4595" s="459">
        <v>0</v>
      </c>
    </row>
    <row r="4596" spans="2:10" x14ac:dyDescent="0.25">
      <c r="B4596" s="516" t="s">
        <v>479</v>
      </c>
      <c r="C4596" s="458" t="s">
        <v>4226</v>
      </c>
      <c r="D4596" s="458" t="s">
        <v>4227</v>
      </c>
      <c r="E4596" s="456">
        <v>0</v>
      </c>
      <c r="F4596" s="456">
        <v>0</v>
      </c>
      <c r="G4596" s="456">
        <v>0</v>
      </c>
      <c r="H4596" s="456">
        <v>0</v>
      </c>
      <c r="I4596" s="456">
        <v>0</v>
      </c>
      <c r="J4596" s="459">
        <v>0</v>
      </c>
    </row>
    <row r="4597" spans="2:10" x14ac:dyDescent="0.25">
      <c r="B4597" s="516" t="s">
        <v>479</v>
      </c>
      <c r="C4597" s="458" t="s">
        <v>4056</v>
      </c>
      <c r="D4597" s="458" t="s">
        <v>2149</v>
      </c>
      <c r="E4597" s="456">
        <v>0</v>
      </c>
      <c r="F4597" s="456">
        <v>0</v>
      </c>
      <c r="G4597" s="456">
        <v>0</v>
      </c>
      <c r="H4597" s="456">
        <v>0</v>
      </c>
      <c r="I4597" s="456">
        <v>0</v>
      </c>
      <c r="J4597" s="459">
        <v>0</v>
      </c>
    </row>
    <row r="4598" spans="2:10" x14ac:dyDescent="0.25">
      <c r="B4598" s="516" t="s">
        <v>479</v>
      </c>
      <c r="C4598" s="458" t="s">
        <v>4057</v>
      </c>
      <c r="D4598" s="458" t="s">
        <v>2107</v>
      </c>
      <c r="E4598" s="456">
        <v>0</v>
      </c>
      <c r="F4598" s="456">
        <v>0</v>
      </c>
      <c r="G4598" s="456">
        <v>0</v>
      </c>
      <c r="H4598" s="456">
        <v>0</v>
      </c>
      <c r="I4598" s="456">
        <v>0</v>
      </c>
      <c r="J4598" s="459">
        <v>0</v>
      </c>
    </row>
    <row r="4599" spans="2:10" x14ac:dyDescent="0.25">
      <c r="B4599" s="516" t="s">
        <v>479</v>
      </c>
      <c r="C4599" s="458" t="s">
        <v>4228</v>
      </c>
      <c r="D4599" s="458" t="s">
        <v>4229</v>
      </c>
      <c r="E4599" s="456">
        <v>0</v>
      </c>
      <c r="F4599" s="456">
        <v>0</v>
      </c>
      <c r="G4599" s="456">
        <v>0</v>
      </c>
      <c r="H4599" s="456">
        <v>0</v>
      </c>
      <c r="I4599" s="456">
        <v>0</v>
      </c>
      <c r="J4599" s="459">
        <v>0</v>
      </c>
    </row>
    <row r="4600" spans="2:10" x14ac:dyDescent="0.25">
      <c r="B4600" s="516" t="s">
        <v>479</v>
      </c>
      <c r="C4600" s="458" t="s">
        <v>4230</v>
      </c>
      <c r="D4600" s="458" t="s">
        <v>2109</v>
      </c>
      <c r="E4600" s="456">
        <v>0</v>
      </c>
      <c r="F4600" s="456">
        <v>0</v>
      </c>
      <c r="G4600" s="456">
        <v>0</v>
      </c>
      <c r="H4600" s="456">
        <v>0</v>
      </c>
      <c r="I4600" s="456">
        <v>0</v>
      </c>
      <c r="J4600" s="459">
        <v>0</v>
      </c>
    </row>
    <row r="4601" spans="2:10" x14ac:dyDescent="0.25">
      <c r="B4601" s="516" t="s">
        <v>479</v>
      </c>
      <c r="C4601" s="458" t="s">
        <v>4231</v>
      </c>
      <c r="D4601" s="458" t="s">
        <v>2191</v>
      </c>
      <c r="E4601" s="456">
        <v>0</v>
      </c>
      <c r="F4601" s="456">
        <v>0</v>
      </c>
      <c r="G4601" s="456">
        <v>0</v>
      </c>
      <c r="H4601" s="456">
        <v>0</v>
      </c>
      <c r="I4601" s="456">
        <v>0</v>
      </c>
      <c r="J4601" s="459">
        <v>0</v>
      </c>
    </row>
    <row r="4602" spans="2:10" x14ac:dyDescent="0.25">
      <c r="B4602" s="516" t="s">
        <v>479</v>
      </c>
      <c r="C4602" s="458" t="s">
        <v>4842</v>
      </c>
      <c r="D4602" s="458" t="s">
        <v>2117</v>
      </c>
      <c r="E4602" s="456">
        <v>0</v>
      </c>
      <c r="F4602" s="456">
        <v>0</v>
      </c>
      <c r="G4602" s="456">
        <v>0</v>
      </c>
      <c r="H4602" s="456">
        <v>0</v>
      </c>
      <c r="I4602" s="456">
        <v>0</v>
      </c>
      <c r="J4602" s="459">
        <v>0</v>
      </c>
    </row>
    <row r="4603" spans="2:10" x14ac:dyDescent="0.25">
      <c r="B4603" s="516" t="s">
        <v>479</v>
      </c>
      <c r="C4603" s="458" t="s">
        <v>4843</v>
      </c>
      <c r="D4603" s="458" t="s">
        <v>2133</v>
      </c>
      <c r="E4603" s="456">
        <v>0</v>
      </c>
      <c r="F4603" s="456">
        <v>0</v>
      </c>
      <c r="G4603" s="456">
        <v>0</v>
      </c>
      <c r="H4603" s="456">
        <v>0</v>
      </c>
      <c r="I4603" s="456">
        <v>0</v>
      </c>
      <c r="J4603" s="459">
        <v>0</v>
      </c>
    </row>
    <row r="4604" spans="2:10" x14ac:dyDescent="0.25">
      <c r="B4604" s="516" t="s">
        <v>479</v>
      </c>
      <c r="C4604" s="458" t="s">
        <v>4058</v>
      </c>
      <c r="D4604" s="458" t="s">
        <v>2316</v>
      </c>
      <c r="E4604" s="456">
        <v>0</v>
      </c>
      <c r="F4604" s="456">
        <v>0</v>
      </c>
      <c r="G4604" s="456">
        <v>0</v>
      </c>
      <c r="H4604" s="456">
        <v>0</v>
      </c>
      <c r="I4604" s="456">
        <v>0</v>
      </c>
      <c r="J4604" s="459">
        <v>0</v>
      </c>
    </row>
    <row r="4605" spans="2:10" x14ac:dyDescent="0.25">
      <c r="B4605" s="516" t="s">
        <v>479</v>
      </c>
      <c r="C4605" s="458" t="s">
        <v>4232</v>
      </c>
      <c r="D4605" s="458" t="s">
        <v>4227</v>
      </c>
      <c r="E4605" s="456">
        <v>0</v>
      </c>
      <c r="F4605" s="456">
        <v>0</v>
      </c>
      <c r="G4605" s="456">
        <v>0</v>
      </c>
      <c r="H4605" s="456">
        <v>0</v>
      </c>
      <c r="I4605" s="456">
        <v>0</v>
      </c>
      <c r="J4605" s="459">
        <v>0</v>
      </c>
    </row>
    <row r="4606" spans="2:10" x14ac:dyDescent="0.25">
      <c r="B4606" s="516" t="s">
        <v>479</v>
      </c>
      <c r="C4606" s="458" t="s">
        <v>4844</v>
      </c>
      <c r="D4606" s="458" t="s">
        <v>2137</v>
      </c>
      <c r="E4606" s="456">
        <v>0</v>
      </c>
      <c r="F4606" s="456">
        <v>0</v>
      </c>
      <c r="G4606" s="456">
        <v>0</v>
      </c>
      <c r="H4606" s="456">
        <v>0</v>
      </c>
      <c r="I4606" s="456">
        <v>0</v>
      </c>
      <c r="J4606" s="459">
        <v>0</v>
      </c>
    </row>
    <row r="4607" spans="2:10" x14ac:dyDescent="0.25">
      <c r="B4607" s="516" t="s">
        <v>479</v>
      </c>
      <c r="C4607" s="458" t="s">
        <v>4233</v>
      </c>
      <c r="D4607" s="458" t="s">
        <v>2322</v>
      </c>
      <c r="E4607" s="456">
        <v>0</v>
      </c>
      <c r="F4607" s="456">
        <v>0</v>
      </c>
      <c r="G4607" s="456">
        <v>0</v>
      </c>
      <c r="H4607" s="456">
        <v>0</v>
      </c>
      <c r="I4607" s="456">
        <v>0</v>
      </c>
      <c r="J4607" s="459">
        <v>0</v>
      </c>
    </row>
    <row r="4608" spans="2:10" x14ac:dyDescent="0.25">
      <c r="B4608" s="516" t="s">
        <v>479</v>
      </c>
      <c r="C4608" s="458" t="s">
        <v>4234</v>
      </c>
      <c r="D4608" s="458" t="s">
        <v>2329</v>
      </c>
      <c r="E4608" s="456">
        <v>0</v>
      </c>
      <c r="F4608" s="456">
        <v>0</v>
      </c>
      <c r="G4608" s="456">
        <v>0</v>
      </c>
      <c r="H4608" s="456">
        <v>0</v>
      </c>
      <c r="I4608" s="456">
        <v>0</v>
      </c>
      <c r="J4608" s="459">
        <v>0</v>
      </c>
    </row>
    <row r="4609" spans="2:10" x14ac:dyDescent="0.25">
      <c r="B4609" s="516" t="s">
        <v>479</v>
      </c>
      <c r="C4609" s="458" t="s">
        <v>4235</v>
      </c>
      <c r="D4609" s="458" t="s">
        <v>2357</v>
      </c>
      <c r="E4609" s="456">
        <v>0</v>
      </c>
      <c r="F4609" s="456">
        <v>0</v>
      </c>
      <c r="G4609" s="456">
        <v>0</v>
      </c>
      <c r="H4609" s="456">
        <v>0</v>
      </c>
      <c r="I4609" s="456">
        <v>0</v>
      </c>
      <c r="J4609" s="459">
        <v>0</v>
      </c>
    </row>
    <row r="4610" spans="2:10" x14ac:dyDescent="0.25">
      <c r="B4610" s="516" t="s">
        <v>479</v>
      </c>
      <c r="C4610" s="458" t="s">
        <v>5134</v>
      </c>
      <c r="D4610" s="458" t="s">
        <v>5135</v>
      </c>
      <c r="E4610" s="456">
        <v>161.46</v>
      </c>
      <c r="F4610" s="456">
        <v>0</v>
      </c>
      <c r="G4610" s="456">
        <v>0</v>
      </c>
      <c r="H4610" s="456">
        <v>0</v>
      </c>
      <c r="I4610" s="456">
        <v>161.46</v>
      </c>
      <c r="J4610" s="459">
        <v>0</v>
      </c>
    </row>
    <row r="4611" spans="2:10" x14ac:dyDescent="0.25">
      <c r="B4611" s="516" t="s">
        <v>479</v>
      </c>
      <c r="C4611" s="458" t="s">
        <v>4677</v>
      </c>
      <c r="D4611" s="458" t="s">
        <v>2318</v>
      </c>
      <c r="E4611" s="456">
        <v>77.5</v>
      </c>
      <c r="F4611" s="456">
        <v>0</v>
      </c>
      <c r="G4611" s="456">
        <v>0</v>
      </c>
      <c r="H4611" s="456">
        <v>0</v>
      </c>
      <c r="I4611" s="456">
        <v>77.5</v>
      </c>
      <c r="J4611" s="459">
        <v>0</v>
      </c>
    </row>
    <row r="4612" spans="2:10" x14ac:dyDescent="0.25">
      <c r="B4612" s="516" t="s">
        <v>479</v>
      </c>
      <c r="C4612" s="458" t="s">
        <v>5010</v>
      </c>
      <c r="D4612" s="458" t="s">
        <v>2107</v>
      </c>
      <c r="E4612" s="456">
        <v>1997.13</v>
      </c>
      <c r="F4612" s="456">
        <v>0</v>
      </c>
      <c r="G4612" s="456">
        <v>0</v>
      </c>
      <c r="H4612" s="456">
        <v>1997.13</v>
      </c>
      <c r="I4612" s="456">
        <v>0</v>
      </c>
      <c r="J4612" s="459">
        <v>0</v>
      </c>
    </row>
    <row r="4613" spans="2:10" x14ac:dyDescent="0.25">
      <c r="B4613" s="516" t="s">
        <v>479</v>
      </c>
      <c r="C4613" s="458" t="s">
        <v>5136</v>
      </c>
      <c r="D4613" s="458" t="s">
        <v>2109</v>
      </c>
      <c r="E4613" s="456">
        <v>5.87</v>
      </c>
      <c r="F4613" s="456">
        <v>0</v>
      </c>
      <c r="G4613" s="456">
        <v>0</v>
      </c>
      <c r="H4613" s="456">
        <v>5.87</v>
      </c>
      <c r="I4613" s="456">
        <v>0</v>
      </c>
      <c r="J4613" s="459">
        <v>0</v>
      </c>
    </row>
    <row r="4614" spans="2:10" x14ac:dyDescent="0.25">
      <c r="B4614" s="516" t="s">
        <v>479</v>
      </c>
      <c r="C4614" s="458" t="s">
        <v>5137</v>
      </c>
      <c r="D4614" s="458" t="s">
        <v>2294</v>
      </c>
      <c r="E4614" s="456">
        <v>0.74</v>
      </c>
      <c r="F4614" s="456">
        <v>0</v>
      </c>
      <c r="G4614" s="456">
        <v>0</v>
      </c>
      <c r="H4614" s="456">
        <v>0.74</v>
      </c>
      <c r="I4614" s="456">
        <v>0</v>
      </c>
      <c r="J4614" s="459">
        <v>0</v>
      </c>
    </row>
    <row r="4615" spans="2:10" x14ac:dyDescent="0.25">
      <c r="B4615" s="516" t="s">
        <v>479</v>
      </c>
      <c r="C4615" s="458" t="s">
        <v>5138</v>
      </c>
      <c r="D4615" s="458" t="s">
        <v>2117</v>
      </c>
      <c r="E4615" s="456">
        <v>0</v>
      </c>
      <c r="F4615" s="456">
        <v>0</v>
      </c>
      <c r="G4615" s="456">
        <v>0</v>
      </c>
      <c r="H4615" s="456">
        <v>0</v>
      </c>
      <c r="I4615" s="456">
        <v>0</v>
      </c>
      <c r="J4615" s="459">
        <v>0</v>
      </c>
    </row>
    <row r="4616" spans="2:10" x14ac:dyDescent="0.25">
      <c r="B4616" s="516" t="s">
        <v>479</v>
      </c>
      <c r="C4616" s="458" t="s">
        <v>5139</v>
      </c>
      <c r="D4616" s="458" t="s">
        <v>2316</v>
      </c>
      <c r="E4616" s="456">
        <v>0</v>
      </c>
      <c r="F4616" s="456">
        <v>0</v>
      </c>
      <c r="G4616" s="456">
        <v>0</v>
      </c>
      <c r="H4616" s="456">
        <v>0</v>
      </c>
      <c r="I4616" s="456">
        <v>0</v>
      </c>
      <c r="J4616" s="459">
        <v>0</v>
      </c>
    </row>
    <row r="4617" spans="2:10" x14ac:dyDescent="0.25">
      <c r="B4617" s="516" t="s">
        <v>479</v>
      </c>
      <c r="C4617" s="458" t="s">
        <v>4845</v>
      </c>
      <c r="D4617" s="458" t="s">
        <v>2322</v>
      </c>
      <c r="E4617" s="456">
        <v>3285.96</v>
      </c>
      <c r="F4617" s="456">
        <v>0</v>
      </c>
      <c r="G4617" s="456">
        <v>0</v>
      </c>
      <c r="H4617" s="456">
        <v>3285.96</v>
      </c>
      <c r="I4617" s="456">
        <v>0</v>
      </c>
      <c r="J4617" s="459">
        <v>0</v>
      </c>
    </row>
    <row r="4618" spans="2:10" x14ac:dyDescent="0.25">
      <c r="B4618" s="516" t="s">
        <v>479</v>
      </c>
      <c r="C4618" s="458" t="s">
        <v>5140</v>
      </c>
      <c r="D4618" s="458" t="s">
        <v>2351</v>
      </c>
      <c r="E4618" s="456">
        <v>0</v>
      </c>
      <c r="F4618" s="456">
        <v>0</v>
      </c>
      <c r="G4618" s="456">
        <v>0</v>
      </c>
      <c r="H4618" s="456">
        <v>0</v>
      </c>
      <c r="I4618" s="456">
        <v>0</v>
      </c>
      <c r="J4618" s="459">
        <v>0</v>
      </c>
    </row>
    <row r="4619" spans="2:10" x14ac:dyDescent="0.25">
      <c r="B4619" s="516" t="s">
        <v>479</v>
      </c>
      <c r="C4619" s="458" t="s">
        <v>5141</v>
      </c>
      <c r="D4619" s="458" t="s">
        <v>2357</v>
      </c>
      <c r="E4619" s="456">
        <v>0</v>
      </c>
      <c r="F4619" s="456">
        <v>0</v>
      </c>
      <c r="G4619" s="456">
        <v>0</v>
      </c>
      <c r="H4619" s="456">
        <v>0</v>
      </c>
      <c r="I4619" s="456">
        <v>0</v>
      </c>
      <c r="J4619" s="459">
        <v>0</v>
      </c>
    </row>
    <row r="4620" spans="2:10" x14ac:dyDescent="0.25">
      <c r="B4620" s="516" t="s">
        <v>479</v>
      </c>
      <c r="C4620" s="458" t="s">
        <v>5142</v>
      </c>
      <c r="D4620" s="458" t="s">
        <v>2262</v>
      </c>
      <c r="E4620" s="456">
        <v>0</v>
      </c>
      <c r="F4620" s="456">
        <v>0</v>
      </c>
      <c r="G4620" s="456">
        <v>0</v>
      </c>
      <c r="H4620" s="456">
        <v>0</v>
      </c>
      <c r="I4620" s="456">
        <v>0</v>
      </c>
      <c r="J4620" s="459">
        <v>0</v>
      </c>
    </row>
    <row r="4621" spans="2:10" x14ac:dyDescent="0.25">
      <c r="B4621" s="516" t="s">
        <v>479</v>
      </c>
      <c r="C4621" s="458" t="s">
        <v>5011</v>
      </c>
      <c r="D4621" s="458" t="s">
        <v>2097</v>
      </c>
      <c r="E4621" s="456">
        <v>0.02</v>
      </c>
      <c r="F4621" s="456">
        <v>0</v>
      </c>
      <c r="G4621" s="456">
        <v>0</v>
      </c>
      <c r="H4621" s="456">
        <v>0</v>
      </c>
      <c r="I4621" s="456">
        <v>0.02</v>
      </c>
      <c r="J4621" s="459">
        <v>0</v>
      </c>
    </row>
    <row r="4622" spans="2:10" x14ac:dyDescent="0.25">
      <c r="B4622" s="516" t="s">
        <v>479</v>
      </c>
      <c r="C4622" s="458" t="s">
        <v>5012</v>
      </c>
      <c r="D4622" s="458" t="s">
        <v>2105</v>
      </c>
      <c r="E4622" s="456">
        <v>0</v>
      </c>
      <c r="F4622" s="456">
        <v>0</v>
      </c>
      <c r="G4622" s="456">
        <v>0</v>
      </c>
      <c r="H4622" s="456">
        <v>0</v>
      </c>
      <c r="I4622" s="456">
        <v>0</v>
      </c>
      <c r="J4622" s="459">
        <v>0</v>
      </c>
    </row>
    <row r="4623" spans="2:10" x14ac:dyDescent="0.25">
      <c r="B4623" s="516" t="s">
        <v>479</v>
      </c>
      <c r="C4623" s="458" t="s">
        <v>5013</v>
      </c>
      <c r="D4623" s="458" t="s">
        <v>2186</v>
      </c>
      <c r="E4623" s="456">
        <v>0</v>
      </c>
      <c r="F4623" s="456">
        <v>0</v>
      </c>
      <c r="G4623" s="456">
        <v>0</v>
      </c>
      <c r="H4623" s="456">
        <v>0</v>
      </c>
      <c r="I4623" s="456">
        <v>0</v>
      </c>
      <c r="J4623" s="459">
        <v>0</v>
      </c>
    </row>
    <row r="4624" spans="2:10" x14ac:dyDescent="0.25">
      <c r="B4624" s="516" t="s">
        <v>479</v>
      </c>
      <c r="C4624" s="458" t="s">
        <v>5014</v>
      </c>
      <c r="D4624" s="458" t="s">
        <v>2197</v>
      </c>
      <c r="E4624" s="456">
        <v>0</v>
      </c>
      <c r="F4624" s="456">
        <v>0</v>
      </c>
      <c r="G4624" s="456">
        <v>426.72</v>
      </c>
      <c r="H4624" s="456">
        <v>0</v>
      </c>
      <c r="I4624" s="456">
        <v>426.72</v>
      </c>
      <c r="J4624" s="459">
        <v>0</v>
      </c>
    </row>
    <row r="4625" spans="2:10" x14ac:dyDescent="0.25">
      <c r="B4625" s="516" t="s">
        <v>479</v>
      </c>
      <c r="C4625" s="458" t="s">
        <v>5015</v>
      </c>
      <c r="D4625" s="458" t="s">
        <v>2228</v>
      </c>
      <c r="E4625" s="456">
        <v>0</v>
      </c>
      <c r="F4625" s="456">
        <v>0</v>
      </c>
      <c r="G4625" s="456">
        <v>0</v>
      </c>
      <c r="H4625" s="456">
        <v>0</v>
      </c>
      <c r="I4625" s="456">
        <v>0</v>
      </c>
      <c r="J4625" s="459">
        <v>0</v>
      </c>
    </row>
    <row r="4626" spans="2:10" x14ac:dyDescent="0.25">
      <c r="B4626" s="516" t="s">
        <v>479</v>
      </c>
      <c r="C4626" s="458" t="s">
        <v>4846</v>
      </c>
      <c r="D4626" s="458" t="s">
        <v>2256</v>
      </c>
      <c r="E4626" s="456">
        <v>0.02</v>
      </c>
      <c r="F4626" s="456">
        <v>0</v>
      </c>
      <c r="G4626" s="456">
        <v>0</v>
      </c>
      <c r="H4626" s="456">
        <v>0</v>
      </c>
      <c r="I4626" s="456">
        <v>0.02</v>
      </c>
      <c r="J4626" s="459">
        <v>0</v>
      </c>
    </row>
    <row r="4627" spans="2:10" x14ac:dyDescent="0.25">
      <c r="B4627" s="516" t="s">
        <v>479</v>
      </c>
      <c r="C4627" s="458" t="s">
        <v>5143</v>
      </c>
      <c r="D4627" s="458" t="s">
        <v>2357</v>
      </c>
      <c r="E4627" s="456">
        <v>844000</v>
      </c>
      <c r="F4627" s="456">
        <v>0</v>
      </c>
      <c r="G4627" s="456">
        <v>0</v>
      </c>
      <c r="H4627" s="456">
        <v>247181.73</v>
      </c>
      <c r="I4627" s="456">
        <v>596818.27</v>
      </c>
      <c r="J4627" s="459">
        <v>0</v>
      </c>
    </row>
    <row r="4628" spans="2:10" x14ac:dyDescent="0.25">
      <c r="B4628" s="516" t="s">
        <v>479</v>
      </c>
      <c r="C4628" s="458" t="s">
        <v>5016</v>
      </c>
      <c r="D4628" s="458" t="s">
        <v>2107</v>
      </c>
      <c r="E4628" s="456">
        <v>106925.77</v>
      </c>
      <c r="F4628" s="456">
        <v>0</v>
      </c>
      <c r="G4628" s="456">
        <v>0</v>
      </c>
      <c r="H4628" s="456">
        <v>106430.54</v>
      </c>
      <c r="I4628" s="456">
        <v>495.23</v>
      </c>
      <c r="J4628" s="459">
        <v>0</v>
      </c>
    </row>
    <row r="4629" spans="2:10" x14ac:dyDescent="0.25">
      <c r="B4629" s="516" t="s">
        <v>479</v>
      </c>
      <c r="C4629" s="458" t="s">
        <v>5144</v>
      </c>
      <c r="D4629" s="458" t="s">
        <v>4229</v>
      </c>
      <c r="E4629" s="456">
        <v>454.98</v>
      </c>
      <c r="F4629" s="456">
        <v>0</v>
      </c>
      <c r="G4629" s="456">
        <v>495.23</v>
      </c>
      <c r="H4629" s="456">
        <v>495.23</v>
      </c>
      <c r="I4629" s="456">
        <v>454.98</v>
      </c>
      <c r="J4629" s="459">
        <v>0</v>
      </c>
    </row>
    <row r="4630" spans="2:10" x14ac:dyDescent="0.25">
      <c r="B4630" s="516" t="s">
        <v>479</v>
      </c>
      <c r="C4630" s="458" t="s">
        <v>5145</v>
      </c>
      <c r="D4630" s="458" t="s">
        <v>5146</v>
      </c>
      <c r="E4630" s="456">
        <v>0.2</v>
      </c>
      <c r="F4630" s="456">
        <v>0</v>
      </c>
      <c r="G4630" s="456">
        <v>0</v>
      </c>
      <c r="H4630" s="456">
        <v>0</v>
      </c>
      <c r="I4630" s="456">
        <v>0.2</v>
      </c>
      <c r="J4630" s="459">
        <v>0</v>
      </c>
    </row>
    <row r="4631" spans="2:10" x14ac:dyDescent="0.25">
      <c r="B4631" s="516" t="s">
        <v>479</v>
      </c>
      <c r="C4631" s="458" t="s">
        <v>5147</v>
      </c>
      <c r="D4631" s="458" t="s">
        <v>5135</v>
      </c>
      <c r="E4631" s="456">
        <v>171</v>
      </c>
      <c r="F4631" s="456">
        <v>0</v>
      </c>
      <c r="G4631" s="456">
        <v>0</v>
      </c>
      <c r="H4631" s="456">
        <v>171</v>
      </c>
      <c r="I4631" s="456">
        <v>0</v>
      </c>
      <c r="J4631" s="459">
        <v>0</v>
      </c>
    </row>
    <row r="4632" spans="2:10" x14ac:dyDescent="0.25">
      <c r="B4632" s="516" t="s">
        <v>479</v>
      </c>
      <c r="C4632" s="458" t="s">
        <v>5148</v>
      </c>
      <c r="D4632" s="458" t="s">
        <v>5149</v>
      </c>
      <c r="E4632" s="456">
        <v>0</v>
      </c>
      <c r="F4632" s="456">
        <v>0</v>
      </c>
      <c r="G4632" s="456">
        <v>0</v>
      </c>
      <c r="H4632" s="456">
        <v>0</v>
      </c>
      <c r="I4632" s="456">
        <v>0</v>
      </c>
      <c r="J4632" s="459">
        <v>0</v>
      </c>
    </row>
    <row r="4633" spans="2:10" x14ac:dyDescent="0.25">
      <c r="B4633" s="516" t="s">
        <v>479</v>
      </c>
      <c r="C4633" s="458" t="s">
        <v>5686</v>
      </c>
      <c r="D4633" s="458" t="s">
        <v>2107</v>
      </c>
      <c r="E4633" s="456">
        <v>0</v>
      </c>
      <c r="F4633" s="456">
        <v>0</v>
      </c>
      <c r="G4633" s="456">
        <v>1135247.04</v>
      </c>
      <c r="H4633" s="456">
        <v>0</v>
      </c>
      <c r="I4633" s="456">
        <v>1135247.04</v>
      </c>
      <c r="J4633" s="459">
        <v>0</v>
      </c>
    </row>
    <row r="4634" spans="2:10" x14ac:dyDescent="0.25">
      <c r="B4634" s="516" t="s">
        <v>479</v>
      </c>
      <c r="C4634" s="458" t="s">
        <v>2423</v>
      </c>
      <c r="D4634" s="458" t="s">
        <v>2065</v>
      </c>
      <c r="E4634" s="456">
        <v>1235111.23</v>
      </c>
      <c r="F4634" s="456">
        <v>0</v>
      </c>
      <c r="G4634" s="456">
        <v>0</v>
      </c>
      <c r="H4634" s="456">
        <v>577078.11</v>
      </c>
      <c r="I4634" s="456">
        <v>658033.12</v>
      </c>
      <c r="J4634" s="459">
        <v>0</v>
      </c>
    </row>
    <row r="4635" spans="2:10" x14ac:dyDescent="0.25">
      <c r="B4635" s="516" t="s">
        <v>479</v>
      </c>
      <c r="C4635" s="458" t="s">
        <v>2424</v>
      </c>
      <c r="D4635" s="458" t="s">
        <v>2067</v>
      </c>
      <c r="E4635" s="456">
        <v>3810.27</v>
      </c>
      <c r="F4635" s="456">
        <v>0</v>
      </c>
      <c r="G4635" s="456">
        <v>31904.959999999999</v>
      </c>
      <c r="H4635" s="456">
        <v>34428.879999999997</v>
      </c>
      <c r="I4635" s="456">
        <v>1286.3499999999999</v>
      </c>
      <c r="J4635" s="459">
        <v>0</v>
      </c>
    </row>
    <row r="4636" spans="2:10" x14ac:dyDescent="0.25">
      <c r="B4636" s="516" t="s">
        <v>479</v>
      </c>
      <c r="C4636" s="458" t="s">
        <v>2425</v>
      </c>
      <c r="D4636" s="458" t="s">
        <v>2069</v>
      </c>
      <c r="E4636" s="456">
        <v>1929.3</v>
      </c>
      <c r="F4636" s="456">
        <v>0</v>
      </c>
      <c r="G4636" s="456">
        <v>4700</v>
      </c>
      <c r="H4636" s="456">
        <v>6300</v>
      </c>
      <c r="I4636" s="456">
        <v>329.3</v>
      </c>
      <c r="J4636" s="459">
        <v>0</v>
      </c>
    </row>
    <row r="4637" spans="2:10" x14ac:dyDescent="0.25">
      <c r="B4637" s="516" t="s">
        <v>479</v>
      </c>
      <c r="C4637" s="458" t="s">
        <v>2426</v>
      </c>
      <c r="D4637" s="458" t="s">
        <v>2071</v>
      </c>
      <c r="E4637" s="456">
        <v>126110.06</v>
      </c>
      <c r="F4637" s="456">
        <v>0</v>
      </c>
      <c r="G4637" s="456">
        <v>0</v>
      </c>
      <c r="H4637" s="456">
        <v>125489.24</v>
      </c>
      <c r="I4637" s="456">
        <v>620.82000000000005</v>
      </c>
      <c r="J4637" s="459">
        <v>0</v>
      </c>
    </row>
    <row r="4638" spans="2:10" x14ac:dyDescent="0.25">
      <c r="B4638" s="516" t="s">
        <v>479</v>
      </c>
      <c r="C4638" s="458" t="s">
        <v>2427</v>
      </c>
      <c r="D4638" s="458" t="s">
        <v>2073</v>
      </c>
      <c r="E4638" s="456">
        <v>69942.59</v>
      </c>
      <c r="F4638" s="456">
        <v>0</v>
      </c>
      <c r="G4638" s="456">
        <v>0</v>
      </c>
      <c r="H4638" s="456">
        <v>0</v>
      </c>
      <c r="I4638" s="456">
        <v>69942.59</v>
      </c>
      <c r="J4638" s="459">
        <v>0</v>
      </c>
    </row>
    <row r="4639" spans="2:10" x14ac:dyDescent="0.25">
      <c r="B4639" s="516" t="s">
        <v>479</v>
      </c>
      <c r="C4639" s="458" t="s">
        <v>2428</v>
      </c>
      <c r="D4639" s="458" t="s">
        <v>2075</v>
      </c>
      <c r="E4639" s="456">
        <v>80052.509999999995</v>
      </c>
      <c r="F4639" s="456">
        <v>0</v>
      </c>
      <c r="G4639" s="456">
        <v>0</v>
      </c>
      <c r="H4639" s="456">
        <v>63905.06</v>
      </c>
      <c r="I4639" s="456">
        <v>16147.45</v>
      </c>
      <c r="J4639" s="459">
        <v>0</v>
      </c>
    </row>
    <row r="4640" spans="2:10" x14ac:dyDescent="0.25">
      <c r="B4640" s="516" t="s">
        <v>479</v>
      </c>
      <c r="C4640" s="458" t="s">
        <v>2429</v>
      </c>
      <c r="D4640" s="458" t="s">
        <v>2077</v>
      </c>
      <c r="E4640" s="456">
        <v>183.06</v>
      </c>
      <c r="F4640" s="456">
        <v>0</v>
      </c>
      <c r="G4640" s="456">
        <v>0</v>
      </c>
      <c r="H4640" s="456">
        <v>0</v>
      </c>
      <c r="I4640" s="456">
        <v>183.06</v>
      </c>
      <c r="J4640" s="459">
        <v>0</v>
      </c>
    </row>
    <row r="4641" spans="2:10" x14ac:dyDescent="0.25">
      <c r="B4641" s="516" t="s">
        <v>479</v>
      </c>
      <c r="C4641" s="458" t="s">
        <v>2430</v>
      </c>
      <c r="D4641" s="458" t="s">
        <v>2079</v>
      </c>
      <c r="E4641" s="456">
        <v>104279.41</v>
      </c>
      <c r="F4641" s="456">
        <v>0</v>
      </c>
      <c r="G4641" s="456">
        <v>0</v>
      </c>
      <c r="H4641" s="456">
        <v>95261.64</v>
      </c>
      <c r="I4641" s="456">
        <v>9017.77</v>
      </c>
      <c r="J4641" s="459">
        <v>0</v>
      </c>
    </row>
    <row r="4642" spans="2:10" x14ac:dyDescent="0.25">
      <c r="B4642" s="516" t="s">
        <v>479</v>
      </c>
      <c r="C4642" s="458" t="s">
        <v>2431</v>
      </c>
      <c r="D4642" s="458" t="s">
        <v>2081</v>
      </c>
      <c r="E4642" s="456">
        <v>150668.42000000001</v>
      </c>
      <c r="F4642" s="456">
        <v>0</v>
      </c>
      <c r="G4642" s="456">
        <v>0</v>
      </c>
      <c r="H4642" s="456">
        <v>72405.91</v>
      </c>
      <c r="I4642" s="456">
        <v>78262.509999999995</v>
      </c>
      <c r="J4642" s="459">
        <v>0</v>
      </c>
    </row>
    <row r="4643" spans="2:10" x14ac:dyDescent="0.25">
      <c r="B4643" s="516" t="s">
        <v>479</v>
      </c>
      <c r="C4643" s="458" t="s">
        <v>2432</v>
      </c>
      <c r="D4643" s="458" t="s">
        <v>2083</v>
      </c>
      <c r="E4643" s="456">
        <v>0</v>
      </c>
      <c r="F4643" s="456">
        <v>0</v>
      </c>
      <c r="G4643" s="456">
        <v>0</v>
      </c>
      <c r="H4643" s="456">
        <v>0</v>
      </c>
      <c r="I4643" s="456">
        <v>0</v>
      </c>
      <c r="J4643" s="459">
        <v>0</v>
      </c>
    </row>
    <row r="4644" spans="2:10" x14ac:dyDescent="0.25">
      <c r="B4644" s="516" t="s">
        <v>479</v>
      </c>
      <c r="C4644" s="458" t="s">
        <v>2433</v>
      </c>
      <c r="D4644" s="458" t="s">
        <v>2085</v>
      </c>
      <c r="E4644" s="456">
        <v>103662.71</v>
      </c>
      <c r="F4644" s="456">
        <v>0</v>
      </c>
      <c r="G4644" s="456">
        <v>0</v>
      </c>
      <c r="H4644" s="456">
        <v>0</v>
      </c>
      <c r="I4644" s="456">
        <v>103662.71</v>
      </c>
      <c r="J4644" s="459">
        <v>0</v>
      </c>
    </row>
    <row r="4645" spans="2:10" x14ac:dyDescent="0.25">
      <c r="B4645" s="516" t="s">
        <v>479</v>
      </c>
      <c r="C4645" s="458" t="s">
        <v>2434</v>
      </c>
      <c r="D4645" s="458" t="s">
        <v>2087</v>
      </c>
      <c r="E4645" s="456">
        <v>38848.550000000003</v>
      </c>
      <c r="F4645" s="456">
        <v>0</v>
      </c>
      <c r="G4645" s="456">
        <v>0</v>
      </c>
      <c r="H4645" s="456">
        <v>0</v>
      </c>
      <c r="I4645" s="456">
        <v>38848.550000000003</v>
      </c>
      <c r="J4645" s="459">
        <v>0</v>
      </c>
    </row>
    <row r="4646" spans="2:10" x14ac:dyDescent="0.25">
      <c r="B4646" s="516" t="s">
        <v>479</v>
      </c>
      <c r="C4646" s="458" t="s">
        <v>2435</v>
      </c>
      <c r="D4646" s="458" t="s">
        <v>2089</v>
      </c>
      <c r="E4646" s="456">
        <v>27443.49</v>
      </c>
      <c r="F4646" s="456">
        <v>0</v>
      </c>
      <c r="G4646" s="456">
        <v>0</v>
      </c>
      <c r="H4646" s="456">
        <v>10491</v>
      </c>
      <c r="I4646" s="456">
        <v>16952.490000000002</v>
      </c>
      <c r="J4646" s="459">
        <v>0</v>
      </c>
    </row>
    <row r="4647" spans="2:10" x14ac:dyDescent="0.25">
      <c r="B4647" s="516" t="s">
        <v>479</v>
      </c>
      <c r="C4647" s="458" t="s">
        <v>2436</v>
      </c>
      <c r="D4647" s="458" t="s">
        <v>2091</v>
      </c>
      <c r="E4647" s="456">
        <v>0.87</v>
      </c>
      <c r="F4647" s="456">
        <v>0</v>
      </c>
      <c r="G4647" s="456">
        <v>0</v>
      </c>
      <c r="H4647" s="456">
        <v>0</v>
      </c>
      <c r="I4647" s="456">
        <v>0.87</v>
      </c>
      <c r="J4647" s="459">
        <v>0</v>
      </c>
    </row>
    <row r="4648" spans="2:10" x14ac:dyDescent="0.25">
      <c r="B4648" s="516" t="s">
        <v>479</v>
      </c>
      <c r="C4648" s="458" t="s">
        <v>5687</v>
      </c>
      <c r="D4648" s="458" t="s">
        <v>5585</v>
      </c>
      <c r="E4648" s="456">
        <v>0</v>
      </c>
      <c r="F4648" s="456">
        <v>0</v>
      </c>
      <c r="G4648" s="456">
        <v>0</v>
      </c>
      <c r="H4648" s="456">
        <v>0</v>
      </c>
      <c r="I4648" s="456">
        <v>0</v>
      </c>
      <c r="J4648" s="459">
        <v>0</v>
      </c>
    </row>
    <row r="4649" spans="2:10" x14ac:dyDescent="0.25">
      <c r="B4649" s="516" t="s">
        <v>479</v>
      </c>
      <c r="C4649" s="458" t="s">
        <v>4059</v>
      </c>
      <c r="D4649" s="458" t="s">
        <v>4060</v>
      </c>
      <c r="E4649" s="456">
        <v>830.77</v>
      </c>
      <c r="F4649" s="456">
        <v>0</v>
      </c>
      <c r="G4649" s="456">
        <v>1800</v>
      </c>
      <c r="H4649" s="456">
        <v>1793.1</v>
      </c>
      <c r="I4649" s="456">
        <v>837.67</v>
      </c>
      <c r="J4649" s="459">
        <v>0</v>
      </c>
    </row>
    <row r="4650" spans="2:10" x14ac:dyDescent="0.25">
      <c r="B4650" s="516" t="s">
        <v>479</v>
      </c>
      <c r="C4650" s="458" t="s">
        <v>2437</v>
      </c>
      <c r="D4650" s="458" t="s">
        <v>2093</v>
      </c>
      <c r="E4650" s="456">
        <v>3553.5</v>
      </c>
      <c r="F4650" s="456">
        <v>0</v>
      </c>
      <c r="G4650" s="456">
        <v>0</v>
      </c>
      <c r="H4650" s="456">
        <v>0</v>
      </c>
      <c r="I4650" s="456">
        <v>3553.5</v>
      </c>
      <c r="J4650" s="459">
        <v>0</v>
      </c>
    </row>
    <row r="4651" spans="2:10" x14ac:dyDescent="0.25">
      <c r="B4651" s="516" t="s">
        <v>479</v>
      </c>
      <c r="C4651" s="458" t="s">
        <v>2438</v>
      </c>
      <c r="D4651" s="458" t="s">
        <v>2095</v>
      </c>
      <c r="E4651" s="456">
        <v>21539.16</v>
      </c>
      <c r="F4651" s="456">
        <v>0</v>
      </c>
      <c r="G4651" s="456">
        <v>0</v>
      </c>
      <c r="H4651" s="456">
        <v>16028.04</v>
      </c>
      <c r="I4651" s="456">
        <v>5511.12</v>
      </c>
      <c r="J4651" s="459">
        <v>0</v>
      </c>
    </row>
    <row r="4652" spans="2:10" x14ac:dyDescent="0.25">
      <c r="B4652" s="516" t="s">
        <v>479</v>
      </c>
      <c r="C4652" s="458" t="s">
        <v>2439</v>
      </c>
      <c r="D4652" s="458" t="s">
        <v>2097</v>
      </c>
      <c r="E4652" s="456">
        <v>26778.63</v>
      </c>
      <c r="F4652" s="456">
        <v>0</v>
      </c>
      <c r="G4652" s="456">
        <v>0</v>
      </c>
      <c r="H4652" s="456">
        <v>26778.63</v>
      </c>
      <c r="I4652" s="456">
        <v>0</v>
      </c>
      <c r="J4652" s="459">
        <v>0</v>
      </c>
    </row>
    <row r="4653" spans="2:10" x14ac:dyDescent="0.25">
      <c r="B4653" s="516" t="s">
        <v>479</v>
      </c>
      <c r="C4653" s="458" t="s">
        <v>2440</v>
      </c>
      <c r="D4653" s="458" t="s">
        <v>2099</v>
      </c>
      <c r="E4653" s="456">
        <v>38524.75</v>
      </c>
      <c r="F4653" s="456">
        <v>0</v>
      </c>
      <c r="G4653" s="456">
        <v>0</v>
      </c>
      <c r="H4653" s="456">
        <v>38524.75</v>
      </c>
      <c r="I4653" s="456">
        <v>0</v>
      </c>
      <c r="J4653" s="459">
        <v>0</v>
      </c>
    </row>
    <row r="4654" spans="2:10" ht="18" x14ac:dyDescent="0.25">
      <c r="B4654" s="516" t="s">
        <v>479</v>
      </c>
      <c r="C4654" s="458" t="s">
        <v>3676</v>
      </c>
      <c r="D4654" s="458" t="s">
        <v>2177</v>
      </c>
      <c r="E4654" s="456">
        <v>22.41</v>
      </c>
      <c r="F4654" s="456">
        <v>0</v>
      </c>
      <c r="G4654" s="456">
        <v>0</v>
      </c>
      <c r="H4654" s="456">
        <v>22.41</v>
      </c>
      <c r="I4654" s="456">
        <v>0</v>
      </c>
      <c r="J4654" s="459">
        <v>0</v>
      </c>
    </row>
    <row r="4655" spans="2:10" x14ac:dyDescent="0.25">
      <c r="B4655" s="516" t="s">
        <v>479</v>
      </c>
      <c r="C4655" s="458" t="s">
        <v>2441</v>
      </c>
      <c r="D4655" s="458" t="s">
        <v>2101</v>
      </c>
      <c r="E4655" s="456">
        <v>14184.54</v>
      </c>
      <c r="F4655" s="456">
        <v>0</v>
      </c>
      <c r="G4655" s="456">
        <v>0</v>
      </c>
      <c r="H4655" s="456">
        <v>14184.54</v>
      </c>
      <c r="I4655" s="456">
        <v>0</v>
      </c>
      <c r="J4655" s="459">
        <v>0</v>
      </c>
    </row>
    <row r="4656" spans="2:10" x14ac:dyDescent="0.25">
      <c r="B4656" s="516" t="s">
        <v>479</v>
      </c>
      <c r="C4656" s="458" t="s">
        <v>2442</v>
      </c>
      <c r="D4656" s="458" t="s">
        <v>2103</v>
      </c>
      <c r="E4656" s="456">
        <v>43927.85</v>
      </c>
      <c r="F4656" s="456">
        <v>0</v>
      </c>
      <c r="G4656" s="456">
        <v>10000</v>
      </c>
      <c r="H4656" s="456">
        <v>0</v>
      </c>
      <c r="I4656" s="456">
        <v>53927.85</v>
      </c>
      <c r="J4656" s="459">
        <v>0</v>
      </c>
    </row>
    <row r="4657" spans="2:10" x14ac:dyDescent="0.25">
      <c r="B4657" s="516" t="s">
        <v>479</v>
      </c>
      <c r="C4657" s="458" t="s">
        <v>2443</v>
      </c>
      <c r="D4657" s="458" t="s">
        <v>2105</v>
      </c>
      <c r="E4657" s="456">
        <v>3352.21</v>
      </c>
      <c r="F4657" s="456">
        <v>0</v>
      </c>
      <c r="G4657" s="456">
        <v>500</v>
      </c>
      <c r="H4657" s="456">
        <v>2928.76</v>
      </c>
      <c r="I4657" s="456">
        <v>923.45</v>
      </c>
      <c r="J4657" s="459">
        <v>0</v>
      </c>
    </row>
    <row r="4658" spans="2:10" x14ac:dyDescent="0.25">
      <c r="B4658" s="516" t="s">
        <v>479</v>
      </c>
      <c r="C4658" s="458" t="s">
        <v>4678</v>
      </c>
      <c r="D4658" s="458" t="s">
        <v>2186</v>
      </c>
      <c r="E4658" s="456">
        <v>329.59</v>
      </c>
      <c r="F4658" s="456">
        <v>0</v>
      </c>
      <c r="G4658" s="456">
        <v>0</v>
      </c>
      <c r="H4658" s="456">
        <v>329.59</v>
      </c>
      <c r="I4658" s="456">
        <v>0</v>
      </c>
      <c r="J4658" s="459">
        <v>0</v>
      </c>
    </row>
    <row r="4659" spans="2:10" x14ac:dyDescent="0.25">
      <c r="B4659" s="516" t="s">
        <v>479</v>
      </c>
      <c r="C4659" s="458" t="s">
        <v>2444</v>
      </c>
      <c r="D4659" s="458" t="s">
        <v>2107</v>
      </c>
      <c r="E4659" s="456">
        <v>1965.75</v>
      </c>
      <c r="F4659" s="456">
        <v>0</v>
      </c>
      <c r="G4659" s="456">
        <v>0</v>
      </c>
      <c r="H4659" s="456">
        <v>1965.75</v>
      </c>
      <c r="I4659" s="456">
        <v>0</v>
      </c>
      <c r="J4659" s="459">
        <v>0</v>
      </c>
    </row>
    <row r="4660" spans="2:10" x14ac:dyDescent="0.25">
      <c r="B4660" s="516" t="s">
        <v>479</v>
      </c>
      <c r="C4660" s="458" t="s">
        <v>2445</v>
      </c>
      <c r="D4660" s="458" t="s">
        <v>2109</v>
      </c>
      <c r="E4660" s="456">
        <v>449.6</v>
      </c>
      <c r="F4660" s="456">
        <v>0</v>
      </c>
      <c r="G4660" s="456">
        <v>0</v>
      </c>
      <c r="H4660" s="456">
        <v>449.6</v>
      </c>
      <c r="I4660" s="456">
        <v>0</v>
      </c>
      <c r="J4660" s="459">
        <v>0</v>
      </c>
    </row>
    <row r="4661" spans="2:10" x14ac:dyDescent="0.25">
      <c r="B4661" s="516" t="s">
        <v>479</v>
      </c>
      <c r="C4661" s="458" t="s">
        <v>2446</v>
      </c>
      <c r="D4661" s="458" t="s">
        <v>2111</v>
      </c>
      <c r="E4661" s="456">
        <v>482.83</v>
      </c>
      <c r="F4661" s="456">
        <v>0</v>
      </c>
      <c r="G4661" s="456">
        <v>0</v>
      </c>
      <c r="H4661" s="456">
        <v>482.83</v>
      </c>
      <c r="I4661" s="456">
        <v>0</v>
      </c>
      <c r="J4661" s="459">
        <v>0</v>
      </c>
    </row>
    <row r="4662" spans="2:10" x14ac:dyDescent="0.25">
      <c r="B4662" s="516" t="s">
        <v>479</v>
      </c>
      <c r="C4662" s="458" t="s">
        <v>4061</v>
      </c>
      <c r="D4662" s="458" t="s">
        <v>2191</v>
      </c>
      <c r="E4662" s="456">
        <v>41.13</v>
      </c>
      <c r="F4662" s="456">
        <v>0</v>
      </c>
      <c r="G4662" s="456">
        <v>184.47</v>
      </c>
      <c r="H4662" s="456">
        <v>225.6</v>
      </c>
      <c r="I4662" s="456">
        <v>0</v>
      </c>
      <c r="J4662" s="459">
        <v>0</v>
      </c>
    </row>
    <row r="4663" spans="2:10" x14ac:dyDescent="0.25">
      <c r="B4663" s="516" t="s">
        <v>479</v>
      </c>
      <c r="C4663" s="458" t="s">
        <v>2447</v>
      </c>
      <c r="D4663" s="458" t="s">
        <v>2113</v>
      </c>
      <c r="E4663" s="456">
        <v>112.87</v>
      </c>
      <c r="F4663" s="456">
        <v>0</v>
      </c>
      <c r="G4663" s="456">
        <v>0</v>
      </c>
      <c r="H4663" s="456">
        <v>112.87</v>
      </c>
      <c r="I4663" s="456">
        <v>0</v>
      </c>
      <c r="J4663" s="459">
        <v>0</v>
      </c>
    </row>
    <row r="4664" spans="2:10" x14ac:dyDescent="0.25">
      <c r="B4664" s="516" t="s">
        <v>479</v>
      </c>
      <c r="C4664" s="458" t="s">
        <v>2448</v>
      </c>
      <c r="D4664" s="458" t="s">
        <v>2115</v>
      </c>
      <c r="E4664" s="456">
        <v>24875.47</v>
      </c>
      <c r="F4664" s="456">
        <v>0</v>
      </c>
      <c r="G4664" s="456">
        <v>149307.03</v>
      </c>
      <c r="H4664" s="456">
        <v>174182.5</v>
      </c>
      <c r="I4664" s="456">
        <v>0</v>
      </c>
      <c r="J4664" s="459">
        <v>0</v>
      </c>
    </row>
    <row r="4665" spans="2:10" x14ac:dyDescent="0.25">
      <c r="B4665" s="516" t="s">
        <v>479</v>
      </c>
      <c r="C4665" s="458" t="s">
        <v>2449</v>
      </c>
      <c r="D4665" s="458" t="s">
        <v>2117</v>
      </c>
      <c r="E4665" s="456">
        <v>26299.35</v>
      </c>
      <c r="F4665" s="456">
        <v>0</v>
      </c>
      <c r="G4665" s="456">
        <v>0</v>
      </c>
      <c r="H4665" s="456">
        <v>26299.35</v>
      </c>
      <c r="I4665" s="456">
        <v>0</v>
      </c>
      <c r="J4665" s="459">
        <v>0</v>
      </c>
    </row>
    <row r="4666" spans="2:10" x14ac:dyDescent="0.25">
      <c r="B4666" s="516" t="s">
        <v>479</v>
      </c>
      <c r="C4666" s="458" t="s">
        <v>5017</v>
      </c>
      <c r="D4666" s="458" t="s">
        <v>2197</v>
      </c>
      <c r="E4666" s="456">
        <v>20787.72</v>
      </c>
      <c r="F4666" s="456">
        <v>0</v>
      </c>
      <c r="G4666" s="456">
        <v>0</v>
      </c>
      <c r="H4666" s="456">
        <v>2500</v>
      </c>
      <c r="I4666" s="456">
        <v>18287.72</v>
      </c>
      <c r="J4666" s="459">
        <v>0</v>
      </c>
    </row>
    <row r="4667" spans="2:10" x14ac:dyDescent="0.25">
      <c r="B4667" s="516" t="s">
        <v>479</v>
      </c>
      <c r="C4667" s="458" t="s">
        <v>2450</v>
      </c>
      <c r="D4667" s="458" t="s">
        <v>2119</v>
      </c>
      <c r="E4667" s="456">
        <v>6673.15</v>
      </c>
      <c r="F4667" s="456">
        <v>0</v>
      </c>
      <c r="G4667" s="456">
        <v>10007.85</v>
      </c>
      <c r="H4667" s="456">
        <v>16681</v>
      </c>
      <c r="I4667" s="456">
        <v>0</v>
      </c>
      <c r="J4667" s="459">
        <v>0</v>
      </c>
    </row>
    <row r="4668" spans="2:10" x14ac:dyDescent="0.25">
      <c r="B4668" s="516" t="s">
        <v>479</v>
      </c>
      <c r="C4668" s="458" t="s">
        <v>2451</v>
      </c>
      <c r="D4668" s="458" t="s">
        <v>2121</v>
      </c>
      <c r="E4668" s="456">
        <v>429.9</v>
      </c>
      <c r="F4668" s="456">
        <v>0</v>
      </c>
      <c r="G4668" s="456">
        <v>4362.42</v>
      </c>
      <c r="H4668" s="456">
        <v>4792.32</v>
      </c>
      <c r="I4668" s="456">
        <v>0</v>
      </c>
      <c r="J4668" s="459">
        <v>0</v>
      </c>
    </row>
    <row r="4669" spans="2:10" x14ac:dyDescent="0.25">
      <c r="B4669" s="516" t="s">
        <v>479</v>
      </c>
      <c r="C4669" s="458" t="s">
        <v>2452</v>
      </c>
      <c r="D4669" s="458" t="s">
        <v>2123</v>
      </c>
      <c r="E4669" s="456">
        <v>417.66</v>
      </c>
      <c r="F4669" s="456">
        <v>0</v>
      </c>
      <c r="G4669" s="456">
        <v>392.57</v>
      </c>
      <c r="H4669" s="456">
        <v>810.23</v>
      </c>
      <c r="I4669" s="456">
        <v>0</v>
      </c>
      <c r="J4669" s="459">
        <v>0</v>
      </c>
    </row>
    <row r="4670" spans="2:10" ht="18" x14ac:dyDescent="0.25">
      <c r="B4670" s="516" t="s">
        <v>479</v>
      </c>
      <c r="C4670" s="458" t="s">
        <v>2453</v>
      </c>
      <c r="D4670" s="458" t="s">
        <v>2125</v>
      </c>
      <c r="E4670" s="456">
        <v>2215.39</v>
      </c>
      <c r="F4670" s="456">
        <v>0</v>
      </c>
      <c r="G4670" s="456">
        <v>0</v>
      </c>
      <c r="H4670" s="456">
        <v>2215.39</v>
      </c>
      <c r="I4670" s="456">
        <v>0</v>
      </c>
      <c r="J4670" s="459">
        <v>0</v>
      </c>
    </row>
    <row r="4671" spans="2:10" ht="18" x14ac:dyDescent="0.25">
      <c r="B4671" s="516" t="s">
        <v>479</v>
      </c>
      <c r="C4671" s="458" t="s">
        <v>2454</v>
      </c>
      <c r="D4671" s="458" t="s">
        <v>2127</v>
      </c>
      <c r="E4671" s="456">
        <v>12863.52</v>
      </c>
      <c r="F4671" s="456">
        <v>0</v>
      </c>
      <c r="G4671" s="456">
        <v>0</v>
      </c>
      <c r="H4671" s="456">
        <v>12863.52</v>
      </c>
      <c r="I4671" s="456">
        <v>0</v>
      </c>
      <c r="J4671" s="459">
        <v>0</v>
      </c>
    </row>
    <row r="4672" spans="2:10" x14ac:dyDescent="0.25">
      <c r="B4672" s="516" t="s">
        <v>479</v>
      </c>
      <c r="C4672" s="458" t="s">
        <v>2455</v>
      </c>
      <c r="D4672" s="458" t="s">
        <v>2129</v>
      </c>
      <c r="E4672" s="456">
        <v>320.7</v>
      </c>
      <c r="F4672" s="456">
        <v>0</v>
      </c>
      <c r="G4672" s="456">
        <v>8115.41</v>
      </c>
      <c r="H4672" s="456">
        <v>8436.11</v>
      </c>
      <c r="I4672" s="456">
        <v>0</v>
      </c>
      <c r="J4672" s="459">
        <v>0</v>
      </c>
    </row>
    <row r="4673" spans="2:10" x14ac:dyDescent="0.25">
      <c r="B4673" s="516" t="s">
        <v>479</v>
      </c>
      <c r="C4673" s="458" t="s">
        <v>2456</v>
      </c>
      <c r="D4673" s="458" t="s">
        <v>2131</v>
      </c>
      <c r="E4673" s="456">
        <v>28770.94</v>
      </c>
      <c r="F4673" s="456">
        <v>0</v>
      </c>
      <c r="G4673" s="456">
        <v>0</v>
      </c>
      <c r="H4673" s="456">
        <v>28770.94</v>
      </c>
      <c r="I4673" s="456">
        <v>0</v>
      </c>
      <c r="J4673" s="459">
        <v>0</v>
      </c>
    </row>
    <row r="4674" spans="2:10" x14ac:dyDescent="0.25">
      <c r="B4674" s="516" t="s">
        <v>479</v>
      </c>
      <c r="C4674" s="458" t="s">
        <v>2457</v>
      </c>
      <c r="D4674" s="458" t="s">
        <v>2133</v>
      </c>
      <c r="E4674" s="456">
        <v>88980.11</v>
      </c>
      <c r="F4674" s="456">
        <v>0</v>
      </c>
      <c r="G4674" s="456">
        <v>0</v>
      </c>
      <c r="H4674" s="456">
        <v>77370.02</v>
      </c>
      <c r="I4674" s="456">
        <v>11610.09</v>
      </c>
      <c r="J4674" s="459">
        <v>0</v>
      </c>
    </row>
    <row r="4675" spans="2:10" x14ac:dyDescent="0.25">
      <c r="B4675" s="516" t="s">
        <v>479</v>
      </c>
      <c r="C4675" s="458" t="s">
        <v>2458</v>
      </c>
      <c r="D4675" s="458" t="s">
        <v>2135</v>
      </c>
      <c r="E4675" s="456">
        <v>2554.12</v>
      </c>
      <c r="F4675" s="456">
        <v>0</v>
      </c>
      <c r="G4675" s="456">
        <v>70000</v>
      </c>
      <c r="H4675" s="456">
        <v>70744.05</v>
      </c>
      <c r="I4675" s="456">
        <v>1810.07</v>
      </c>
      <c r="J4675" s="459">
        <v>0</v>
      </c>
    </row>
    <row r="4676" spans="2:10" x14ac:dyDescent="0.25">
      <c r="B4676" s="516" t="s">
        <v>479</v>
      </c>
      <c r="C4676" s="458" t="s">
        <v>2459</v>
      </c>
      <c r="D4676" s="458" t="s">
        <v>2137</v>
      </c>
      <c r="E4676" s="456">
        <v>12011.95</v>
      </c>
      <c r="F4676" s="456">
        <v>0</v>
      </c>
      <c r="G4676" s="456">
        <v>0</v>
      </c>
      <c r="H4676" s="456">
        <v>5648.21</v>
      </c>
      <c r="I4676" s="456">
        <v>6363.74</v>
      </c>
      <c r="J4676" s="459">
        <v>0</v>
      </c>
    </row>
    <row r="4677" spans="2:10" x14ac:dyDescent="0.25">
      <c r="B4677" s="516" t="s">
        <v>479</v>
      </c>
      <c r="C4677" s="458" t="s">
        <v>2460</v>
      </c>
      <c r="D4677" s="458" t="s">
        <v>2139</v>
      </c>
      <c r="E4677" s="456">
        <v>158.52000000000001</v>
      </c>
      <c r="F4677" s="456">
        <v>0</v>
      </c>
      <c r="G4677" s="456">
        <v>0</v>
      </c>
      <c r="H4677" s="456">
        <v>158.52000000000001</v>
      </c>
      <c r="I4677" s="456">
        <v>0</v>
      </c>
      <c r="J4677" s="459">
        <v>0</v>
      </c>
    </row>
    <row r="4678" spans="2:10" x14ac:dyDescent="0.25">
      <c r="B4678" s="516" t="s">
        <v>479</v>
      </c>
      <c r="C4678" s="458" t="s">
        <v>5688</v>
      </c>
      <c r="D4678" s="458" t="s">
        <v>3265</v>
      </c>
      <c r="E4678" s="456">
        <v>0</v>
      </c>
      <c r="F4678" s="456">
        <v>0</v>
      </c>
      <c r="G4678" s="456">
        <v>0</v>
      </c>
      <c r="H4678" s="456">
        <v>0</v>
      </c>
      <c r="I4678" s="456">
        <v>0</v>
      </c>
      <c r="J4678" s="459">
        <v>0</v>
      </c>
    </row>
    <row r="4679" spans="2:10" x14ac:dyDescent="0.25">
      <c r="B4679" s="516" t="s">
        <v>479</v>
      </c>
      <c r="C4679" s="458" t="s">
        <v>2461</v>
      </c>
      <c r="D4679" s="458" t="s">
        <v>2141</v>
      </c>
      <c r="E4679" s="456">
        <v>301.10000000000002</v>
      </c>
      <c r="F4679" s="456">
        <v>0</v>
      </c>
      <c r="G4679" s="456">
        <v>0</v>
      </c>
      <c r="H4679" s="456">
        <v>0</v>
      </c>
      <c r="I4679" s="456">
        <v>301.10000000000002</v>
      </c>
      <c r="J4679" s="459">
        <v>0</v>
      </c>
    </row>
    <row r="4680" spans="2:10" x14ac:dyDescent="0.25">
      <c r="B4680" s="516" t="s">
        <v>479</v>
      </c>
      <c r="C4680" s="458" t="s">
        <v>2462</v>
      </c>
      <c r="D4680" s="458" t="s">
        <v>2143</v>
      </c>
      <c r="E4680" s="456">
        <v>42604.62</v>
      </c>
      <c r="F4680" s="456">
        <v>0</v>
      </c>
      <c r="G4680" s="456">
        <v>0</v>
      </c>
      <c r="H4680" s="456">
        <v>18622.21</v>
      </c>
      <c r="I4680" s="456">
        <v>23982.41</v>
      </c>
      <c r="J4680" s="459">
        <v>0</v>
      </c>
    </row>
    <row r="4681" spans="2:10" x14ac:dyDescent="0.25">
      <c r="B4681" s="516" t="s">
        <v>479</v>
      </c>
      <c r="C4681" s="458" t="s">
        <v>3677</v>
      </c>
      <c r="D4681" s="458" t="s">
        <v>2226</v>
      </c>
      <c r="E4681" s="456">
        <v>0</v>
      </c>
      <c r="F4681" s="456">
        <v>0</v>
      </c>
      <c r="G4681" s="456">
        <v>0</v>
      </c>
      <c r="H4681" s="456">
        <v>0</v>
      </c>
      <c r="I4681" s="456">
        <v>0</v>
      </c>
      <c r="J4681" s="459">
        <v>0</v>
      </c>
    </row>
    <row r="4682" spans="2:10" x14ac:dyDescent="0.25">
      <c r="B4682" s="516" t="s">
        <v>479</v>
      </c>
      <c r="C4682" s="458" t="s">
        <v>2463</v>
      </c>
      <c r="D4682" s="458" t="s">
        <v>2145</v>
      </c>
      <c r="E4682" s="456">
        <v>55730.87</v>
      </c>
      <c r="F4682" s="456">
        <v>0</v>
      </c>
      <c r="G4682" s="456">
        <v>0</v>
      </c>
      <c r="H4682" s="456">
        <v>45750</v>
      </c>
      <c r="I4682" s="456">
        <v>9980.8700000000008</v>
      </c>
      <c r="J4682" s="459">
        <v>0</v>
      </c>
    </row>
    <row r="4683" spans="2:10" x14ac:dyDescent="0.25">
      <c r="B4683" s="516" t="s">
        <v>479</v>
      </c>
      <c r="C4683" s="458" t="s">
        <v>2464</v>
      </c>
      <c r="D4683" s="458" t="s">
        <v>2147</v>
      </c>
      <c r="E4683" s="456">
        <v>56054.96</v>
      </c>
      <c r="F4683" s="456">
        <v>0</v>
      </c>
      <c r="G4683" s="456">
        <v>0</v>
      </c>
      <c r="H4683" s="456">
        <v>15000</v>
      </c>
      <c r="I4683" s="456">
        <v>41054.959999999999</v>
      </c>
      <c r="J4683" s="459">
        <v>0</v>
      </c>
    </row>
    <row r="4684" spans="2:10" x14ac:dyDescent="0.25">
      <c r="B4684" s="516" t="s">
        <v>479</v>
      </c>
      <c r="C4684" s="458" t="s">
        <v>4236</v>
      </c>
      <c r="D4684" s="458" t="s">
        <v>2351</v>
      </c>
      <c r="E4684" s="456">
        <v>357.96</v>
      </c>
      <c r="F4684" s="456">
        <v>0</v>
      </c>
      <c r="G4684" s="456">
        <v>0</v>
      </c>
      <c r="H4684" s="456">
        <v>0</v>
      </c>
      <c r="I4684" s="456">
        <v>357.96</v>
      </c>
      <c r="J4684" s="459">
        <v>0</v>
      </c>
    </row>
    <row r="4685" spans="2:10" x14ac:dyDescent="0.25">
      <c r="B4685" s="516" t="s">
        <v>479</v>
      </c>
      <c r="C4685" s="458" t="s">
        <v>2465</v>
      </c>
      <c r="D4685" s="458" t="s">
        <v>2149</v>
      </c>
      <c r="E4685" s="456">
        <v>2881.64</v>
      </c>
      <c r="F4685" s="456">
        <v>0</v>
      </c>
      <c r="G4685" s="456">
        <v>0</v>
      </c>
      <c r="H4685" s="456">
        <v>0</v>
      </c>
      <c r="I4685" s="456">
        <v>2881.64</v>
      </c>
      <c r="J4685" s="459">
        <v>0</v>
      </c>
    </row>
    <row r="4686" spans="2:10" x14ac:dyDescent="0.25">
      <c r="B4686" s="516" t="s">
        <v>479</v>
      </c>
      <c r="C4686" s="458" t="s">
        <v>2466</v>
      </c>
      <c r="D4686" s="458" t="s">
        <v>2151</v>
      </c>
      <c r="E4686" s="456">
        <v>2674.24</v>
      </c>
      <c r="F4686" s="456">
        <v>0</v>
      </c>
      <c r="G4686" s="456">
        <v>32700</v>
      </c>
      <c r="H4686" s="456">
        <v>34663.25</v>
      </c>
      <c r="I4686" s="456">
        <v>710.99</v>
      </c>
      <c r="J4686" s="459">
        <v>0</v>
      </c>
    </row>
    <row r="4687" spans="2:10" ht="18" x14ac:dyDescent="0.25">
      <c r="B4687" s="516" t="s">
        <v>479</v>
      </c>
      <c r="C4687" s="458" t="s">
        <v>2467</v>
      </c>
      <c r="D4687" s="458" t="s">
        <v>2153</v>
      </c>
      <c r="E4687" s="456">
        <v>18678.86</v>
      </c>
      <c r="F4687" s="456">
        <v>0</v>
      </c>
      <c r="G4687" s="456">
        <v>0</v>
      </c>
      <c r="H4687" s="456">
        <v>15000</v>
      </c>
      <c r="I4687" s="456">
        <v>3678.86</v>
      </c>
      <c r="J4687" s="459">
        <v>0</v>
      </c>
    </row>
    <row r="4688" spans="2:10" x14ac:dyDescent="0.25">
      <c r="B4688" s="516" t="s">
        <v>479</v>
      </c>
      <c r="C4688" s="458" t="s">
        <v>2468</v>
      </c>
      <c r="D4688" s="458" t="s">
        <v>2155</v>
      </c>
      <c r="E4688" s="456">
        <v>113.69</v>
      </c>
      <c r="F4688" s="456">
        <v>0</v>
      </c>
      <c r="G4688" s="456">
        <v>17500</v>
      </c>
      <c r="H4688" s="456">
        <v>16549.349999999999</v>
      </c>
      <c r="I4688" s="456">
        <v>1064.3399999999999</v>
      </c>
      <c r="J4688" s="459">
        <v>0</v>
      </c>
    </row>
    <row r="4689" spans="2:10" x14ac:dyDescent="0.25">
      <c r="B4689" s="516" t="s">
        <v>479</v>
      </c>
      <c r="C4689" s="458" t="s">
        <v>2469</v>
      </c>
      <c r="D4689" s="458" t="s">
        <v>2157</v>
      </c>
      <c r="E4689" s="456">
        <v>152.88</v>
      </c>
      <c r="F4689" s="456">
        <v>0</v>
      </c>
      <c r="G4689" s="456">
        <v>18400</v>
      </c>
      <c r="H4689" s="456">
        <v>6328.29</v>
      </c>
      <c r="I4689" s="456">
        <v>12224.59</v>
      </c>
      <c r="J4689" s="459">
        <v>0</v>
      </c>
    </row>
    <row r="4690" spans="2:10" x14ac:dyDescent="0.25">
      <c r="B4690" s="516" t="s">
        <v>479</v>
      </c>
      <c r="C4690" s="458" t="s">
        <v>4493</v>
      </c>
      <c r="D4690" s="458" t="s">
        <v>4494</v>
      </c>
      <c r="E4690" s="456">
        <v>2382</v>
      </c>
      <c r="F4690" s="456">
        <v>0</v>
      </c>
      <c r="G4690" s="456">
        <v>0</v>
      </c>
      <c r="H4690" s="456">
        <v>0</v>
      </c>
      <c r="I4690" s="456">
        <v>2382</v>
      </c>
      <c r="J4690" s="459">
        <v>0</v>
      </c>
    </row>
    <row r="4691" spans="2:10" x14ac:dyDescent="0.25">
      <c r="B4691" s="516" t="s">
        <v>479</v>
      </c>
      <c r="C4691" s="458" t="s">
        <v>4062</v>
      </c>
      <c r="D4691" s="458" t="s">
        <v>2262</v>
      </c>
      <c r="E4691" s="456">
        <v>0</v>
      </c>
      <c r="F4691" s="456">
        <v>0</v>
      </c>
      <c r="G4691" s="456">
        <v>0</v>
      </c>
      <c r="H4691" s="456">
        <v>0</v>
      </c>
      <c r="I4691" s="456">
        <v>0</v>
      </c>
      <c r="J4691" s="459">
        <v>0</v>
      </c>
    </row>
    <row r="4692" spans="2:10" x14ac:dyDescent="0.25">
      <c r="B4692" s="516" t="s">
        <v>479</v>
      </c>
      <c r="C4692" s="458" t="s">
        <v>4495</v>
      </c>
      <c r="D4692" s="458" t="s">
        <v>3686</v>
      </c>
      <c r="E4692" s="456">
        <v>16980.88</v>
      </c>
      <c r="F4692" s="456">
        <v>0</v>
      </c>
      <c r="G4692" s="456">
        <v>0</v>
      </c>
      <c r="H4692" s="456">
        <v>16000</v>
      </c>
      <c r="I4692" s="456">
        <v>980.88</v>
      </c>
      <c r="J4692" s="459">
        <v>0</v>
      </c>
    </row>
    <row r="4693" spans="2:10" x14ac:dyDescent="0.25">
      <c r="B4693" s="516" t="s">
        <v>479</v>
      </c>
      <c r="C4693" s="458" t="s">
        <v>5689</v>
      </c>
      <c r="D4693" s="458" t="s">
        <v>5598</v>
      </c>
      <c r="E4693" s="456">
        <v>0</v>
      </c>
      <c r="F4693" s="456">
        <v>0</v>
      </c>
      <c r="G4693" s="456">
        <v>0</v>
      </c>
      <c r="H4693" s="456">
        <v>0</v>
      </c>
      <c r="I4693" s="456">
        <v>0</v>
      </c>
      <c r="J4693" s="459">
        <v>0</v>
      </c>
    </row>
    <row r="4694" spans="2:10" x14ac:dyDescent="0.25">
      <c r="B4694" s="516" t="s">
        <v>479</v>
      </c>
      <c r="C4694" s="458" t="s">
        <v>3678</v>
      </c>
      <c r="D4694" s="458" t="s">
        <v>3276</v>
      </c>
      <c r="E4694" s="456">
        <v>83.37</v>
      </c>
      <c r="F4694" s="456">
        <v>0</v>
      </c>
      <c r="G4694" s="456">
        <v>24035.34</v>
      </c>
      <c r="H4694" s="456">
        <v>24026.799999999999</v>
      </c>
      <c r="I4694" s="456">
        <v>91.91</v>
      </c>
      <c r="J4694" s="459">
        <v>0</v>
      </c>
    </row>
    <row r="4695" spans="2:10" x14ac:dyDescent="0.25">
      <c r="B4695" s="516" t="s">
        <v>479</v>
      </c>
      <c r="C4695" s="458" t="s">
        <v>5690</v>
      </c>
      <c r="D4695" s="458" t="s">
        <v>5601</v>
      </c>
      <c r="E4695" s="456">
        <v>0</v>
      </c>
      <c r="F4695" s="456">
        <v>0</v>
      </c>
      <c r="G4695" s="456">
        <v>0</v>
      </c>
      <c r="H4695" s="456">
        <v>0</v>
      </c>
      <c r="I4695" s="456">
        <v>0</v>
      </c>
      <c r="J4695" s="459">
        <v>0</v>
      </c>
    </row>
    <row r="4696" spans="2:10" x14ac:dyDescent="0.25">
      <c r="B4696" s="516" t="s">
        <v>479</v>
      </c>
      <c r="C4696" s="458" t="s">
        <v>2470</v>
      </c>
      <c r="D4696" s="458" t="s">
        <v>2065</v>
      </c>
      <c r="E4696" s="456">
        <v>1344370.58</v>
      </c>
      <c r="F4696" s="456">
        <v>0</v>
      </c>
      <c r="G4696" s="456">
        <v>0</v>
      </c>
      <c r="H4696" s="456">
        <v>688715.7</v>
      </c>
      <c r="I4696" s="456">
        <v>655654.88</v>
      </c>
      <c r="J4696" s="459">
        <v>0</v>
      </c>
    </row>
    <row r="4697" spans="2:10" x14ac:dyDescent="0.25">
      <c r="B4697" s="516" t="s">
        <v>479</v>
      </c>
      <c r="C4697" s="458" t="s">
        <v>2471</v>
      </c>
      <c r="D4697" s="458" t="s">
        <v>2067</v>
      </c>
      <c r="E4697" s="456">
        <v>100110.78</v>
      </c>
      <c r="F4697" s="456">
        <v>0</v>
      </c>
      <c r="G4697" s="456">
        <v>0</v>
      </c>
      <c r="H4697" s="456">
        <v>34584.43</v>
      </c>
      <c r="I4697" s="456">
        <v>65526.35</v>
      </c>
      <c r="J4697" s="459">
        <v>0</v>
      </c>
    </row>
    <row r="4698" spans="2:10" x14ac:dyDescent="0.25">
      <c r="B4698" s="516" t="s">
        <v>479</v>
      </c>
      <c r="C4698" s="458" t="s">
        <v>2472</v>
      </c>
      <c r="D4698" s="458" t="s">
        <v>2069</v>
      </c>
      <c r="E4698" s="456">
        <v>2561.8000000000002</v>
      </c>
      <c r="F4698" s="456">
        <v>0</v>
      </c>
      <c r="G4698" s="456">
        <v>9100</v>
      </c>
      <c r="H4698" s="456">
        <v>11100</v>
      </c>
      <c r="I4698" s="456">
        <v>561.79999999999995</v>
      </c>
      <c r="J4698" s="459">
        <v>0</v>
      </c>
    </row>
    <row r="4699" spans="2:10" x14ac:dyDescent="0.25">
      <c r="B4699" s="516" t="s">
        <v>479</v>
      </c>
      <c r="C4699" s="458" t="s">
        <v>2473</v>
      </c>
      <c r="D4699" s="458" t="s">
        <v>2071</v>
      </c>
      <c r="E4699" s="456">
        <v>9398.52</v>
      </c>
      <c r="F4699" s="456">
        <v>0</v>
      </c>
      <c r="G4699" s="456">
        <v>80000</v>
      </c>
      <c r="H4699" s="456">
        <v>89240.28</v>
      </c>
      <c r="I4699" s="456">
        <v>158.24</v>
      </c>
      <c r="J4699" s="459">
        <v>0</v>
      </c>
    </row>
    <row r="4700" spans="2:10" x14ac:dyDescent="0.25">
      <c r="B4700" s="516" t="s">
        <v>479</v>
      </c>
      <c r="C4700" s="458" t="s">
        <v>2474</v>
      </c>
      <c r="D4700" s="458" t="s">
        <v>2073</v>
      </c>
      <c r="E4700" s="456">
        <v>62804.99</v>
      </c>
      <c r="F4700" s="456">
        <v>0</v>
      </c>
      <c r="G4700" s="456">
        <v>0</v>
      </c>
      <c r="H4700" s="456">
        <v>0</v>
      </c>
      <c r="I4700" s="456">
        <v>62804.99</v>
      </c>
      <c r="J4700" s="459">
        <v>0</v>
      </c>
    </row>
    <row r="4701" spans="2:10" x14ac:dyDescent="0.25">
      <c r="B4701" s="516" t="s">
        <v>479</v>
      </c>
      <c r="C4701" s="458" t="s">
        <v>2475</v>
      </c>
      <c r="D4701" s="458" t="s">
        <v>2075</v>
      </c>
      <c r="E4701" s="456">
        <v>22892.53</v>
      </c>
      <c r="F4701" s="456">
        <v>0</v>
      </c>
      <c r="G4701" s="456">
        <v>28000</v>
      </c>
      <c r="H4701" s="456">
        <v>44701.24</v>
      </c>
      <c r="I4701" s="456">
        <v>6191.29</v>
      </c>
      <c r="J4701" s="459">
        <v>0</v>
      </c>
    </row>
    <row r="4702" spans="2:10" x14ac:dyDescent="0.25">
      <c r="B4702" s="516" t="s">
        <v>479</v>
      </c>
      <c r="C4702" s="458" t="s">
        <v>2476</v>
      </c>
      <c r="D4702" s="458" t="s">
        <v>2077</v>
      </c>
      <c r="E4702" s="456">
        <v>310.04000000000002</v>
      </c>
      <c r="F4702" s="456">
        <v>0</v>
      </c>
      <c r="G4702" s="456">
        <v>0</v>
      </c>
      <c r="H4702" s="456">
        <v>0</v>
      </c>
      <c r="I4702" s="456">
        <v>310.04000000000002</v>
      </c>
      <c r="J4702" s="459">
        <v>0</v>
      </c>
    </row>
    <row r="4703" spans="2:10" x14ac:dyDescent="0.25">
      <c r="B4703" s="516" t="s">
        <v>479</v>
      </c>
      <c r="C4703" s="458" t="s">
        <v>2477</v>
      </c>
      <c r="D4703" s="458" t="s">
        <v>2079</v>
      </c>
      <c r="E4703" s="456">
        <v>200004.35</v>
      </c>
      <c r="F4703" s="456">
        <v>0</v>
      </c>
      <c r="G4703" s="456">
        <v>30000</v>
      </c>
      <c r="H4703" s="456">
        <v>227802.7</v>
      </c>
      <c r="I4703" s="456">
        <v>2201.65</v>
      </c>
      <c r="J4703" s="459">
        <v>0</v>
      </c>
    </row>
    <row r="4704" spans="2:10" x14ac:dyDescent="0.25">
      <c r="B4704" s="516" t="s">
        <v>479</v>
      </c>
      <c r="C4704" s="458" t="s">
        <v>2478</v>
      </c>
      <c r="D4704" s="458" t="s">
        <v>2081</v>
      </c>
      <c r="E4704" s="456">
        <v>159828.56</v>
      </c>
      <c r="F4704" s="456">
        <v>0</v>
      </c>
      <c r="G4704" s="456">
        <v>0</v>
      </c>
      <c r="H4704" s="456">
        <v>70013.2</v>
      </c>
      <c r="I4704" s="456">
        <v>89815.360000000001</v>
      </c>
      <c r="J4704" s="459">
        <v>0</v>
      </c>
    </row>
    <row r="4705" spans="2:10" x14ac:dyDescent="0.25">
      <c r="B4705" s="516" t="s">
        <v>479</v>
      </c>
      <c r="C4705" s="458" t="s">
        <v>2479</v>
      </c>
      <c r="D4705" s="458" t="s">
        <v>2083</v>
      </c>
      <c r="E4705" s="456">
        <v>0</v>
      </c>
      <c r="F4705" s="456">
        <v>0</v>
      </c>
      <c r="G4705" s="456">
        <v>0</v>
      </c>
      <c r="H4705" s="456">
        <v>0</v>
      </c>
      <c r="I4705" s="456">
        <v>0</v>
      </c>
      <c r="J4705" s="459">
        <v>0</v>
      </c>
    </row>
    <row r="4706" spans="2:10" x14ac:dyDescent="0.25">
      <c r="B4706" s="516" t="s">
        <v>479</v>
      </c>
      <c r="C4706" s="458" t="s">
        <v>2480</v>
      </c>
      <c r="D4706" s="458" t="s">
        <v>2085</v>
      </c>
      <c r="E4706" s="456">
        <v>35141.800000000003</v>
      </c>
      <c r="F4706" s="456">
        <v>0</v>
      </c>
      <c r="G4706" s="456">
        <v>0</v>
      </c>
      <c r="H4706" s="456">
        <v>0</v>
      </c>
      <c r="I4706" s="456">
        <v>35141.800000000003</v>
      </c>
      <c r="J4706" s="459">
        <v>0</v>
      </c>
    </row>
    <row r="4707" spans="2:10" x14ac:dyDescent="0.25">
      <c r="B4707" s="516" t="s">
        <v>479</v>
      </c>
      <c r="C4707" s="458" t="s">
        <v>2481</v>
      </c>
      <c r="D4707" s="458" t="s">
        <v>2087</v>
      </c>
      <c r="E4707" s="456">
        <v>95.19</v>
      </c>
      <c r="F4707" s="456">
        <v>0</v>
      </c>
      <c r="G4707" s="456">
        <v>0</v>
      </c>
      <c r="H4707" s="456">
        <v>0</v>
      </c>
      <c r="I4707" s="456">
        <v>95.19</v>
      </c>
      <c r="J4707" s="459">
        <v>0</v>
      </c>
    </row>
    <row r="4708" spans="2:10" x14ac:dyDescent="0.25">
      <c r="B4708" s="516" t="s">
        <v>479</v>
      </c>
      <c r="C4708" s="458" t="s">
        <v>2482</v>
      </c>
      <c r="D4708" s="458" t="s">
        <v>2089</v>
      </c>
      <c r="E4708" s="456">
        <v>47871.9</v>
      </c>
      <c r="F4708" s="456">
        <v>0</v>
      </c>
      <c r="G4708" s="456">
        <v>0</v>
      </c>
      <c r="H4708" s="456">
        <v>9105.2000000000007</v>
      </c>
      <c r="I4708" s="456">
        <v>38766.699999999997</v>
      </c>
      <c r="J4708" s="459">
        <v>0</v>
      </c>
    </row>
    <row r="4709" spans="2:10" x14ac:dyDescent="0.25">
      <c r="B4709" s="516" t="s">
        <v>479</v>
      </c>
      <c r="C4709" s="458" t="s">
        <v>2483</v>
      </c>
      <c r="D4709" s="458" t="s">
        <v>2091</v>
      </c>
      <c r="E4709" s="456">
        <v>1381.57</v>
      </c>
      <c r="F4709" s="456">
        <v>0</v>
      </c>
      <c r="G4709" s="456">
        <v>0</v>
      </c>
      <c r="H4709" s="456">
        <v>0</v>
      </c>
      <c r="I4709" s="456">
        <v>1381.57</v>
      </c>
      <c r="J4709" s="459">
        <v>0</v>
      </c>
    </row>
    <row r="4710" spans="2:10" x14ac:dyDescent="0.25">
      <c r="B4710" s="516" t="s">
        <v>479</v>
      </c>
      <c r="C4710" s="458" t="s">
        <v>4063</v>
      </c>
      <c r="D4710" s="458" t="s">
        <v>4060</v>
      </c>
      <c r="E4710" s="456">
        <v>159083.19</v>
      </c>
      <c r="F4710" s="456">
        <v>0</v>
      </c>
      <c r="G4710" s="456">
        <v>5271.96</v>
      </c>
      <c r="H4710" s="456">
        <v>161848.82</v>
      </c>
      <c r="I4710" s="456">
        <v>2506.33</v>
      </c>
      <c r="J4710" s="459">
        <v>0</v>
      </c>
    </row>
    <row r="4711" spans="2:10" x14ac:dyDescent="0.25">
      <c r="B4711" s="516" t="s">
        <v>479</v>
      </c>
      <c r="C4711" s="458" t="s">
        <v>2484</v>
      </c>
      <c r="D4711" s="458" t="s">
        <v>2093</v>
      </c>
      <c r="E4711" s="456">
        <v>2008.5</v>
      </c>
      <c r="F4711" s="456">
        <v>0</v>
      </c>
      <c r="G4711" s="456">
        <v>0</v>
      </c>
      <c r="H4711" s="456">
        <v>0</v>
      </c>
      <c r="I4711" s="456">
        <v>2008.5</v>
      </c>
      <c r="J4711" s="459">
        <v>0</v>
      </c>
    </row>
    <row r="4712" spans="2:10" x14ac:dyDescent="0.25">
      <c r="B4712" s="516" t="s">
        <v>479</v>
      </c>
      <c r="C4712" s="458" t="s">
        <v>2485</v>
      </c>
      <c r="D4712" s="458" t="s">
        <v>2095</v>
      </c>
      <c r="E4712" s="456">
        <v>26126.41</v>
      </c>
      <c r="F4712" s="456">
        <v>0</v>
      </c>
      <c r="G4712" s="456">
        <v>0</v>
      </c>
      <c r="H4712" s="456">
        <v>6312.72</v>
      </c>
      <c r="I4712" s="456">
        <v>19813.689999999999</v>
      </c>
      <c r="J4712" s="459">
        <v>0</v>
      </c>
    </row>
    <row r="4713" spans="2:10" x14ac:dyDescent="0.25">
      <c r="B4713" s="516" t="s">
        <v>479</v>
      </c>
      <c r="C4713" s="458" t="s">
        <v>2486</v>
      </c>
      <c r="D4713" s="458" t="s">
        <v>2097</v>
      </c>
      <c r="E4713" s="456">
        <v>78090.880000000005</v>
      </c>
      <c r="F4713" s="456">
        <v>0</v>
      </c>
      <c r="G4713" s="456">
        <v>0</v>
      </c>
      <c r="H4713" s="456">
        <v>62148.78</v>
      </c>
      <c r="I4713" s="456">
        <v>15942.1</v>
      </c>
      <c r="J4713" s="459">
        <v>0</v>
      </c>
    </row>
    <row r="4714" spans="2:10" x14ac:dyDescent="0.25">
      <c r="B4714" s="516" t="s">
        <v>479</v>
      </c>
      <c r="C4714" s="458" t="s">
        <v>2487</v>
      </c>
      <c r="D4714" s="458" t="s">
        <v>2099</v>
      </c>
      <c r="E4714" s="456">
        <v>930.82</v>
      </c>
      <c r="F4714" s="456">
        <v>0</v>
      </c>
      <c r="G4714" s="456">
        <v>470.03</v>
      </c>
      <c r="H4714" s="456">
        <v>1400.85</v>
      </c>
      <c r="I4714" s="456">
        <v>0</v>
      </c>
      <c r="J4714" s="459">
        <v>0</v>
      </c>
    </row>
    <row r="4715" spans="2:10" ht="18" x14ac:dyDescent="0.25">
      <c r="B4715" s="516" t="s">
        <v>479</v>
      </c>
      <c r="C4715" s="458" t="s">
        <v>2488</v>
      </c>
      <c r="D4715" s="458" t="s">
        <v>2177</v>
      </c>
      <c r="E4715" s="456">
        <v>32.68</v>
      </c>
      <c r="F4715" s="456">
        <v>0</v>
      </c>
      <c r="G4715" s="456">
        <v>1500</v>
      </c>
      <c r="H4715" s="456">
        <v>1336.21</v>
      </c>
      <c r="I4715" s="456">
        <v>196.47</v>
      </c>
      <c r="J4715" s="459">
        <v>0</v>
      </c>
    </row>
    <row r="4716" spans="2:10" x14ac:dyDescent="0.25">
      <c r="B4716" s="516" t="s">
        <v>479</v>
      </c>
      <c r="C4716" s="458" t="s">
        <v>2489</v>
      </c>
      <c r="D4716" s="458" t="s">
        <v>2179</v>
      </c>
      <c r="E4716" s="456">
        <v>34636.69</v>
      </c>
      <c r="F4716" s="456">
        <v>0</v>
      </c>
      <c r="G4716" s="456">
        <v>0</v>
      </c>
      <c r="H4716" s="456">
        <v>34636.69</v>
      </c>
      <c r="I4716" s="456">
        <v>0</v>
      </c>
      <c r="J4716" s="459">
        <v>0</v>
      </c>
    </row>
    <row r="4717" spans="2:10" x14ac:dyDescent="0.25">
      <c r="B4717" s="516" t="s">
        <v>479</v>
      </c>
      <c r="C4717" s="458" t="s">
        <v>2490</v>
      </c>
      <c r="D4717" s="458" t="s">
        <v>2101</v>
      </c>
      <c r="E4717" s="456">
        <v>8831.6</v>
      </c>
      <c r="F4717" s="456">
        <v>0</v>
      </c>
      <c r="G4717" s="456">
        <v>0</v>
      </c>
      <c r="H4717" s="456">
        <v>6489.76</v>
      </c>
      <c r="I4717" s="456">
        <v>2341.84</v>
      </c>
      <c r="J4717" s="459">
        <v>0</v>
      </c>
    </row>
    <row r="4718" spans="2:10" x14ac:dyDescent="0.25">
      <c r="B4718" s="516" t="s">
        <v>479</v>
      </c>
      <c r="C4718" s="458" t="s">
        <v>2491</v>
      </c>
      <c r="D4718" s="458" t="s">
        <v>2182</v>
      </c>
      <c r="E4718" s="456">
        <v>925.98</v>
      </c>
      <c r="F4718" s="456">
        <v>0</v>
      </c>
      <c r="G4718" s="456">
        <v>0</v>
      </c>
      <c r="H4718" s="456">
        <v>925.98</v>
      </c>
      <c r="I4718" s="456">
        <v>0</v>
      </c>
      <c r="J4718" s="459">
        <v>0</v>
      </c>
    </row>
    <row r="4719" spans="2:10" x14ac:dyDescent="0.25">
      <c r="B4719" s="516" t="s">
        <v>479</v>
      </c>
      <c r="C4719" s="458" t="s">
        <v>2492</v>
      </c>
      <c r="D4719" s="458" t="s">
        <v>2103</v>
      </c>
      <c r="E4719" s="456">
        <v>9.82</v>
      </c>
      <c r="F4719" s="456">
        <v>0</v>
      </c>
      <c r="G4719" s="456">
        <v>2030.18</v>
      </c>
      <c r="H4719" s="456">
        <v>2040</v>
      </c>
      <c r="I4719" s="456">
        <v>0</v>
      </c>
      <c r="J4719" s="459">
        <v>0</v>
      </c>
    </row>
    <row r="4720" spans="2:10" x14ac:dyDescent="0.25">
      <c r="B4720" s="516" t="s">
        <v>479</v>
      </c>
      <c r="C4720" s="458" t="s">
        <v>2493</v>
      </c>
      <c r="D4720" s="458" t="s">
        <v>2105</v>
      </c>
      <c r="E4720" s="456">
        <v>3717.67</v>
      </c>
      <c r="F4720" s="456">
        <v>0</v>
      </c>
      <c r="G4720" s="456">
        <v>147879.04999999999</v>
      </c>
      <c r="H4720" s="456">
        <v>12733.62</v>
      </c>
      <c r="I4720" s="456">
        <v>138863.1</v>
      </c>
      <c r="J4720" s="459">
        <v>0</v>
      </c>
    </row>
    <row r="4721" spans="2:10" x14ac:dyDescent="0.25">
      <c r="B4721" s="516" t="s">
        <v>479</v>
      </c>
      <c r="C4721" s="458" t="s">
        <v>2494</v>
      </c>
      <c r="D4721" s="458" t="s">
        <v>2186</v>
      </c>
      <c r="E4721" s="456">
        <v>2915.5</v>
      </c>
      <c r="F4721" s="456">
        <v>0</v>
      </c>
      <c r="G4721" s="456">
        <v>0</v>
      </c>
      <c r="H4721" s="456">
        <v>2915.5</v>
      </c>
      <c r="I4721" s="456">
        <v>0</v>
      </c>
      <c r="J4721" s="459">
        <v>0</v>
      </c>
    </row>
    <row r="4722" spans="2:10" x14ac:dyDescent="0.25">
      <c r="B4722" s="516" t="s">
        <v>479</v>
      </c>
      <c r="C4722" s="458" t="s">
        <v>5691</v>
      </c>
      <c r="D4722" s="458" t="s">
        <v>5604</v>
      </c>
      <c r="E4722" s="456">
        <v>0</v>
      </c>
      <c r="F4722" s="456">
        <v>0</v>
      </c>
      <c r="G4722" s="456">
        <v>0</v>
      </c>
      <c r="H4722" s="456">
        <v>0</v>
      </c>
      <c r="I4722" s="456">
        <v>0</v>
      </c>
      <c r="J4722" s="459">
        <v>0</v>
      </c>
    </row>
    <row r="4723" spans="2:10" x14ac:dyDescent="0.25">
      <c r="B4723" s="516" t="s">
        <v>479</v>
      </c>
      <c r="C4723" s="458" t="s">
        <v>2495</v>
      </c>
      <c r="D4723" s="458" t="s">
        <v>2107</v>
      </c>
      <c r="E4723" s="456">
        <v>64652.93</v>
      </c>
      <c r="F4723" s="456">
        <v>0</v>
      </c>
      <c r="G4723" s="456">
        <v>0</v>
      </c>
      <c r="H4723" s="456">
        <v>64652.93</v>
      </c>
      <c r="I4723" s="456">
        <v>0</v>
      </c>
      <c r="J4723" s="459">
        <v>0</v>
      </c>
    </row>
    <row r="4724" spans="2:10" x14ac:dyDescent="0.25">
      <c r="B4724" s="516" t="s">
        <v>479</v>
      </c>
      <c r="C4724" s="458" t="s">
        <v>2496</v>
      </c>
      <c r="D4724" s="458" t="s">
        <v>2109</v>
      </c>
      <c r="E4724" s="456">
        <v>32927.9</v>
      </c>
      <c r="F4724" s="456">
        <v>0</v>
      </c>
      <c r="G4724" s="456">
        <v>0</v>
      </c>
      <c r="H4724" s="456">
        <v>32927.9</v>
      </c>
      <c r="I4724" s="456">
        <v>0</v>
      </c>
      <c r="J4724" s="459">
        <v>0</v>
      </c>
    </row>
    <row r="4725" spans="2:10" x14ac:dyDescent="0.25">
      <c r="B4725" s="516" t="s">
        <v>479</v>
      </c>
      <c r="C4725" s="458" t="s">
        <v>2497</v>
      </c>
      <c r="D4725" s="458" t="s">
        <v>2111</v>
      </c>
      <c r="E4725" s="456">
        <v>5897.7</v>
      </c>
      <c r="F4725" s="456">
        <v>0</v>
      </c>
      <c r="G4725" s="456">
        <v>0</v>
      </c>
      <c r="H4725" s="456">
        <v>5897.7</v>
      </c>
      <c r="I4725" s="456">
        <v>0</v>
      </c>
      <c r="J4725" s="459">
        <v>0</v>
      </c>
    </row>
    <row r="4726" spans="2:10" x14ac:dyDescent="0.25">
      <c r="B4726" s="516" t="s">
        <v>479</v>
      </c>
      <c r="C4726" s="458" t="s">
        <v>2498</v>
      </c>
      <c r="D4726" s="458" t="s">
        <v>2191</v>
      </c>
      <c r="E4726" s="456">
        <v>820.37</v>
      </c>
      <c r="F4726" s="456">
        <v>0</v>
      </c>
      <c r="G4726" s="456">
        <v>0</v>
      </c>
      <c r="H4726" s="456">
        <v>820.37</v>
      </c>
      <c r="I4726" s="456">
        <v>0</v>
      </c>
      <c r="J4726" s="459">
        <v>0</v>
      </c>
    </row>
    <row r="4727" spans="2:10" x14ac:dyDescent="0.25">
      <c r="B4727" s="516" t="s">
        <v>479</v>
      </c>
      <c r="C4727" s="458" t="s">
        <v>5692</v>
      </c>
      <c r="D4727" s="458" t="s">
        <v>3690</v>
      </c>
      <c r="E4727" s="456">
        <v>0</v>
      </c>
      <c r="F4727" s="456">
        <v>0</v>
      </c>
      <c r="G4727" s="456">
        <v>0</v>
      </c>
      <c r="H4727" s="456">
        <v>0</v>
      </c>
      <c r="I4727" s="456">
        <v>0</v>
      </c>
      <c r="J4727" s="459">
        <v>0</v>
      </c>
    </row>
    <row r="4728" spans="2:10" x14ac:dyDescent="0.25">
      <c r="B4728" s="516" t="s">
        <v>479</v>
      </c>
      <c r="C4728" s="458" t="s">
        <v>2499</v>
      </c>
      <c r="D4728" s="458" t="s">
        <v>2113</v>
      </c>
      <c r="E4728" s="456">
        <v>112.87</v>
      </c>
      <c r="F4728" s="456">
        <v>0</v>
      </c>
      <c r="G4728" s="456">
        <v>0</v>
      </c>
      <c r="H4728" s="456">
        <v>112.87</v>
      </c>
      <c r="I4728" s="456">
        <v>0</v>
      </c>
      <c r="J4728" s="459">
        <v>0</v>
      </c>
    </row>
    <row r="4729" spans="2:10" x14ac:dyDescent="0.25">
      <c r="B4729" s="516" t="s">
        <v>479</v>
      </c>
      <c r="C4729" s="458" t="s">
        <v>2500</v>
      </c>
      <c r="D4729" s="458" t="s">
        <v>2194</v>
      </c>
      <c r="E4729" s="456">
        <v>1100.8</v>
      </c>
      <c r="F4729" s="456">
        <v>0</v>
      </c>
      <c r="G4729" s="456">
        <v>0</v>
      </c>
      <c r="H4729" s="456">
        <v>1100.8</v>
      </c>
      <c r="I4729" s="456">
        <v>0</v>
      </c>
      <c r="J4729" s="459">
        <v>0</v>
      </c>
    </row>
    <row r="4730" spans="2:10" x14ac:dyDescent="0.25">
      <c r="B4730" s="516" t="s">
        <v>479</v>
      </c>
      <c r="C4730" s="458" t="s">
        <v>2501</v>
      </c>
      <c r="D4730" s="458" t="s">
        <v>2115</v>
      </c>
      <c r="E4730" s="456">
        <v>305603.71000000002</v>
      </c>
      <c r="F4730" s="456">
        <v>0</v>
      </c>
      <c r="G4730" s="456">
        <v>0</v>
      </c>
      <c r="H4730" s="456">
        <v>305603.71000000002</v>
      </c>
      <c r="I4730" s="456">
        <v>0</v>
      </c>
      <c r="J4730" s="459">
        <v>0</v>
      </c>
    </row>
    <row r="4731" spans="2:10" x14ac:dyDescent="0.25">
      <c r="B4731" s="516" t="s">
        <v>479</v>
      </c>
      <c r="C4731" s="458" t="s">
        <v>2502</v>
      </c>
      <c r="D4731" s="458" t="s">
        <v>2197</v>
      </c>
      <c r="E4731" s="456">
        <v>41582.519999999997</v>
      </c>
      <c r="F4731" s="456">
        <v>0</v>
      </c>
      <c r="G4731" s="456">
        <v>0</v>
      </c>
      <c r="H4731" s="456">
        <v>426.72</v>
      </c>
      <c r="I4731" s="456">
        <v>41155.800000000003</v>
      </c>
      <c r="J4731" s="459">
        <v>0</v>
      </c>
    </row>
    <row r="4732" spans="2:10" x14ac:dyDescent="0.25">
      <c r="B4732" s="516" t="s">
        <v>479</v>
      </c>
      <c r="C4732" s="458" t="s">
        <v>2503</v>
      </c>
      <c r="D4732" s="458" t="s">
        <v>2119</v>
      </c>
      <c r="E4732" s="456">
        <v>14494.24</v>
      </c>
      <c r="F4732" s="456">
        <v>0</v>
      </c>
      <c r="G4732" s="456">
        <v>0</v>
      </c>
      <c r="H4732" s="456">
        <v>14494.24</v>
      </c>
      <c r="I4732" s="456">
        <v>0</v>
      </c>
      <c r="J4732" s="459">
        <v>0</v>
      </c>
    </row>
    <row r="4733" spans="2:10" x14ac:dyDescent="0.25">
      <c r="B4733" s="516" t="s">
        <v>479</v>
      </c>
      <c r="C4733" s="458" t="s">
        <v>5018</v>
      </c>
      <c r="D4733" s="458" t="s">
        <v>5019</v>
      </c>
      <c r="E4733" s="456">
        <v>250</v>
      </c>
      <c r="F4733" s="456">
        <v>0</v>
      </c>
      <c r="G4733" s="456">
        <v>399</v>
      </c>
      <c r="H4733" s="456">
        <v>649</v>
      </c>
      <c r="I4733" s="456">
        <v>0</v>
      </c>
      <c r="J4733" s="459">
        <v>0</v>
      </c>
    </row>
    <row r="4734" spans="2:10" x14ac:dyDescent="0.25">
      <c r="B4734" s="516" t="s">
        <v>479</v>
      </c>
      <c r="C4734" s="458" t="s">
        <v>2504</v>
      </c>
      <c r="D4734" s="458" t="s">
        <v>2121</v>
      </c>
      <c r="E4734" s="456">
        <v>1594.76</v>
      </c>
      <c r="F4734" s="456">
        <v>0</v>
      </c>
      <c r="G4734" s="456">
        <v>0</v>
      </c>
      <c r="H4734" s="456">
        <v>1594.76</v>
      </c>
      <c r="I4734" s="456">
        <v>0</v>
      </c>
      <c r="J4734" s="459">
        <v>0</v>
      </c>
    </row>
    <row r="4735" spans="2:10" x14ac:dyDescent="0.25">
      <c r="B4735" s="516" t="s">
        <v>479</v>
      </c>
      <c r="C4735" s="458" t="s">
        <v>2505</v>
      </c>
      <c r="D4735" s="458" t="s">
        <v>2123</v>
      </c>
      <c r="E4735" s="456">
        <v>7224.4</v>
      </c>
      <c r="F4735" s="456">
        <v>0</v>
      </c>
      <c r="G4735" s="456">
        <v>0</v>
      </c>
      <c r="H4735" s="456">
        <v>7224.4</v>
      </c>
      <c r="I4735" s="456">
        <v>0</v>
      </c>
      <c r="J4735" s="459">
        <v>0</v>
      </c>
    </row>
    <row r="4736" spans="2:10" ht="18" x14ac:dyDescent="0.25">
      <c r="B4736" s="516" t="s">
        <v>479</v>
      </c>
      <c r="C4736" s="458" t="s">
        <v>2506</v>
      </c>
      <c r="D4736" s="458" t="s">
        <v>2125</v>
      </c>
      <c r="E4736" s="456">
        <v>3089.94</v>
      </c>
      <c r="F4736" s="456">
        <v>0</v>
      </c>
      <c r="G4736" s="456">
        <v>0</v>
      </c>
      <c r="H4736" s="456">
        <v>3089.94</v>
      </c>
      <c r="I4736" s="456">
        <v>0</v>
      </c>
      <c r="J4736" s="459">
        <v>0</v>
      </c>
    </row>
    <row r="4737" spans="2:10" ht="18" x14ac:dyDescent="0.25">
      <c r="B4737" s="516" t="s">
        <v>479</v>
      </c>
      <c r="C4737" s="458" t="s">
        <v>2507</v>
      </c>
      <c r="D4737" s="458" t="s">
        <v>2127</v>
      </c>
      <c r="E4737" s="456">
        <v>703.65</v>
      </c>
      <c r="F4737" s="456">
        <v>0</v>
      </c>
      <c r="G4737" s="456">
        <v>17200</v>
      </c>
      <c r="H4737" s="456">
        <v>16796.330000000002</v>
      </c>
      <c r="I4737" s="456">
        <v>1107.32</v>
      </c>
      <c r="J4737" s="459">
        <v>0</v>
      </c>
    </row>
    <row r="4738" spans="2:10" x14ac:dyDescent="0.25">
      <c r="B4738" s="516" t="s">
        <v>479</v>
      </c>
      <c r="C4738" s="458" t="s">
        <v>2508</v>
      </c>
      <c r="D4738" s="458" t="s">
        <v>2129</v>
      </c>
      <c r="E4738" s="456">
        <v>8925.82</v>
      </c>
      <c r="F4738" s="456">
        <v>0</v>
      </c>
      <c r="G4738" s="456">
        <v>0</v>
      </c>
      <c r="H4738" s="456">
        <v>8925.82</v>
      </c>
      <c r="I4738" s="456">
        <v>0</v>
      </c>
      <c r="J4738" s="459">
        <v>0</v>
      </c>
    </row>
    <row r="4739" spans="2:10" x14ac:dyDescent="0.25">
      <c r="B4739" s="516" t="s">
        <v>479</v>
      </c>
      <c r="C4739" s="458" t="s">
        <v>2509</v>
      </c>
      <c r="D4739" s="458" t="s">
        <v>2131</v>
      </c>
      <c r="E4739" s="456">
        <v>304.11</v>
      </c>
      <c r="F4739" s="456">
        <v>0</v>
      </c>
      <c r="G4739" s="456">
        <v>0</v>
      </c>
      <c r="H4739" s="456">
        <v>304.11</v>
      </c>
      <c r="I4739" s="456">
        <v>0</v>
      </c>
      <c r="J4739" s="459">
        <v>0</v>
      </c>
    </row>
    <row r="4740" spans="2:10" x14ac:dyDescent="0.25">
      <c r="B4740" s="516" t="s">
        <v>479</v>
      </c>
      <c r="C4740" s="458" t="s">
        <v>4237</v>
      </c>
      <c r="D4740" s="458" t="s">
        <v>2137</v>
      </c>
      <c r="E4740" s="456">
        <v>3779.32</v>
      </c>
      <c r="F4740" s="456">
        <v>0</v>
      </c>
      <c r="G4740" s="456">
        <v>0</v>
      </c>
      <c r="H4740" s="456">
        <v>3779.32</v>
      </c>
      <c r="I4740" s="456">
        <v>0</v>
      </c>
      <c r="J4740" s="459">
        <v>0</v>
      </c>
    </row>
    <row r="4741" spans="2:10" x14ac:dyDescent="0.25">
      <c r="B4741" s="516" t="s">
        <v>479</v>
      </c>
      <c r="C4741" s="458" t="s">
        <v>2510</v>
      </c>
      <c r="D4741" s="458" t="s">
        <v>2206</v>
      </c>
      <c r="E4741" s="456">
        <v>0</v>
      </c>
      <c r="F4741" s="456">
        <v>0</v>
      </c>
      <c r="G4741" s="456">
        <v>0</v>
      </c>
      <c r="H4741" s="456">
        <v>0</v>
      </c>
      <c r="I4741" s="456">
        <v>0</v>
      </c>
      <c r="J4741" s="459">
        <v>0</v>
      </c>
    </row>
    <row r="4742" spans="2:10" x14ac:dyDescent="0.25">
      <c r="B4742" s="516" t="s">
        <v>479</v>
      </c>
      <c r="C4742" s="458" t="s">
        <v>4238</v>
      </c>
      <c r="D4742" s="458" t="s">
        <v>2322</v>
      </c>
      <c r="E4742" s="456">
        <v>5474.55</v>
      </c>
      <c r="F4742" s="456">
        <v>0</v>
      </c>
      <c r="G4742" s="456">
        <v>0</v>
      </c>
      <c r="H4742" s="456">
        <v>5474.55</v>
      </c>
      <c r="I4742" s="456">
        <v>0</v>
      </c>
      <c r="J4742" s="459">
        <v>0</v>
      </c>
    </row>
    <row r="4743" spans="2:10" x14ac:dyDescent="0.25">
      <c r="B4743" s="516" t="s">
        <v>479</v>
      </c>
      <c r="C4743" s="458" t="s">
        <v>4679</v>
      </c>
      <c r="D4743" s="458" t="s">
        <v>2139</v>
      </c>
      <c r="E4743" s="456">
        <v>192</v>
      </c>
      <c r="F4743" s="456">
        <v>0</v>
      </c>
      <c r="G4743" s="456">
        <v>0</v>
      </c>
      <c r="H4743" s="456">
        <v>192</v>
      </c>
      <c r="I4743" s="456">
        <v>0</v>
      </c>
      <c r="J4743" s="459">
        <v>0</v>
      </c>
    </row>
    <row r="4744" spans="2:10" x14ac:dyDescent="0.25">
      <c r="B4744" s="516" t="s">
        <v>479</v>
      </c>
      <c r="C4744" s="458" t="s">
        <v>2511</v>
      </c>
      <c r="D4744" s="458" t="s">
        <v>2208</v>
      </c>
      <c r="E4744" s="456">
        <v>5063.25</v>
      </c>
      <c r="F4744" s="456">
        <v>0</v>
      </c>
      <c r="G4744" s="456">
        <v>0</v>
      </c>
      <c r="H4744" s="456">
        <v>5063.25</v>
      </c>
      <c r="I4744" s="456">
        <v>0</v>
      </c>
      <c r="J4744" s="459">
        <v>0</v>
      </c>
    </row>
    <row r="4745" spans="2:10" x14ac:dyDescent="0.25">
      <c r="B4745" s="516" t="s">
        <v>479</v>
      </c>
      <c r="C4745" s="458" t="s">
        <v>2512</v>
      </c>
      <c r="D4745" s="458" t="s">
        <v>2210</v>
      </c>
      <c r="E4745" s="456">
        <v>26320.95</v>
      </c>
      <c r="F4745" s="456">
        <v>0</v>
      </c>
      <c r="G4745" s="456">
        <v>0</v>
      </c>
      <c r="H4745" s="456">
        <v>18996.29</v>
      </c>
      <c r="I4745" s="456">
        <v>7324.66</v>
      </c>
      <c r="J4745" s="459">
        <v>0</v>
      </c>
    </row>
    <row r="4746" spans="2:10" x14ac:dyDescent="0.25">
      <c r="B4746" s="516" t="s">
        <v>479</v>
      </c>
      <c r="C4746" s="458" t="s">
        <v>2513</v>
      </c>
      <c r="D4746" s="458" t="s">
        <v>2141</v>
      </c>
      <c r="E4746" s="456">
        <v>22129.72</v>
      </c>
      <c r="F4746" s="456">
        <v>0</v>
      </c>
      <c r="G4746" s="456">
        <v>0</v>
      </c>
      <c r="H4746" s="456">
        <v>5182.8900000000003</v>
      </c>
      <c r="I4746" s="456">
        <v>16946.830000000002</v>
      </c>
      <c r="J4746" s="459">
        <v>0</v>
      </c>
    </row>
    <row r="4747" spans="2:10" x14ac:dyDescent="0.25">
      <c r="B4747" s="516" t="s">
        <v>479</v>
      </c>
      <c r="C4747" s="458" t="s">
        <v>2514</v>
      </c>
      <c r="D4747" s="458" t="s">
        <v>2213</v>
      </c>
      <c r="E4747" s="456">
        <v>56589.04</v>
      </c>
      <c r="F4747" s="456">
        <v>0</v>
      </c>
      <c r="G4747" s="456">
        <v>0</v>
      </c>
      <c r="H4747" s="456">
        <v>46000</v>
      </c>
      <c r="I4747" s="456">
        <v>10589.04</v>
      </c>
      <c r="J4747" s="459">
        <v>0</v>
      </c>
    </row>
    <row r="4748" spans="2:10" x14ac:dyDescent="0.25">
      <c r="B4748" s="516" t="s">
        <v>479</v>
      </c>
      <c r="C4748" s="458" t="s">
        <v>2515</v>
      </c>
      <c r="D4748" s="458" t="s">
        <v>2143</v>
      </c>
      <c r="E4748" s="456">
        <v>53724.76</v>
      </c>
      <c r="F4748" s="456">
        <v>0</v>
      </c>
      <c r="G4748" s="456">
        <v>0</v>
      </c>
      <c r="H4748" s="456">
        <v>31166.23</v>
      </c>
      <c r="I4748" s="456">
        <v>22558.53</v>
      </c>
      <c r="J4748" s="459">
        <v>0</v>
      </c>
    </row>
    <row r="4749" spans="2:10" x14ac:dyDescent="0.25">
      <c r="B4749" s="516" t="s">
        <v>479</v>
      </c>
      <c r="C4749" s="458" t="s">
        <v>4064</v>
      </c>
      <c r="D4749" s="458" t="s">
        <v>4065</v>
      </c>
      <c r="E4749" s="456">
        <v>31.3</v>
      </c>
      <c r="F4749" s="456">
        <v>0</v>
      </c>
      <c r="G4749" s="456">
        <v>0</v>
      </c>
      <c r="H4749" s="456">
        <v>0</v>
      </c>
      <c r="I4749" s="456">
        <v>31.3</v>
      </c>
      <c r="J4749" s="459">
        <v>0</v>
      </c>
    </row>
    <row r="4750" spans="2:10" x14ac:dyDescent="0.25">
      <c r="B4750" s="516" t="s">
        <v>479</v>
      </c>
      <c r="C4750" s="458" t="s">
        <v>2516</v>
      </c>
      <c r="D4750" s="458" t="s">
        <v>2216</v>
      </c>
      <c r="E4750" s="456">
        <v>11534.67</v>
      </c>
      <c r="F4750" s="456">
        <v>0</v>
      </c>
      <c r="G4750" s="456">
        <v>0</v>
      </c>
      <c r="H4750" s="456">
        <v>0</v>
      </c>
      <c r="I4750" s="456">
        <v>11534.67</v>
      </c>
      <c r="J4750" s="459">
        <v>0</v>
      </c>
    </row>
    <row r="4751" spans="2:10" x14ac:dyDescent="0.25">
      <c r="B4751" s="516" t="s">
        <v>479</v>
      </c>
      <c r="C4751" s="458" t="s">
        <v>2517</v>
      </c>
      <c r="D4751" s="458" t="s">
        <v>2218</v>
      </c>
      <c r="E4751" s="456">
        <v>779.23</v>
      </c>
      <c r="F4751" s="456">
        <v>0</v>
      </c>
      <c r="G4751" s="456">
        <v>0</v>
      </c>
      <c r="H4751" s="456">
        <v>0</v>
      </c>
      <c r="I4751" s="456">
        <v>779.23</v>
      </c>
      <c r="J4751" s="459">
        <v>0</v>
      </c>
    </row>
    <row r="4752" spans="2:10" x14ac:dyDescent="0.25">
      <c r="B4752" s="516" t="s">
        <v>479</v>
      </c>
      <c r="C4752" s="458" t="s">
        <v>2518</v>
      </c>
      <c r="D4752" s="458" t="s">
        <v>2220</v>
      </c>
      <c r="E4752" s="456">
        <v>4660.6499999999996</v>
      </c>
      <c r="F4752" s="456">
        <v>0</v>
      </c>
      <c r="G4752" s="456">
        <v>66000</v>
      </c>
      <c r="H4752" s="456">
        <v>69950</v>
      </c>
      <c r="I4752" s="456">
        <v>710.65</v>
      </c>
      <c r="J4752" s="459">
        <v>0</v>
      </c>
    </row>
    <row r="4753" spans="2:10" x14ac:dyDescent="0.25">
      <c r="B4753" s="516" t="s">
        <v>479</v>
      </c>
      <c r="C4753" s="458" t="s">
        <v>4239</v>
      </c>
      <c r="D4753" s="458" t="s">
        <v>4240</v>
      </c>
      <c r="E4753" s="456">
        <v>0</v>
      </c>
      <c r="F4753" s="456">
        <v>0</v>
      </c>
      <c r="G4753" s="456">
        <v>0</v>
      </c>
      <c r="H4753" s="456">
        <v>-8500</v>
      </c>
      <c r="I4753" s="456">
        <v>8500</v>
      </c>
      <c r="J4753" s="459">
        <v>0</v>
      </c>
    </row>
    <row r="4754" spans="2:10" ht="18" x14ac:dyDescent="0.25">
      <c r="B4754" s="516" t="s">
        <v>479</v>
      </c>
      <c r="C4754" s="458" t="s">
        <v>4496</v>
      </c>
      <c r="D4754" s="458" t="s">
        <v>2341</v>
      </c>
      <c r="E4754" s="456">
        <v>0</v>
      </c>
      <c r="F4754" s="456">
        <v>0</v>
      </c>
      <c r="G4754" s="456">
        <v>2400</v>
      </c>
      <c r="H4754" s="456">
        <v>2400</v>
      </c>
      <c r="I4754" s="456">
        <v>0</v>
      </c>
      <c r="J4754" s="459">
        <v>0</v>
      </c>
    </row>
    <row r="4755" spans="2:10" x14ac:dyDescent="0.25">
      <c r="B4755" s="516" t="s">
        <v>479</v>
      </c>
      <c r="C4755" s="458" t="s">
        <v>2519</v>
      </c>
      <c r="D4755" s="458" t="s">
        <v>2222</v>
      </c>
      <c r="E4755" s="456">
        <v>29189.61</v>
      </c>
      <c r="F4755" s="456">
        <v>0</v>
      </c>
      <c r="G4755" s="456">
        <v>0</v>
      </c>
      <c r="H4755" s="456">
        <v>29189.61</v>
      </c>
      <c r="I4755" s="456">
        <v>0</v>
      </c>
      <c r="J4755" s="459">
        <v>0</v>
      </c>
    </row>
    <row r="4756" spans="2:10" x14ac:dyDescent="0.25">
      <c r="B4756" s="516" t="s">
        <v>479</v>
      </c>
      <c r="C4756" s="458" t="s">
        <v>5020</v>
      </c>
      <c r="D4756" s="458" t="s">
        <v>5021</v>
      </c>
      <c r="E4756" s="456">
        <v>10880.7</v>
      </c>
      <c r="F4756" s="456">
        <v>0</v>
      </c>
      <c r="G4756" s="456">
        <v>32000</v>
      </c>
      <c r="H4756" s="456">
        <v>14858</v>
      </c>
      <c r="I4756" s="456">
        <v>28022.7</v>
      </c>
      <c r="J4756" s="459">
        <v>0</v>
      </c>
    </row>
    <row r="4757" spans="2:10" x14ac:dyDescent="0.25">
      <c r="B4757" s="516" t="s">
        <v>479</v>
      </c>
      <c r="C4757" s="458" t="s">
        <v>5693</v>
      </c>
      <c r="D4757" s="458" t="s">
        <v>5615</v>
      </c>
      <c r="E4757" s="456">
        <v>0</v>
      </c>
      <c r="F4757" s="456">
        <v>0</v>
      </c>
      <c r="G4757" s="456">
        <v>0</v>
      </c>
      <c r="H4757" s="456">
        <v>0</v>
      </c>
      <c r="I4757" s="456">
        <v>0</v>
      </c>
      <c r="J4757" s="459">
        <v>0</v>
      </c>
    </row>
    <row r="4758" spans="2:10" x14ac:dyDescent="0.25">
      <c r="B4758" s="516" t="s">
        <v>479</v>
      </c>
      <c r="C4758" s="458" t="s">
        <v>5150</v>
      </c>
      <c r="D4758" s="458" t="s">
        <v>2345</v>
      </c>
      <c r="E4758" s="456">
        <v>0</v>
      </c>
      <c r="F4758" s="456">
        <v>0</v>
      </c>
      <c r="G4758" s="456">
        <v>0</v>
      </c>
      <c r="H4758" s="456">
        <v>0</v>
      </c>
      <c r="I4758" s="456">
        <v>0</v>
      </c>
      <c r="J4758" s="459">
        <v>0</v>
      </c>
    </row>
    <row r="4759" spans="2:10" x14ac:dyDescent="0.25">
      <c r="B4759" s="516" t="s">
        <v>479</v>
      </c>
      <c r="C4759" s="458" t="s">
        <v>2520</v>
      </c>
      <c r="D4759" s="458" t="s">
        <v>2224</v>
      </c>
      <c r="E4759" s="456">
        <v>210237.44</v>
      </c>
      <c r="F4759" s="456">
        <v>0</v>
      </c>
      <c r="G4759" s="456">
        <v>175280.91</v>
      </c>
      <c r="H4759" s="456">
        <v>85517.53</v>
      </c>
      <c r="I4759" s="456">
        <v>300000.82</v>
      </c>
      <c r="J4759" s="459">
        <v>0</v>
      </c>
    </row>
    <row r="4760" spans="2:10" x14ac:dyDescent="0.25">
      <c r="B4760" s="516" t="s">
        <v>479</v>
      </c>
      <c r="C4760" s="458" t="s">
        <v>2521</v>
      </c>
      <c r="D4760" s="458" t="s">
        <v>2226</v>
      </c>
      <c r="E4760" s="456">
        <v>276.87</v>
      </c>
      <c r="F4760" s="456">
        <v>0</v>
      </c>
      <c r="G4760" s="456">
        <v>0</v>
      </c>
      <c r="H4760" s="456">
        <v>276.87</v>
      </c>
      <c r="I4760" s="456">
        <v>0</v>
      </c>
      <c r="J4760" s="459">
        <v>0</v>
      </c>
    </row>
    <row r="4761" spans="2:10" ht="18" x14ac:dyDescent="0.25">
      <c r="B4761" s="516" t="s">
        <v>479</v>
      </c>
      <c r="C4761" s="458" t="s">
        <v>3679</v>
      </c>
      <c r="D4761" s="458" t="s">
        <v>3680</v>
      </c>
      <c r="E4761" s="456">
        <v>1809.28</v>
      </c>
      <c r="F4761" s="456">
        <v>0</v>
      </c>
      <c r="G4761" s="456">
        <v>5390.72</v>
      </c>
      <c r="H4761" s="456">
        <v>7148</v>
      </c>
      <c r="I4761" s="456">
        <v>52</v>
      </c>
      <c r="J4761" s="459">
        <v>0</v>
      </c>
    </row>
    <row r="4762" spans="2:10" x14ac:dyDescent="0.25">
      <c r="B4762" s="516" t="s">
        <v>479</v>
      </c>
      <c r="C4762" s="458" t="s">
        <v>2522</v>
      </c>
      <c r="D4762" s="458" t="s">
        <v>2228</v>
      </c>
      <c r="E4762" s="456">
        <v>21056.68</v>
      </c>
      <c r="F4762" s="456">
        <v>0</v>
      </c>
      <c r="G4762" s="456">
        <v>30143.32</v>
      </c>
      <c r="H4762" s="456">
        <v>48303.45</v>
      </c>
      <c r="I4762" s="456">
        <v>2896.55</v>
      </c>
      <c r="J4762" s="459">
        <v>0</v>
      </c>
    </row>
    <row r="4763" spans="2:10" x14ac:dyDescent="0.25">
      <c r="B4763" s="516" t="s">
        <v>479</v>
      </c>
      <c r="C4763" s="458" t="s">
        <v>2523</v>
      </c>
      <c r="D4763" s="458" t="s">
        <v>2230</v>
      </c>
      <c r="E4763" s="456">
        <v>3438.05</v>
      </c>
      <c r="F4763" s="456">
        <v>0</v>
      </c>
      <c r="G4763" s="456">
        <v>0</v>
      </c>
      <c r="H4763" s="456">
        <v>3438.05</v>
      </c>
      <c r="I4763" s="456">
        <v>0</v>
      </c>
      <c r="J4763" s="459">
        <v>0</v>
      </c>
    </row>
    <row r="4764" spans="2:10" x14ac:dyDescent="0.25">
      <c r="B4764" s="516" t="s">
        <v>479</v>
      </c>
      <c r="C4764" s="458" t="s">
        <v>2524</v>
      </c>
      <c r="D4764" s="458" t="s">
        <v>2145</v>
      </c>
      <c r="E4764" s="456">
        <v>25052.27</v>
      </c>
      <c r="F4764" s="456">
        <v>0</v>
      </c>
      <c r="G4764" s="456">
        <v>0</v>
      </c>
      <c r="H4764" s="456">
        <v>8250</v>
      </c>
      <c r="I4764" s="456">
        <v>16802.27</v>
      </c>
      <c r="J4764" s="459">
        <v>0</v>
      </c>
    </row>
    <row r="4765" spans="2:10" x14ac:dyDescent="0.25">
      <c r="B4765" s="516" t="s">
        <v>479</v>
      </c>
      <c r="C4765" s="458" t="s">
        <v>2525</v>
      </c>
      <c r="D4765" s="458" t="s">
        <v>2233</v>
      </c>
      <c r="E4765" s="456">
        <v>45.57</v>
      </c>
      <c r="F4765" s="456">
        <v>0</v>
      </c>
      <c r="G4765" s="456">
        <v>0</v>
      </c>
      <c r="H4765" s="456">
        <v>45.57</v>
      </c>
      <c r="I4765" s="456">
        <v>0</v>
      </c>
      <c r="J4765" s="459">
        <v>0</v>
      </c>
    </row>
    <row r="4766" spans="2:10" x14ac:dyDescent="0.25">
      <c r="B4766" s="516" t="s">
        <v>479</v>
      </c>
      <c r="C4766" s="458" t="s">
        <v>2526</v>
      </c>
      <c r="D4766" s="458" t="s">
        <v>2235</v>
      </c>
      <c r="E4766" s="456">
        <v>-84.73</v>
      </c>
      <c r="F4766" s="456">
        <v>0</v>
      </c>
      <c r="G4766" s="456">
        <v>35225</v>
      </c>
      <c r="H4766" s="456">
        <v>35138.61</v>
      </c>
      <c r="I4766" s="456">
        <v>1.66</v>
      </c>
      <c r="J4766" s="459">
        <v>0</v>
      </c>
    </row>
    <row r="4767" spans="2:10" x14ac:dyDescent="0.25">
      <c r="B4767" s="516" t="s">
        <v>479</v>
      </c>
      <c r="C4767" s="458" t="s">
        <v>2527</v>
      </c>
      <c r="D4767" s="458" t="s">
        <v>2237</v>
      </c>
      <c r="E4767" s="456">
        <v>38218.559999999998</v>
      </c>
      <c r="F4767" s="456">
        <v>0</v>
      </c>
      <c r="G4767" s="456">
        <v>0</v>
      </c>
      <c r="H4767" s="456">
        <v>38218.559999999998</v>
      </c>
      <c r="I4767" s="456">
        <v>0</v>
      </c>
      <c r="J4767" s="459">
        <v>0</v>
      </c>
    </row>
    <row r="4768" spans="2:10" x14ac:dyDescent="0.25">
      <c r="B4768" s="516" t="s">
        <v>479</v>
      </c>
      <c r="C4768" s="458" t="s">
        <v>2528</v>
      </c>
      <c r="D4768" s="458" t="s">
        <v>2147</v>
      </c>
      <c r="E4768" s="456">
        <v>45478.23</v>
      </c>
      <c r="F4768" s="456">
        <v>0</v>
      </c>
      <c r="G4768" s="456">
        <v>0</v>
      </c>
      <c r="H4768" s="456">
        <v>34810.32</v>
      </c>
      <c r="I4768" s="456">
        <v>10667.91</v>
      </c>
      <c r="J4768" s="459">
        <v>0</v>
      </c>
    </row>
    <row r="4769" spans="2:10" x14ac:dyDescent="0.25">
      <c r="B4769" s="516" t="s">
        <v>479</v>
      </c>
      <c r="C4769" s="458" t="s">
        <v>4497</v>
      </c>
      <c r="D4769" s="458" t="s">
        <v>2351</v>
      </c>
      <c r="E4769" s="456">
        <v>0.54</v>
      </c>
      <c r="F4769" s="456">
        <v>0</v>
      </c>
      <c r="G4769" s="456">
        <v>0</v>
      </c>
      <c r="H4769" s="456">
        <v>0</v>
      </c>
      <c r="I4769" s="456">
        <v>0.54</v>
      </c>
      <c r="J4769" s="459">
        <v>0</v>
      </c>
    </row>
    <row r="4770" spans="2:10" x14ac:dyDescent="0.25">
      <c r="B4770" s="516" t="s">
        <v>479</v>
      </c>
      <c r="C4770" s="458" t="s">
        <v>2529</v>
      </c>
      <c r="D4770" s="458" t="s">
        <v>2149</v>
      </c>
      <c r="E4770" s="456">
        <v>1266.6199999999999</v>
      </c>
      <c r="F4770" s="456">
        <v>0</v>
      </c>
      <c r="G4770" s="456">
        <v>23000</v>
      </c>
      <c r="H4770" s="456">
        <v>23600</v>
      </c>
      <c r="I4770" s="456">
        <v>666.62</v>
      </c>
      <c r="J4770" s="459">
        <v>0</v>
      </c>
    </row>
    <row r="4771" spans="2:10" ht="18" x14ac:dyDescent="0.25">
      <c r="B4771" s="516" t="s">
        <v>479</v>
      </c>
      <c r="C4771" s="458" t="s">
        <v>2530</v>
      </c>
      <c r="D4771" s="458" t="s">
        <v>2241</v>
      </c>
      <c r="E4771" s="456">
        <v>836.87</v>
      </c>
      <c r="F4771" s="456">
        <v>0</v>
      </c>
      <c r="G4771" s="456">
        <v>0</v>
      </c>
      <c r="H4771" s="456">
        <v>0</v>
      </c>
      <c r="I4771" s="456">
        <v>836.87</v>
      </c>
      <c r="J4771" s="459">
        <v>0</v>
      </c>
    </row>
    <row r="4772" spans="2:10" ht="18" x14ac:dyDescent="0.25">
      <c r="B4772" s="516" t="s">
        <v>479</v>
      </c>
      <c r="C4772" s="458" t="s">
        <v>2531</v>
      </c>
      <c r="D4772" s="458" t="s">
        <v>2243</v>
      </c>
      <c r="E4772" s="456">
        <v>18.68</v>
      </c>
      <c r="F4772" s="456">
        <v>0</v>
      </c>
      <c r="G4772" s="456">
        <v>18000</v>
      </c>
      <c r="H4772" s="456">
        <v>17431</v>
      </c>
      <c r="I4772" s="456">
        <v>587.67999999999995</v>
      </c>
      <c r="J4772" s="459">
        <v>0</v>
      </c>
    </row>
    <row r="4773" spans="2:10" x14ac:dyDescent="0.25">
      <c r="B4773" s="516" t="s">
        <v>479</v>
      </c>
      <c r="C4773" s="458" t="s">
        <v>2532</v>
      </c>
      <c r="D4773" s="458" t="s">
        <v>2151</v>
      </c>
      <c r="E4773" s="456">
        <v>7053.47</v>
      </c>
      <c r="F4773" s="456">
        <v>0</v>
      </c>
      <c r="G4773" s="456">
        <v>15500</v>
      </c>
      <c r="H4773" s="456">
        <v>20949.47</v>
      </c>
      <c r="I4773" s="456">
        <v>1604</v>
      </c>
      <c r="J4773" s="459">
        <v>0</v>
      </c>
    </row>
    <row r="4774" spans="2:10" x14ac:dyDescent="0.25">
      <c r="B4774" s="516" t="s">
        <v>479</v>
      </c>
      <c r="C4774" s="458" t="s">
        <v>2533</v>
      </c>
      <c r="D4774" s="458" t="s">
        <v>2246</v>
      </c>
      <c r="E4774" s="456">
        <v>85</v>
      </c>
      <c r="F4774" s="456">
        <v>0</v>
      </c>
      <c r="G4774" s="456">
        <v>85</v>
      </c>
      <c r="H4774" s="456">
        <v>0</v>
      </c>
      <c r="I4774" s="456">
        <v>170</v>
      </c>
      <c r="J4774" s="459">
        <v>0</v>
      </c>
    </row>
    <row r="4775" spans="2:10" x14ac:dyDescent="0.25">
      <c r="B4775" s="516" t="s">
        <v>479</v>
      </c>
      <c r="C4775" s="458" t="s">
        <v>2534</v>
      </c>
      <c r="D4775" s="458" t="s">
        <v>2248</v>
      </c>
      <c r="E4775" s="456">
        <v>2759.33</v>
      </c>
      <c r="F4775" s="456">
        <v>0</v>
      </c>
      <c r="G4775" s="456">
        <v>0</v>
      </c>
      <c r="H4775" s="456">
        <v>810.39</v>
      </c>
      <c r="I4775" s="456">
        <v>1948.94</v>
      </c>
      <c r="J4775" s="459">
        <v>0</v>
      </c>
    </row>
    <row r="4776" spans="2:10" ht="18" x14ac:dyDescent="0.25">
      <c r="B4776" s="516" t="s">
        <v>479</v>
      </c>
      <c r="C4776" s="458" t="s">
        <v>2535</v>
      </c>
      <c r="D4776" s="458" t="s">
        <v>2250</v>
      </c>
      <c r="E4776" s="456">
        <v>75435.91</v>
      </c>
      <c r="F4776" s="456">
        <v>0</v>
      </c>
      <c r="G4776" s="456">
        <v>0</v>
      </c>
      <c r="H4776" s="456">
        <v>41225</v>
      </c>
      <c r="I4776" s="456">
        <v>34210.910000000003</v>
      </c>
      <c r="J4776" s="459">
        <v>0</v>
      </c>
    </row>
    <row r="4777" spans="2:10" ht="18" x14ac:dyDescent="0.25">
      <c r="B4777" s="516" t="s">
        <v>479</v>
      </c>
      <c r="C4777" s="458" t="s">
        <v>2536</v>
      </c>
      <c r="D4777" s="458" t="s">
        <v>2252</v>
      </c>
      <c r="E4777" s="456">
        <v>71.88</v>
      </c>
      <c r="F4777" s="456">
        <v>0</v>
      </c>
      <c r="G4777" s="456">
        <v>0</v>
      </c>
      <c r="H4777" s="456">
        <v>0</v>
      </c>
      <c r="I4777" s="456">
        <v>71.88</v>
      </c>
      <c r="J4777" s="459">
        <v>0</v>
      </c>
    </row>
    <row r="4778" spans="2:10" ht="18" x14ac:dyDescent="0.25">
      <c r="B4778" s="516" t="s">
        <v>479</v>
      </c>
      <c r="C4778" s="458" t="s">
        <v>3681</v>
      </c>
      <c r="D4778" s="458" t="s">
        <v>3682</v>
      </c>
      <c r="E4778" s="456">
        <v>3389.66</v>
      </c>
      <c r="F4778" s="456">
        <v>0</v>
      </c>
      <c r="G4778" s="456">
        <v>23000</v>
      </c>
      <c r="H4778" s="456">
        <v>24566.1</v>
      </c>
      <c r="I4778" s="456">
        <v>1823.56</v>
      </c>
      <c r="J4778" s="459">
        <v>0</v>
      </c>
    </row>
    <row r="4779" spans="2:10" ht="18" x14ac:dyDescent="0.25">
      <c r="B4779" s="516" t="s">
        <v>479</v>
      </c>
      <c r="C4779" s="458" t="s">
        <v>5151</v>
      </c>
      <c r="D4779" s="458" t="s">
        <v>5152</v>
      </c>
      <c r="E4779" s="456">
        <v>0</v>
      </c>
      <c r="F4779" s="456">
        <v>0</v>
      </c>
      <c r="G4779" s="456">
        <v>4000</v>
      </c>
      <c r="H4779" s="456">
        <v>4000</v>
      </c>
      <c r="I4779" s="456">
        <v>0</v>
      </c>
      <c r="J4779" s="459">
        <v>0</v>
      </c>
    </row>
    <row r="4780" spans="2:10" x14ac:dyDescent="0.25">
      <c r="B4780" s="516" t="s">
        <v>479</v>
      </c>
      <c r="C4780" s="458" t="s">
        <v>2537</v>
      </c>
      <c r="D4780" s="458" t="s">
        <v>2155</v>
      </c>
      <c r="E4780" s="456">
        <v>1436.37</v>
      </c>
      <c r="F4780" s="456">
        <v>0</v>
      </c>
      <c r="G4780" s="456">
        <v>58000</v>
      </c>
      <c r="H4780" s="456">
        <v>56385.279999999999</v>
      </c>
      <c r="I4780" s="456">
        <v>3051.09</v>
      </c>
      <c r="J4780" s="459">
        <v>0</v>
      </c>
    </row>
    <row r="4781" spans="2:10" x14ac:dyDescent="0.25">
      <c r="B4781" s="516" t="s">
        <v>479</v>
      </c>
      <c r="C4781" s="458" t="s">
        <v>2538</v>
      </c>
      <c r="D4781" s="458" t="s">
        <v>2157</v>
      </c>
      <c r="E4781" s="456">
        <v>6059.98</v>
      </c>
      <c r="F4781" s="456">
        <v>0</v>
      </c>
      <c r="G4781" s="456">
        <v>17000</v>
      </c>
      <c r="H4781" s="456">
        <v>21280.05</v>
      </c>
      <c r="I4781" s="456">
        <v>1779.93</v>
      </c>
      <c r="J4781" s="459">
        <v>0</v>
      </c>
    </row>
    <row r="4782" spans="2:10" x14ac:dyDescent="0.25">
      <c r="B4782" s="516" t="s">
        <v>479</v>
      </c>
      <c r="C4782" s="458" t="s">
        <v>2539</v>
      </c>
      <c r="D4782" s="458" t="s">
        <v>2256</v>
      </c>
      <c r="E4782" s="456">
        <v>139439.73000000001</v>
      </c>
      <c r="F4782" s="456">
        <v>0</v>
      </c>
      <c r="G4782" s="456">
        <v>0</v>
      </c>
      <c r="H4782" s="456">
        <v>85726.75</v>
      </c>
      <c r="I4782" s="456">
        <v>53712.98</v>
      </c>
      <c r="J4782" s="459">
        <v>0</v>
      </c>
    </row>
    <row r="4783" spans="2:10" x14ac:dyDescent="0.25">
      <c r="B4783" s="516" t="s">
        <v>479</v>
      </c>
      <c r="C4783" s="458" t="s">
        <v>4847</v>
      </c>
      <c r="D4783" s="458" t="s">
        <v>4840</v>
      </c>
      <c r="E4783" s="456">
        <v>9.1999999999999993</v>
      </c>
      <c r="F4783" s="456">
        <v>0</v>
      </c>
      <c r="G4783" s="456">
        <v>0</v>
      </c>
      <c r="H4783" s="456">
        <v>9.1999999999999993</v>
      </c>
      <c r="I4783" s="456">
        <v>0</v>
      </c>
      <c r="J4783" s="459">
        <v>0</v>
      </c>
    </row>
    <row r="4784" spans="2:10" x14ac:dyDescent="0.25">
      <c r="B4784" s="516" t="s">
        <v>479</v>
      </c>
      <c r="C4784" s="458" t="s">
        <v>2540</v>
      </c>
      <c r="D4784" s="458" t="s">
        <v>2258</v>
      </c>
      <c r="E4784" s="456">
        <v>975.08</v>
      </c>
      <c r="F4784" s="456">
        <v>0</v>
      </c>
      <c r="G4784" s="456">
        <v>5000</v>
      </c>
      <c r="H4784" s="456">
        <v>5551.72</v>
      </c>
      <c r="I4784" s="456">
        <v>423.36</v>
      </c>
      <c r="J4784" s="459">
        <v>0</v>
      </c>
    </row>
    <row r="4785" spans="2:10" x14ac:dyDescent="0.25">
      <c r="B4785" s="516" t="s">
        <v>479</v>
      </c>
      <c r="C4785" s="458" t="s">
        <v>4498</v>
      </c>
      <c r="D4785" s="458" t="s">
        <v>4494</v>
      </c>
      <c r="E4785" s="456">
        <v>0</v>
      </c>
      <c r="F4785" s="456">
        <v>0</v>
      </c>
      <c r="G4785" s="456">
        <v>500</v>
      </c>
      <c r="H4785" s="456">
        <v>467</v>
      </c>
      <c r="I4785" s="456">
        <v>33</v>
      </c>
      <c r="J4785" s="459">
        <v>0</v>
      </c>
    </row>
    <row r="4786" spans="2:10" x14ac:dyDescent="0.25">
      <c r="B4786" s="516" t="s">
        <v>479</v>
      </c>
      <c r="C4786" s="458" t="s">
        <v>2541</v>
      </c>
      <c r="D4786" s="458" t="s">
        <v>2260</v>
      </c>
      <c r="E4786" s="456">
        <v>3123.69</v>
      </c>
      <c r="F4786" s="456">
        <v>0</v>
      </c>
      <c r="G4786" s="456">
        <v>0</v>
      </c>
      <c r="H4786" s="456">
        <v>3123.69</v>
      </c>
      <c r="I4786" s="456">
        <v>0</v>
      </c>
      <c r="J4786" s="459">
        <v>0</v>
      </c>
    </row>
    <row r="4787" spans="2:10" x14ac:dyDescent="0.25">
      <c r="B4787" s="516" t="s">
        <v>479</v>
      </c>
      <c r="C4787" s="458" t="s">
        <v>3683</v>
      </c>
      <c r="D4787" s="458" t="s">
        <v>3684</v>
      </c>
      <c r="E4787" s="456">
        <v>96.53</v>
      </c>
      <c r="F4787" s="456">
        <v>0</v>
      </c>
      <c r="G4787" s="456">
        <v>20000</v>
      </c>
      <c r="H4787" s="456">
        <v>19543.41</v>
      </c>
      <c r="I4787" s="456">
        <v>553.12</v>
      </c>
      <c r="J4787" s="459">
        <v>0</v>
      </c>
    </row>
    <row r="4788" spans="2:10" x14ac:dyDescent="0.25">
      <c r="B4788" s="516" t="s">
        <v>479</v>
      </c>
      <c r="C4788" s="458" t="s">
        <v>2542</v>
      </c>
      <c r="D4788" s="458" t="s">
        <v>2262</v>
      </c>
      <c r="E4788" s="456">
        <v>12670.8</v>
      </c>
      <c r="F4788" s="456">
        <v>0</v>
      </c>
      <c r="G4788" s="456">
        <v>6000</v>
      </c>
      <c r="H4788" s="456">
        <v>17800</v>
      </c>
      <c r="I4788" s="456">
        <v>870.8</v>
      </c>
      <c r="J4788" s="459">
        <v>0</v>
      </c>
    </row>
    <row r="4789" spans="2:10" x14ac:dyDescent="0.25">
      <c r="B4789" s="516" t="s">
        <v>479</v>
      </c>
      <c r="C4789" s="458" t="s">
        <v>2543</v>
      </c>
      <c r="D4789" s="458" t="s">
        <v>2264</v>
      </c>
      <c r="E4789" s="456">
        <v>1043580.28</v>
      </c>
      <c r="F4789" s="456">
        <v>0</v>
      </c>
      <c r="G4789" s="456">
        <v>0</v>
      </c>
      <c r="H4789" s="456">
        <v>682740.61</v>
      </c>
      <c r="I4789" s="456">
        <v>360839.67</v>
      </c>
      <c r="J4789" s="459">
        <v>0</v>
      </c>
    </row>
    <row r="4790" spans="2:10" x14ac:dyDescent="0.25">
      <c r="B4790" s="516" t="s">
        <v>479</v>
      </c>
      <c r="C4790" s="458" t="s">
        <v>2544</v>
      </c>
      <c r="D4790" s="458" t="s">
        <v>2266</v>
      </c>
      <c r="E4790" s="456">
        <v>1859761.07</v>
      </c>
      <c r="F4790" s="456">
        <v>0</v>
      </c>
      <c r="G4790" s="456">
        <v>0</v>
      </c>
      <c r="H4790" s="456">
        <v>265780.09999999998</v>
      </c>
      <c r="I4790" s="456">
        <v>1593980.97</v>
      </c>
      <c r="J4790" s="459">
        <v>0</v>
      </c>
    </row>
    <row r="4791" spans="2:10" x14ac:dyDescent="0.25">
      <c r="B4791" s="516" t="s">
        <v>479</v>
      </c>
      <c r="C4791" s="458" t="s">
        <v>4499</v>
      </c>
      <c r="D4791" s="458" t="s">
        <v>2365</v>
      </c>
      <c r="E4791" s="456">
        <v>128972.54</v>
      </c>
      <c r="F4791" s="456">
        <v>0</v>
      </c>
      <c r="G4791" s="456">
        <v>0</v>
      </c>
      <c r="H4791" s="456">
        <v>61075</v>
      </c>
      <c r="I4791" s="456">
        <v>67897.539999999994</v>
      </c>
      <c r="J4791" s="459">
        <v>0</v>
      </c>
    </row>
    <row r="4792" spans="2:10" x14ac:dyDescent="0.25">
      <c r="B4792" s="516" t="s">
        <v>479</v>
      </c>
      <c r="C4792" s="458" t="s">
        <v>3685</v>
      </c>
      <c r="D4792" s="458" t="s">
        <v>3686</v>
      </c>
      <c r="E4792" s="456">
        <v>905.16</v>
      </c>
      <c r="F4792" s="456">
        <v>0</v>
      </c>
      <c r="G4792" s="456">
        <v>44000</v>
      </c>
      <c r="H4792" s="456">
        <v>44836.22</v>
      </c>
      <c r="I4792" s="456">
        <v>68.94</v>
      </c>
      <c r="J4792" s="459">
        <v>0</v>
      </c>
    </row>
    <row r="4793" spans="2:10" x14ac:dyDescent="0.25">
      <c r="B4793" s="516" t="s">
        <v>479</v>
      </c>
      <c r="C4793" s="458" t="s">
        <v>2545</v>
      </c>
      <c r="D4793" s="458" t="s">
        <v>2546</v>
      </c>
      <c r="E4793" s="456">
        <v>10287.030000000001</v>
      </c>
      <c r="F4793" s="456">
        <v>0</v>
      </c>
      <c r="G4793" s="456">
        <v>0</v>
      </c>
      <c r="H4793" s="456">
        <v>0</v>
      </c>
      <c r="I4793" s="456">
        <v>10287.030000000001</v>
      </c>
      <c r="J4793" s="459">
        <v>0</v>
      </c>
    </row>
    <row r="4794" spans="2:10" x14ac:dyDescent="0.25">
      <c r="B4794" s="516" t="s">
        <v>479</v>
      </c>
      <c r="C4794" s="458" t="s">
        <v>5694</v>
      </c>
      <c r="D4794" s="458" t="s">
        <v>2367</v>
      </c>
      <c r="E4794" s="456">
        <v>0</v>
      </c>
      <c r="F4794" s="456">
        <v>0</v>
      </c>
      <c r="G4794" s="456">
        <v>0</v>
      </c>
      <c r="H4794" s="456">
        <v>0</v>
      </c>
      <c r="I4794" s="456">
        <v>0</v>
      </c>
      <c r="J4794" s="459">
        <v>0</v>
      </c>
    </row>
    <row r="4795" spans="2:10" ht="18" x14ac:dyDescent="0.25">
      <c r="B4795" s="516" t="s">
        <v>479</v>
      </c>
      <c r="C4795" s="458" t="s">
        <v>4848</v>
      </c>
      <c r="D4795" s="458" t="s">
        <v>4841</v>
      </c>
      <c r="E4795" s="456">
        <v>0</v>
      </c>
      <c r="F4795" s="456">
        <v>0</v>
      </c>
      <c r="G4795" s="456">
        <v>0</v>
      </c>
      <c r="H4795" s="456">
        <v>0</v>
      </c>
      <c r="I4795" s="456">
        <v>0</v>
      </c>
      <c r="J4795" s="459">
        <v>0</v>
      </c>
    </row>
    <row r="4796" spans="2:10" x14ac:dyDescent="0.25">
      <c r="B4796" s="516" t="s">
        <v>479</v>
      </c>
      <c r="C4796" s="458" t="s">
        <v>4680</v>
      </c>
      <c r="D4796" s="458" t="s">
        <v>4681</v>
      </c>
      <c r="E4796" s="456">
        <v>14388</v>
      </c>
      <c r="F4796" s="456">
        <v>0</v>
      </c>
      <c r="G4796" s="456">
        <v>0</v>
      </c>
      <c r="H4796" s="456">
        <v>0</v>
      </c>
      <c r="I4796" s="456">
        <v>14388</v>
      </c>
      <c r="J4796" s="459">
        <v>0</v>
      </c>
    </row>
    <row r="4797" spans="2:10" x14ac:dyDescent="0.25">
      <c r="B4797" s="516" t="s">
        <v>479</v>
      </c>
      <c r="C4797" s="458" t="s">
        <v>5695</v>
      </c>
      <c r="D4797" s="458" t="s">
        <v>5631</v>
      </c>
      <c r="E4797" s="456">
        <v>0</v>
      </c>
      <c r="F4797" s="456">
        <v>0</v>
      </c>
      <c r="G4797" s="456">
        <v>17075</v>
      </c>
      <c r="H4797" s="456">
        <v>17075</v>
      </c>
      <c r="I4797" s="456">
        <v>0</v>
      </c>
      <c r="J4797" s="459">
        <v>0</v>
      </c>
    </row>
    <row r="4798" spans="2:10" x14ac:dyDescent="0.25">
      <c r="B4798" s="516" t="s">
        <v>479</v>
      </c>
      <c r="C4798" s="458" t="s">
        <v>2547</v>
      </c>
      <c r="D4798" s="458" t="s">
        <v>2065</v>
      </c>
      <c r="E4798" s="456">
        <v>1883219.49</v>
      </c>
      <c r="F4798" s="456">
        <v>0</v>
      </c>
      <c r="G4798" s="456">
        <v>0</v>
      </c>
      <c r="H4798" s="456">
        <v>672026</v>
      </c>
      <c r="I4798" s="456">
        <v>1211193.49</v>
      </c>
      <c r="J4798" s="459">
        <v>0</v>
      </c>
    </row>
    <row r="4799" spans="2:10" x14ac:dyDescent="0.25">
      <c r="B4799" s="516" t="s">
        <v>479</v>
      </c>
      <c r="C4799" s="458" t="s">
        <v>2548</v>
      </c>
      <c r="D4799" s="458" t="s">
        <v>2067</v>
      </c>
      <c r="E4799" s="456">
        <v>2581.13</v>
      </c>
      <c r="F4799" s="456">
        <v>0</v>
      </c>
      <c r="G4799" s="456">
        <v>25238.55</v>
      </c>
      <c r="H4799" s="456">
        <v>21305.05</v>
      </c>
      <c r="I4799" s="456">
        <v>6514.63</v>
      </c>
      <c r="J4799" s="459">
        <v>0</v>
      </c>
    </row>
    <row r="4800" spans="2:10" x14ac:dyDescent="0.25">
      <c r="B4800" s="516" t="s">
        <v>479</v>
      </c>
      <c r="C4800" s="458" t="s">
        <v>2549</v>
      </c>
      <c r="D4800" s="458" t="s">
        <v>2069</v>
      </c>
      <c r="E4800" s="456">
        <v>483.9</v>
      </c>
      <c r="F4800" s="456">
        <v>0</v>
      </c>
      <c r="G4800" s="456">
        <v>0</v>
      </c>
      <c r="H4800" s="456">
        <v>0</v>
      </c>
      <c r="I4800" s="456">
        <v>483.9</v>
      </c>
      <c r="J4800" s="459">
        <v>0</v>
      </c>
    </row>
    <row r="4801" spans="2:10" x14ac:dyDescent="0.25">
      <c r="B4801" s="516" t="s">
        <v>479</v>
      </c>
      <c r="C4801" s="458" t="s">
        <v>2550</v>
      </c>
      <c r="D4801" s="458" t="s">
        <v>2071</v>
      </c>
      <c r="E4801" s="456">
        <v>85777.78</v>
      </c>
      <c r="F4801" s="456">
        <v>0</v>
      </c>
      <c r="G4801" s="456">
        <v>0</v>
      </c>
      <c r="H4801" s="456">
        <v>81842.070000000007</v>
      </c>
      <c r="I4801" s="456">
        <v>3935.71</v>
      </c>
      <c r="J4801" s="459">
        <v>0</v>
      </c>
    </row>
    <row r="4802" spans="2:10" x14ac:dyDescent="0.25">
      <c r="B4802" s="516" t="s">
        <v>479</v>
      </c>
      <c r="C4802" s="458" t="s">
        <v>2551</v>
      </c>
      <c r="D4802" s="458" t="s">
        <v>2073</v>
      </c>
      <c r="E4802" s="456">
        <v>56598.21</v>
      </c>
      <c r="F4802" s="456">
        <v>0</v>
      </c>
      <c r="G4802" s="456">
        <v>0</v>
      </c>
      <c r="H4802" s="456">
        <v>0</v>
      </c>
      <c r="I4802" s="456">
        <v>56598.21</v>
      </c>
      <c r="J4802" s="459">
        <v>0</v>
      </c>
    </row>
    <row r="4803" spans="2:10" x14ac:dyDescent="0.25">
      <c r="B4803" s="516" t="s">
        <v>479</v>
      </c>
      <c r="C4803" s="458" t="s">
        <v>2552</v>
      </c>
      <c r="D4803" s="458" t="s">
        <v>2075</v>
      </c>
      <c r="E4803" s="456">
        <v>57227.86</v>
      </c>
      <c r="F4803" s="456">
        <v>0</v>
      </c>
      <c r="G4803" s="456">
        <v>205000</v>
      </c>
      <c r="H4803" s="456">
        <v>254523.99</v>
      </c>
      <c r="I4803" s="456">
        <v>7703.87</v>
      </c>
      <c r="J4803" s="459">
        <v>0</v>
      </c>
    </row>
    <row r="4804" spans="2:10" x14ac:dyDescent="0.25">
      <c r="B4804" s="516" t="s">
        <v>479</v>
      </c>
      <c r="C4804" s="458" t="s">
        <v>2553</v>
      </c>
      <c r="D4804" s="458" t="s">
        <v>2077</v>
      </c>
      <c r="E4804" s="456">
        <v>832.85</v>
      </c>
      <c r="F4804" s="456">
        <v>0</v>
      </c>
      <c r="G4804" s="456">
        <v>0</v>
      </c>
      <c r="H4804" s="456">
        <v>0</v>
      </c>
      <c r="I4804" s="456">
        <v>832.85</v>
      </c>
      <c r="J4804" s="459">
        <v>0</v>
      </c>
    </row>
    <row r="4805" spans="2:10" x14ac:dyDescent="0.25">
      <c r="B4805" s="516" t="s">
        <v>479</v>
      </c>
      <c r="C4805" s="458" t="s">
        <v>2554</v>
      </c>
      <c r="D4805" s="458" t="s">
        <v>2079</v>
      </c>
      <c r="E4805" s="456">
        <v>172309.96</v>
      </c>
      <c r="F4805" s="456">
        <v>0</v>
      </c>
      <c r="G4805" s="456">
        <v>0</v>
      </c>
      <c r="H4805" s="456">
        <v>102307.04</v>
      </c>
      <c r="I4805" s="456">
        <v>70002.92</v>
      </c>
      <c r="J4805" s="459">
        <v>0</v>
      </c>
    </row>
    <row r="4806" spans="2:10" x14ac:dyDescent="0.25">
      <c r="B4806" s="516" t="s">
        <v>479</v>
      </c>
      <c r="C4806" s="458" t="s">
        <v>2555</v>
      </c>
      <c r="D4806" s="458" t="s">
        <v>2081</v>
      </c>
      <c r="E4806" s="456">
        <v>156272.38</v>
      </c>
      <c r="F4806" s="456">
        <v>0</v>
      </c>
      <c r="G4806" s="456">
        <v>0</v>
      </c>
      <c r="H4806" s="456">
        <v>73783.320000000007</v>
      </c>
      <c r="I4806" s="456">
        <v>82489.06</v>
      </c>
      <c r="J4806" s="459">
        <v>0</v>
      </c>
    </row>
    <row r="4807" spans="2:10" x14ac:dyDescent="0.25">
      <c r="B4807" s="516" t="s">
        <v>479</v>
      </c>
      <c r="C4807" s="458" t="s">
        <v>2556</v>
      </c>
      <c r="D4807" s="458" t="s">
        <v>2083</v>
      </c>
      <c r="E4807" s="456">
        <v>719405.71</v>
      </c>
      <c r="F4807" s="456">
        <v>0</v>
      </c>
      <c r="G4807" s="456">
        <v>0</v>
      </c>
      <c r="H4807" s="456">
        <v>0</v>
      </c>
      <c r="I4807" s="456">
        <v>719405.71</v>
      </c>
      <c r="J4807" s="459">
        <v>0</v>
      </c>
    </row>
    <row r="4808" spans="2:10" x14ac:dyDescent="0.25">
      <c r="B4808" s="516" t="s">
        <v>479</v>
      </c>
      <c r="C4808" s="458" t="s">
        <v>2557</v>
      </c>
      <c r="D4808" s="458" t="s">
        <v>2085</v>
      </c>
      <c r="E4808" s="456">
        <v>73907.649999999994</v>
      </c>
      <c r="F4808" s="456">
        <v>0</v>
      </c>
      <c r="G4808" s="456">
        <v>0</v>
      </c>
      <c r="H4808" s="456">
        <v>0</v>
      </c>
      <c r="I4808" s="456">
        <v>73907.649999999994</v>
      </c>
      <c r="J4808" s="459">
        <v>0</v>
      </c>
    </row>
    <row r="4809" spans="2:10" x14ac:dyDescent="0.25">
      <c r="B4809" s="516" t="s">
        <v>479</v>
      </c>
      <c r="C4809" s="458" t="s">
        <v>2558</v>
      </c>
      <c r="D4809" s="458" t="s">
        <v>2087</v>
      </c>
      <c r="E4809" s="456">
        <v>0.22</v>
      </c>
      <c r="F4809" s="456">
        <v>0</v>
      </c>
      <c r="G4809" s="456">
        <v>0</v>
      </c>
      <c r="H4809" s="456">
        <v>0</v>
      </c>
      <c r="I4809" s="456">
        <v>0.22</v>
      </c>
      <c r="J4809" s="459">
        <v>0</v>
      </c>
    </row>
    <row r="4810" spans="2:10" x14ac:dyDescent="0.25">
      <c r="B4810" s="516" t="s">
        <v>479</v>
      </c>
      <c r="C4810" s="458" t="s">
        <v>2559</v>
      </c>
      <c r="D4810" s="458" t="s">
        <v>2089</v>
      </c>
      <c r="E4810" s="456">
        <v>21061.64</v>
      </c>
      <c r="F4810" s="456">
        <v>0</v>
      </c>
      <c r="G4810" s="456">
        <v>0</v>
      </c>
      <c r="H4810" s="456">
        <v>10332.4</v>
      </c>
      <c r="I4810" s="456">
        <v>10729.24</v>
      </c>
      <c r="J4810" s="459">
        <v>0</v>
      </c>
    </row>
    <row r="4811" spans="2:10" x14ac:dyDescent="0.25">
      <c r="B4811" s="516" t="s">
        <v>479</v>
      </c>
      <c r="C4811" s="458" t="s">
        <v>3274</v>
      </c>
      <c r="D4811" s="458" t="s">
        <v>2091</v>
      </c>
      <c r="E4811" s="456">
        <v>300</v>
      </c>
      <c r="F4811" s="456">
        <v>0</v>
      </c>
      <c r="G4811" s="456">
        <v>0</v>
      </c>
      <c r="H4811" s="456">
        <v>0</v>
      </c>
      <c r="I4811" s="456">
        <v>300</v>
      </c>
      <c r="J4811" s="459">
        <v>0</v>
      </c>
    </row>
    <row r="4812" spans="2:10" x14ac:dyDescent="0.25">
      <c r="B4812" s="516" t="s">
        <v>479</v>
      </c>
      <c r="C4812" s="458" t="s">
        <v>4066</v>
      </c>
      <c r="D4812" s="458" t="s">
        <v>4060</v>
      </c>
      <c r="E4812" s="456">
        <v>271.95999999999998</v>
      </c>
      <c r="F4812" s="456">
        <v>0</v>
      </c>
      <c r="G4812" s="456">
        <v>0</v>
      </c>
      <c r="H4812" s="456">
        <v>271.95999999999998</v>
      </c>
      <c r="I4812" s="456">
        <v>0</v>
      </c>
      <c r="J4812" s="459">
        <v>0</v>
      </c>
    </row>
    <row r="4813" spans="2:10" x14ac:dyDescent="0.25">
      <c r="B4813" s="516" t="s">
        <v>479</v>
      </c>
      <c r="C4813" s="458" t="s">
        <v>5696</v>
      </c>
      <c r="D4813" s="458" t="s">
        <v>2093</v>
      </c>
      <c r="E4813" s="456">
        <v>0</v>
      </c>
      <c r="F4813" s="456">
        <v>0</v>
      </c>
      <c r="G4813" s="456">
        <v>0</v>
      </c>
      <c r="H4813" s="456">
        <v>0</v>
      </c>
      <c r="I4813" s="456">
        <v>0</v>
      </c>
      <c r="J4813" s="459">
        <v>0</v>
      </c>
    </row>
    <row r="4814" spans="2:10" x14ac:dyDescent="0.25">
      <c r="B4814" s="516" t="s">
        <v>479</v>
      </c>
      <c r="C4814" s="458" t="s">
        <v>2560</v>
      </c>
      <c r="D4814" s="458" t="s">
        <v>2095</v>
      </c>
      <c r="E4814" s="456">
        <v>3361.69</v>
      </c>
      <c r="F4814" s="456">
        <v>0</v>
      </c>
      <c r="G4814" s="456">
        <v>18000</v>
      </c>
      <c r="H4814" s="456">
        <v>17277.48</v>
      </c>
      <c r="I4814" s="456">
        <v>4084.21</v>
      </c>
      <c r="J4814" s="459">
        <v>0</v>
      </c>
    </row>
    <row r="4815" spans="2:10" x14ac:dyDescent="0.25">
      <c r="B4815" s="516" t="s">
        <v>479</v>
      </c>
      <c r="C4815" s="458" t="s">
        <v>2561</v>
      </c>
      <c r="D4815" s="458" t="s">
        <v>2097</v>
      </c>
      <c r="E4815" s="456">
        <v>51117.57</v>
      </c>
      <c r="F4815" s="456">
        <v>0</v>
      </c>
      <c r="G4815" s="456">
        <v>0</v>
      </c>
      <c r="H4815" s="456">
        <v>51117.57</v>
      </c>
      <c r="I4815" s="456">
        <v>0</v>
      </c>
      <c r="J4815" s="459">
        <v>0</v>
      </c>
    </row>
    <row r="4816" spans="2:10" x14ac:dyDescent="0.25">
      <c r="B4816" s="516" t="s">
        <v>479</v>
      </c>
      <c r="C4816" s="458" t="s">
        <v>4241</v>
      </c>
      <c r="D4816" s="458" t="s">
        <v>2099</v>
      </c>
      <c r="E4816" s="456">
        <v>25.01</v>
      </c>
      <c r="F4816" s="456">
        <v>0</v>
      </c>
      <c r="G4816" s="456">
        <v>0</v>
      </c>
      <c r="H4816" s="456">
        <v>25.01</v>
      </c>
      <c r="I4816" s="456">
        <v>0</v>
      </c>
      <c r="J4816" s="459">
        <v>0</v>
      </c>
    </row>
    <row r="4817" spans="2:10" x14ac:dyDescent="0.25">
      <c r="B4817" s="516" t="s">
        <v>479</v>
      </c>
      <c r="C4817" s="458" t="s">
        <v>2562</v>
      </c>
      <c r="D4817" s="458" t="s">
        <v>2283</v>
      </c>
      <c r="E4817" s="456">
        <v>7791</v>
      </c>
      <c r="F4817" s="456">
        <v>0</v>
      </c>
      <c r="G4817" s="456">
        <v>0</v>
      </c>
      <c r="H4817" s="456">
        <v>7791</v>
      </c>
      <c r="I4817" s="456">
        <v>0</v>
      </c>
      <c r="J4817" s="459">
        <v>0</v>
      </c>
    </row>
    <row r="4818" spans="2:10" x14ac:dyDescent="0.25">
      <c r="B4818" s="516" t="s">
        <v>479</v>
      </c>
      <c r="C4818" s="458" t="s">
        <v>4682</v>
      </c>
      <c r="D4818" s="458" t="s">
        <v>2179</v>
      </c>
      <c r="E4818" s="456">
        <v>48</v>
      </c>
      <c r="F4818" s="456">
        <v>0</v>
      </c>
      <c r="G4818" s="456">
        <v>0</v>
      </c>
      <c r="H4818" s="456">
        <v>48</v>
      </c>
      <c r="I4818" s="456">
        <v>0</v>
      </c>
      <c r="J4818" s="459">
        <v>0</v>
      </c>
    </row>
    <row r="4819" spans="2:10" x14ac:dyDescent="0.25">
      <c r="B4819" s="516" t="s">
        <v>479</v>
      </c>
      <c r="C4819" s="458" t="s">
        <v>2563</v>
      </c>
      <c r="D4819" s="458" t="s">
        <v>2101</v>
      </c>
      <c r="E4819" s="456">
        <v>22220.3</v>
      </c>
      <c r="F4819" s="456">
        <v>0</v>
      </c>
      <c r="G4819" s="456">
        <v>0</v>
      </c>
      <c r="H4819" s="456">
        <v>22220.3</v>
      </c>
      <c r="I4819" s="456">
        <v>0</v>
      </c>
      <c r="J4819" s="459">
        <v>0</v>
      </c>
    </row>
    <row r="4820" spans="2:10" x14ac:dyDescent="0.25">
      <c r="B4820" s="516" t="s">
        <v>479</v>
      </c>
      <c r="C4820" s="458" t="s">
        <v>2564</v>
      </c>
      <c r="D4820" s="458" t="s">
        <v>2103</v>
      </c>
      <c r="E4820" s="456">
        <v>42.29</v>
      </c>
      <c r="F4820" s="456">
        <v>0</v>
      </c>
      <c r="G4820" s="456">
        <v>0</v>
      </c>
      <c r="H4820" s="456">
        <v>42.29</v>
      </c>
      <c r="I4820" s="456">
        <v>0</v>
      </c>
      <c r="J4820" s="459">
        <v>0</v>
      </c>
    </row>
    <row r="4821" spans="2:10" x14ac:dyDescent="0.25">
      <c r="B4821" s="516" t="s">
        <v>479</v>
      </c>
      <c r="C4821" s="458" t="s">
        <v>2565</v>
      </c>
      <c r="D4821" s="458" t="s">
        <v>2105</v>
      </c>
      <c r="E4821" s="456">
        <v>318.85000000000002</v>
      </c>
      <c r="F4821" s="456">
        <v>0</v>
      </c>
      <c r="G4821" s="456">
        <v>2000</v>
      </c>
      <c r="H4821" s="456">
        <v>220.69</v>
      </c>
      <c r="I4821" s="456">
        <v>2098.16</v>
      </c>
      <c r="J4821" s="459">
        <v>0</v>
      </c>
    </row>
    <row r="4822" spans="2:10" x14ac:dyDescent="0.25">
      <c r="B4822" s="516" t="s">
        <v>479</v>
      </c>
      <c r="C4822" s="458" t="s">
        <v>5697</v>
      </c>
      <c r="D4822" s="458" t="s">
        <v>5638</v>
      </c>
      <c r="E4822" s="456">
        <v>0</v>
      </c>
      <c r="F4822" s="456">
        <v>0</v>
      </c>
      <c r="G4822" s="456">
        <v>0</v>
      </c>
      <c r="H4822" s="456">
        <v>0</v>
      </c>
      <c r="I4822" s="456">
        <v>0</v>
      </c>
      <c r="J4822" s="459">
        <v>0</v>
      </c>
    </row>
    <row r="4823" spans="2:10" x14ac:dyDescent="0.25">
      <c r="B4823" s="516" t="s">
        <v>479</v>
      </c>
      <c r="C4823" s="458" t="s">
        <v>4242</v>
      </c>
      <c r="D4823" s="458" t="s">
        <v>2186</v>
      </c>
      <c r="E4823" s="456">
        <v>50.9</v>
      </c>
      <c r="F4823" s="456">
        <v>0</v>
      </c>
      <c r="G4823" s="456">
        <v>100</v>
      </c>
      <c r="H4823" s="456">
        <v>0</v>
      </c>
      <c r="I4823" s="456">
        <v>150.9</v>
      </c>
      <c r="J4823" s="459">
        <v>0</v>
      </c>
    </row>
    <row r="4824" spans="2:10" x14ac:dyDescent="0.25">
      <c r="B4824" s="516" t="s">
        <v>479</v>
      </c>
      <c r="C4824" s="458" t="s">
        <v>2566</v>
      </c>
      <c r="D4824" s="458" t="s">
        <v>2288</v>
      </c>
      <c r="E4824" s="456">
        <v>181049.88</v>
      </c>
      <c r="F4824" s="456">
        <v>0</v>
      </c>
      <c r="G4824" s="456">
        <v>0</v>
      </c>
      <c r="H4824" s="456">
        <v>181049.88</v>
      </c>
      <c r="I4824" s="456">
        <v>0</v>
      </c>
      <c r="J4824" s="459">
        <v>0</v>
      </c>
    </row>
    <row r="4825" spans="2:10" x14ac:dyDescent="0.25">
      <c r="B4825" s="516" t="s">
        <v>479</v>
      </c>
      <c r="C4825" s="458" t="s">
        <v>2567</v>
      </c>
      <c r="D4825" s="458" t="s">
        <v>2107</v>
      </c>
      <c r="E4825" s="456">
        <v>21240.73</v>
      </c>
      <c r="F4825" s="456">
        <v>0</v>
      </c>
      <c r="G4825" s="456">
        <v>0</v>
      </c>
      <c r="H4825" s="456">
        <v>21240.73</v>
      </c>
      <c r="I4825" s="456">
        <v>0</v>
      </c>
      <c r="J4825" s="459">
        <v>0</v>
      </c>
    </row>
    <row r="4826" spans="2:10" x14ac:dyDescent="0.25">
      <c r="B4826" s="516" t="s">
        <v>479</v>
      </c>
      <c r="C4826" s="458" t="s">
        <v>2568</v>
      </c>
      <c r="D4826" s="458" t="s">
        <v>2109</v>
      </c>
      <c r="E4826" s="456">
        <v>22333.61</v>
      </c>
      <c r="F4826" s="456">
        <v>0</v>
      </c>
      <c r="G4826" s="456">
        <v>0</v>
      </c>
      <c r="H4826" s="456">
        <v>22333.61</v>
      </c>
      <c r="I4826" s="456">
        <v>0</v>
      </c>
      <c r="J4826" s="459">
        <v>0</v>
      </c>
    </row>
    <row r="4827" spans="2:10" x14ac:dyDescent="0.25">
      <c r="B4827" s="516" t="s">
        <v>479</v>
      </c>
      <c r="C4827" s="458" t="s">
        <v>2569</v>
      </c>
      <c r="D4827" s="458" t="s">
        <v>2111</v>
      </c>
      <c r="E4827" s="456">
        <v>1798.39</v>
      </c>
      <c r="F4827" s="456">
        <v>0</v>
      </c>
      <c r="G4827" s="456">
        <v>0</v>
      </c>
      <c r="H4827" s="456">
        <v>1798.39</v>
      </c>
      <c r="I4827" s="456">
        <v>0</v>
      </c>
      <c r="J4827" s="459">
        <v>0</v>
      </c>
    </row>
    <row r="4828" spans="2:10" x14ac:dyDescent="0.25">
      <c r="B4828" s="516" t="s">
        <v>479</v>
      </c>
      <c r="C4828" s="458" t="s">
        <v>2570</v>
      </c>
      <c r="D4828" s="458" t="s">
        <v>2191</v>
      </c>
      <c r="E4828" s="456">
        <v>12771.43</v>
      </c>
      <c r="F4828" s="456">
        <v>0</v>
      </c>
      <c r="G4828" s="456">
        <v>0</v>
      </c>
      <c r="H4828" s="456">
        <v>12771.43</v>
      </c>
      <c r="I4828" s="456">
        <v>0</v>
      </c>
      <c r="J4828" s="459">
        <v>0</v>
      </c>
    </row>
    <row r="4829" spans="2:10" x14ac:dyDescent="0.25">
      <c r="B4829" s="516" t="s">
        <v>479</v>
      </c>
      <c r="C4829" s="458" t="s">
        <v>2571</v>
      </c>
      <c r="D4829" s="458" t="s">
        <v>2294</v>
      </c>
      <c r="E4829" s="456">
        <v>68145.16</v>
      </c>
      <c r="F4829" s="456">
        <v>0</v>
      </c>
      <c r="G4829" s="456">
        <v>0</v>
      </c>
      <c r="H4829" s="456">
        <v>68145.16</v>
      </c>
      <c r="I4829" s="456">
        <v>0</v>
      </c>
      <c r="J4829" s="459">
        <v>0</v>
      </c>
    </row>
    <row r="4830" spans="2:10" x14ac:dyDescent="0.25">
      <c r="B4830" s="516" t="s">
        <v>479</v>
      </c>
      <c r="C4830" s="458" t="s">
        <v>2572</v>
      </c>
      <c r="D4830" s="458" t="s">
        <v>2137</v>
      </c>
      <c r="E4830" s="456">
        <v>54208.18</v>
      </c>
      <c r="F4830" s="456">
        <v>0</v>
      </c>
      <c r="G4830" s="456">
        <v>0</v>
      </c>
      <c r="H4830" s="456">
        <v>47632.78</v>
      </c>
      <c r="I4830" s="456">
        <v>6575.4</v>
      </c>
      <c r="J4830" s="459">
        <v>0</v>
      </c>
    </row>
    <row r="4831" spans="2:10" x14ac:dyDescent="0.25">
      <c r="B4831" s="516" t="s">
        <v>479</v>
      </c>
      <c r="C4831" s="458" t="s">
        <v>5022</v>
      </c>
      <c r="D4831" s="458" t="s">
        <v>5023</v>
      </c>
      <c r="E4831" s="456">
        <v>16965.02</v>
      </c>
      <c r="F4831" s="456">
        <v>0</v>
      </c>
      <c r="G4831" s="456">
        <v>0</v>
      </c>
      <c r="H4831" s="456">
        <v>2000</v>
      </c>
      <c r="I4831" s="456">
        <v>14965.02</v>
      </c>
      <c r="J4831" s="459">
        <v>0</v>
      </c>
    </row>
    <row r="4832" spans="2:10" x14ac:dyDescent="0.25">
      <c r="B4832" s="516" t="s">
        <v>479</v>
      </c>
      <c r="C4832" s="458" t="s">
        <v>2573</v>
      </c>
      <c r="D4832" s="458" t="s">
        <v>2297</v>
      </c>
      <c r="E4832" s="456">
        <v>35259.370000000003</v>
      </c>
      <c r="F4832" s="456">
        <v>0</v>
      </c>
      <c r="G4832" s="456">
        <v>30000</v>
      </c>
      <c r="H4832" s="456">
        <v>0</v>
      </c>
      <c r="I4832" s="456">
        <v>65259.37</v>
      </c>
      <c r="J4832" s="459">
        <v>0</v>
      </c>
    </row>
    <row r="4833" spans="2:10" x14ac:dyDescent="0.25">
      <c r="B4833" s="516" t="s">
        <v>479</v>
      </c>
      <c r="C4833" s="458" t="s">
        <v>4849</v>
      </c>
      <c r="D4833" s="458" t="s">
        <v>2113</v>
      </c>
      <c r="E4833" s="456">
        <v>1.89</v>
      </c>
      <c r="F4833" s="456">
        <v>0</v>
      </c>
      <c r="G4833" s="456">
        <v>250</v>
      </c>
      <c r="H4833" s="456">
        <v>236.99</v>
      </c>
      <c r="I4833" s="456">
        <v>14.9</v>
      </c>
      <c r="J4833" s="459">
        <v>0</v>
      </c>
    </row>
    <row r="4834" spans="2:10" x14ac:dyDescent="0.25">
      <c r="B4834" s="516" t="s">
        <v>479</v>
      </c>
      <c r="C4834" s="458" t="s">
        <v>2574</v>
      </c>
      <c r="D4834" s="458" t="s">
        <v>2299</v>
      </c>
      <c r="E4834" s="456">
        <v>5975.34</v>
      </c>
      <c r="F4834" s="456">
        <v>0</v>
      </c>
      <c r="G4834" s="456">
        <v>0</v>
      </c>
      <c r="H4834" s="456">
        <v>150.9</v>
      </c>
      <c r="I4834" s="456">
        <v>5824.44</v>
      </c>
      <c r="J4834" s="459">
        <v>0</v>
      </c>
    </row>
    <row r="4835" spans="2:10" x14ac:dyDescent="0.25">
      <c r="B4835" s="516" t="s">
        <v>479</v>
      </c>
      <c r="C4835" s="458" t="s">
        <v>2575</v>
      </c>
      <c r="D4835" s="458" t="s">
        <v>2301</v>
      </c>
      <c r="E4835" s="456">
        <v>1626.34</v>
      </c>
      <c r="F4835" s="456">
        <v>0</v>
      </c>
      <c r="G4835" s="456">
        <v>0</v>
      </c>
      <c r="H4835" s="456">
        <v>181.03</v>
      </c>
      <c r="I4835" s="456">
        <v>1445.31</v>
      </c>
      <c r="J4835" s="459">
        <v>0</v>
      </c>
    </row>
    <row r="4836" spans="2:10" x14ac:dyDescent="0.25">
      <c r="B4836" s="516" t="s">
        <v>479</v>
      </c>
      <c r="C4836" s="458" t="s">
        <v>2576</v>
      </c>
      <c r="D4836" s="458" t="s">
        <v>2303</v>
      </c>
      <c r="E4836" s="456">
        <v>356666.5</v>
      </c>
      <c r="F4836" s="456">
        <v>0</v>
      </c>
      <c r="G4836" s="456">
        <v>0</v>
      </c>
      <c r="H4836" s="456">
        <v>356666.5</v>
      </c>
      <c r="I4836" s="456">
        <v>0</v>
      </c>
      <c r="J4836" s="459">
        <v>0</v>
      </c>
    </row>
    <row r="4837" spans="2:10" x14ac:dyDescent="0.25">
      <c r="B4837" s="516" t="s">
        <v>479</v>
      </c>
      <c r="C4837" s="458" t="s">
        <v>2577</v>
      </c>
      <c r="D4837" s="458" t="s">
        <v>2115</v>
      </c>
      <c r="E4837" s="456">
        <v>282062.44</v>
      </c>
      <c r="F4837" s="456">
        <v>0</v>
      </c>
      <c r="G4837" s="456">
        <v>0</v>
      </c>
      <c r="H4837" s="456">
        <v>282062.44</v>
      </c>
      <c r="I4837" s="456">
        <v>0</v>
      </c>
      <c r="J4837" s="459">
        <v>0</v>
      </c>
    </row>
    <row r="4838" spans="2:10" x14ac:dyDescent="0.25">
      <c r="B4838" s="516" t="s">
        <v>479</v>
      </c>
      <c r="C4838" s="458" t="s">
        <v>2578</v>
      </c>
      <c r="D4838" s="458" t="s">
        <v>2117</v>
      </c>
      <c r="E4838" s="456">
        <v>357.46</v>
      </c>
      <c r="F4838" s="456">
        <v>0</v>
      </c>
      <c r="G4838" s="456">
        <v>49400</v>
      </c>
      <c r="H4838" s="456">
        <v>49222.55</v>
      </c>
      <c r="I4838" s="456">
        <v>534.91</v>
      </c>
      <c r="J4838" s="459">
        <v>0</v>
      </c>
    </row>
    <row r="4839" spans="2:10" x14ac:dyDescent="0.25">
      <c r="B4839" s="516" t="s">
        <v>479</v>
      </c>
      <c r="C4839" s="458" t="s">
        <v>4500</v>
      </c>
      <c r="D4839" s="458" t="s">
        <v>2197</v>
      </c>
      <c r="E4839" s="456">
        <v>205.92</v>
      </c>
      <c r="F4839" s="456">
        <v>0</v>
      </c>
      <c r="G4839" s="456">
        <v>0</v>
      </c>
      <c r="H4839" s="456">
        <v>0</v>
      </c>
      <c r="I4839" s="456">
        <v>205.92</v>
      </c>
      <c r="J4839" s="459">
        <v>0</v>
      </c>
    </row>
    <row r="4840" spans="2:10" x14ac:dyDescent="0.25">
      <c r="B4840" s="516" t="s">
        <v>479</v>
      </c>
      <c r="C4840" s="458" t="s">
        <v>2579</v>
      </c>
      <c r="D4840" s="458" t="s">
        <v>2119</v>
      </c>
      <c r="E4840" s="456">
        <v>26668.44</v>
      </c>
      <c r="F4840" s="456">
        <v>0</v>
      </c>
      <c r="G4840" s="456">
        <v>0</v>
      </c>
      <c r="H4840" s="456">
        <v>25649.96</v>
      </c>
      <c r="I4840" s="456">
        <v>1018.48</v>
      </c>
      <c r="J4840" s="459">
        <v>0</v>
      </c>
    </row>
    <row r="4841" spans="2:10" x14ac:dyDescent="0.25">
      <c r="B4841" s="516" t="s">
        <v>479</v>
      </c>
      <c r="C4841" s="458" t="s">
        <v>2580</v>
      </c>
      <c r="D4841" s="458" t="s">
        <v>2121</v>
      </c>
      <c r="E4841" s="456">
        <v>1988.25</v>
      </c>
      <c r="F4841" s="456">
        <v>0</v>
      </c>
      <c r="G4841" s="456">
        <v>21000</v>
      </c>
      <c r="H4841" s="456">
        <v>11865.34</v>
      </c>
      <c r="I4841" s="456">
        <v>11122.91</v>
      </c>
      <c r="J4841" s="459">
        <v>0</v>
      </c>
    </row>
    <row r="4842" spans="2:10" x14ac:dyDescent="0.25">
      <c r="B4842" s="516" t="s">
        <v>479</v>
      </c>
      <c r="C4842" s="458" t="s">
        <v>2581</v>
      </c>
      <c r="D4842" s="458" t="s">
        <v>2123</v>
      </c>
      <c r="E4842" s="456">
        <v>32839.58</v>
      </c>
      <c r="F4842" s="456">
        <v>0</v>
      </c>
      <c r="G4842" s="456">
        <v>0</v>
      </c>
      <c r="H4842" s="456">
        <v>24000</v>
      </c>
      <c r="I4842" s="456">
        <v>8839.58</v>
      </c>
      <c r="J4842" s="459">
        <v>0</v>
      </c>
    </row>
    <row r="4843" spans="2:10" ht="18" x14ac:dyDescent="0.25">
      <c r="B4843" s="516" t="s">
        <v>479</v>
      </c>
      <c r="C4843" s="458" t="s">
        <v>2582</v>
      </c>
      <c r="D4843" s="458" t="s">
        <v>2125</v>
      </c>
      <c r="E4843" s="456">
        <v>83.03</v>
      </c>
      <c r="F4843" s="456">
        <v>0</v>
      </c>
      <c r="G4843" s="456">
        <v>4000</v>
      </c>
      <c r="H4843" s="456">
        <v>3644.15</v>
      </c>
      <c r="I4843" s="456">
        <v>438.88</v>
      </c>
      <c r="J4843" s="459">
        <v>0</v>
      </c>
    </row>
    <row r="4844" spans="2:10" ht="18" x14ac:dyDescent="0.25">
      <c r="B4844" s="516" t="s">
        <v>479</v>
      </c>
      <c r="C4844" s="458" t="s">
        <v>2583</v>
      </c>
      <c r="D4844" s="458" t="s">
        <v>2127</v>
      </c>
      <c r="E4844" s="456">
        <v>101.01</v>
      </c>
      <c r="F4844" s="456">
        <v>0</v>
      </c>
      <c r="G4844" s="456">
        <v>7000</v>
      </c>
      <c r="H4844" s="456">
        <v>5996</v>
      </c>
      <c r="I4844" s="456">
        <v>1105.01</v>
      </c>
      <c r="J4844" s="459">
        <v>0</v>
      </c>
    </row>
    <row r="4845" spans="2:10" x14ac:dyDescent="0.25">
      <c r="B4845" s="516" t="s">
        <v>479</v>
      </c>
      <c r="C4845" s="458" t="s">
        <v>2584</v>
      </c>
      <c r="D4845" s="458" t="s">
        <v>2129</v>
      </c>
      <c r="E4845" s="456">
        <v>14134.1</v>
      </c>
      <c r="F4845" s="456">
        <v>0</v>
      </c>
      <c r="G4845" s="456">
        <v>0</v>
      </c>
      <c r="H4845" s="456">
        <v>9074.6</v>
      </c>
      <c r="I4845" s="456">
        <v>5059.5</v>
      </c>
      <c r="J4845" s="459">
        <v>0</v>
      </c>
    </row>
    <row r="4846" spans="2:10" x14ac:dyDescent="0.25">
      <c r="B4846" s="516" t="s">
        <v>479</v>
      </c>
      <c r="C4846" s="458" t="s">
        <v>2585</v>
      </c>
      <c r="D4846" s="458" t="s">
        <v>2131</v>
      </c>
      <c r="E4846" s="456">
        <v>726.49</v>
      </c>
      <c r="F4846" s="456">
        <v>0</v>
      </c>
      <c r="G4846" s="456">
        <v>38000</v>
      </c>
      <c r="H4846" s="456">
        <v>37589.379999999997</v>
      </c>
      <c r="I4846" s="456">
        <v>1137.1099999999999</v>
      </c>
      <c r="J4846" s="459">
        <v>0</v>
      </c>
    </row>
    <row r="4847" spans="2:10" x14ac:dyDescent="0.25">
      <c r="B4847" s="516" t="s">
        <v>479</v>
      </c>
      <c r="C4847" s="458" t="s">
        <v>2586</v>
      </c>
      <c r="D4847" s="458" t="s">
        <v>2133</v>
      </c>
      <c r="E4847" s="456">
        <v>26853.61</v>
      </c>
      <c r="F4847" s="456">
        <v>0</v>
      </c>
      <c r="G4847" s="456">
        <v>0</v>
      </c>
      <c r="H4847" s="456">
        <v>0</v>
      </c>
      <c r="I4847" s="456">
        <v>26853.61</v>
      </c>
      <c r="J4847" s="459">
        <v>0</v>
      </c>
    </row>
    <row r="4848" spans="2:10" x14ac:dyDescent="0.25">
      <c r="B4848" s="516" t="s">
        <v>479</v>
      </c>
      <c r="C4848" s="458" t="s">
        <v>2587</v>
      </c>
      <c r="D4848" s="458" t="s">
        <v>2135</v>
      </c>
      <c r="E4848" s="456">
        <v>4313.58</v>
      </c>
      <c r="F4848" s="456">
        <v>0</v>
      </c>
      <c r="G4848" s="456">
        <v>0</v>
      </c>
      <c r="H4848" s="456">
        <v>0</v>
      </c>
      <c r="I4848" s="456">
        <v>4313.58</v>
      </c>
      <c r="J4848" s="459">
        <v>0</v>
      </c>
    </row>
    <row r="4849" spans="2:10" x14ac:dyDescent="0.25">
      <c r="B4849" s="516" t="s">
        <v>479</v>
      </c>
      <c r="C4849" s="458" t="s">
        <v>2588</v>
      </c>
      <c r="D4849" s="458" t="s">
        <v>2316</v>
      </c>
      <c r="E4849" s="456">
        <v>302405.03000000003</v>
      </c>
      <c r="F4849" s="456">
        <v>0</v>
      </c>
      <c r="G4849" s="456">
        <v>0</v>
      </c>
      <c r="H4849" s="456">
        <v>227581.83</v>
      </c>
      <c r="I4849" s="456">
        <v>74823.199999999997</v>
      </c>
      <c r="J4849" s="459">
        <v>0</v>
      </c>
    </row>
    <row r="4850" spans="2:10" x14ac:dyDescent="0.25">
      <c r="B4850" s="516" t="s">
        <v>479</v>
      </c>
      <c r="C4850" s="458" t="s">
        <v>2589</v>
      </c>
      <c r="D4850" s="458" t="s">
        <v>2318</v>
      </c>
      <c r="E4850" s="456">
        <v>6755.08</v>
      </c>
      <c r="F4850" s="456">
        <v>0</v>
      </c>
      <c r="G4850" s="456">
        <v>0</v>
      </c>
      <c r="H4850" s="456">
        <v>0</v>
      </c>
      <c r="I4850" s="456">
        <v>6755.08</v>
      </c>
      <c r="J4850" s="459">
        <v>0</v>
      </c>
    </row>
    <row r="4851" spans="2:10" x14ac:dyDescent="0.25">
      <c r="B4851" s="516" t="s">
        <v>479</v>
      </c>
      <c r="C4851" s="458" t="s">
        <v>2590</v>
      </c>
      <c r="D4851" s="458" t="s">
        <v>2137</v>
      </c>
      <c r="E4851" s="456">
        <v>51862.39</v>
      </c>
      <c r="F4851" s="456">
        <v>0</v>
      </c>
      <c r="G4851" s="456">
        <v>147200</v>
      </c>
      <c r="H4851" s="456">
        <v>198588.41</v>
      </c>
      <c r="I4851" s="456">
        <v>473.98</v>
      </c>
      <c r="J4851" s="459">
        <v>0</v>
      </c>
    </row>
    <row r="4852" spans="2:10" x14ac:dyDescent="0.25">
      <c r="B4852" s="516" t="s">
        <v>479</v>
      </c>
      <c r="C4852" s="458" t="s">
        <v>2591</v>
      </c>
      <c r="D4852" s="458" t="s">
        <v>2206</v>
      </c>
      <c r="E4852" s="456">
        <v>590</v>
      </c>
      <c r="F4852" s="456">
        <v>0</v>
      </c>
      <c r="G4852" s="456">
        <v>0</v>
      </c>
      <c r="H4852" s="456">
        <v>0</v>
      </c>
      <c r="I4852" s="456">
        <v>590</v>
      </c>
      <c r="J4852" s="459">
        <v>0</v>
      </c>
    </row>
    <row r="4853" spans="2:10" x14ac:dyDescent="0.25">
      <c r="B4853" s="516" t="s">
        <v>479</v>
      </c>
      <c r="C4853" s="458" t="s">
        <v>2592</v>
      </c>
      <c r="D4853" s="458" t="s">
        <v>2322</v>
      </c>
      <c r="E4853" s="456">
        <v>8720.7000000000007</v>
      </c>
      <c r="F4853" s="456">
        <v>0</v>
      </c>
      <c r="G4853" s="456">
        <v>278631.56</v>
      </c>
      <c r="H4853" s="456">
        <v>261166.92</v>
      </c>
      <c r="I4853" s="456">
        <v>26185.34</v>
      </c>
      <c r="J4853" s="459">
        <v>0</v>
      </c>
    </row>
    <row r="4854" spans="2:10" x14ac:dyDescent="0.25">
      <c r="B4854" s="516" t="s">
        <v>479</v>
      </c>
      <c r="C4854" s="458" t="s">
        <v>2593</v>
      </c>
      <c r="D4854" s="458" t="s">
        <v>2139</v>
      </c>
      <c r="E4854" s="456">
        <v>1416.18</v>
      </c>
      <c r="F4854" s="456">
        <v>0</v>
      </c>
      <c r="G4854" s="456">
        <v>65557.95</v>
      </c>
      <c r="H4854" s="456">
        <v>66200.12</v>
      </c>
      <c r="I4854" s="456">
        <v>774.01</v>
      </c>
      <c r="J4854" s="459">
        <v>0</v>
      </c>
    </row>
    <row r="4855" spans="2:10" x14ac:dyDescent="0.25">
      <c r="B4855" s="516" t="s">
        <v>479</v>
      </c>
      <c r="C4855" s="458" t="s">
        <v>2594</v>
      </c>
      <c r="D4855" s="458" t="s">
        <v>2325</v>
      </c>
      <c r="E4855" s="456">
        <v>31324.28</v>
      </c>
      <c r="F4855" s="456">
        <v>0</v>
      </c>
      <c r="G4855" s="456">
        <v>118675.72</v>
      </c>
      <c r="H4855" s="456">
        <v>0</v>
      </c>
      <c r="I4855" s="456">
        <v>150000</v>
      </c>
      <c r="J4855" s="459">
        <v>0</v>
      </c>
    </row>
    <row r="4856" spans="2:10" x14ac:dyDescent="0.25">
      <c r="B4856" s="516" t="s">
        <v>479</v>
      </c>
      <c r="C4856" s="458" t="s">
        <v>2595</v>
      </c>
      <c r="D4856" s="458" t="s">
        <v>2327</v>
      </c>
      <c r="E4856" s="456">
        <v>1581</v>
      </c>
      <c r="F4856" s="456">
        <v>0</v>
      </c>
      <c r="G4856" s="456">
        <v>817</v>
      </c>
      <c r="H4856" s="456">
        <v>2398</v>
      </c>
      <c r="I4856" s="456">
        <v>0</v>
      </c>
      <c r="J4856" s="459">
        <v>0</v>
      </c>
    </row>
    <row r="4857" spans="2:10" x14ac:dyDescent="0.25">
      <c r="B4857" s="516" t="s">
        <v>479</v>
      </c>
      <c r="C4857" s="458" t="s">
        <v>2596</v>
      </c>
      <c r="D4857" s="458" t="s">
        <v>2329</v>
      </c>
      <c r="E4857" s="456">
        <v>11412.37</v>
      </c>
      <c r="F4857" s="456">
        <v>0</v>
      </c>
      <c r="G4857" s="456">
        <v>0</v>
      </c>
      <c r="H4857" s="456">
        <v>0</v>
      </c>
      <c r="I4857" s="456">
        <v>11412.37</v>
      </c>
      <c r="J4857" s="459">
        <v>0</v>
      </c>
    </row>
    <row r="4858" spans="2:10" x14ac:dyDescent="0.25">
      <c r="B4858" s="516" t="s">
        <v>479</v>
      </c>
      <c r="C4858" s="458" t="s">
        <v>2597</v>
      </c>
      <c r="D4858" s="458" t="s">
        <v>2331</v>
      </c>
      <c r="E4858" s="456">
        <v>423803.62</v>
      </c>
      <c r="F4858" s="456">
        <v>0</v>
      </c>
      <c r="G4858" s="456">
        <v>0</v>
      </c>
      <c r="H4858" s="456">
        <v>423000</v>
      </c>
      <c r="I4858" s="456">
        <v>803.62</v>
      </c>
      <c r="J4858" s="459">
        <v>0</v>
      </c>
    </row>
    <row r="4859" spans="2:10" x14ac:dyDescent="0.25">
      <c r="B4859" s="516" t="s">
        <v>479</v>
      </c>
      <c r="C4859" s="458" t="s">
        <v>2598</v>
      </c>
      <c r="D4859" s="458" t="s">
        <v>2208</v>
      </c>
      <c r="E4859" s="456">
        <v>412</v>
      </c>
      <c r="F4859" s="456">
        <v>0</v>
      </c>
      <c r="G4859" s="456">
        <v>0</v>
      </c>
      <c r="H4859" s="456">
        <v>0</v>
      </c>
      <c r="I4859" s="456">
        <v>412</v>
      </c>
      <c r="J4859" s="459">
        <v>0</v>
      </c>
    </row>
    <row r="4860" spans="2:10" x14ac:dyDescent="0.25">
      <c r="B4860" s="516" t="s">
        <v>479</v>
      </c>
      <c r="C4860" s="458" t="s">
        <v>2599</v>
      </c>
      <c r="D4860" s="458" t="s">
        <v>2210</v>
      </c>
      <c r="E4860" s="456">
        <v>6591930.5899999999</v>
      </c>
      <c r="F4860" s="456">
        <v>0</v>
      </c>
      <c r="G4860" s="456">
        <v>0</v>
      </c>
      <c r="H4860" s="456">
        <v>4459784.79</v>
      </c>
      <c r="I4860" s="456">
        <v>2132145.7999999998</v>
      </c>
      <c r="J4860" s="459">
        <v>0</v>
      </c>
    </row>
    <row r="4861" spans="2:10" x14ac:dyDescent="0.25">
      <c r="B4861" s="516" t="s">
        <v>479</v>
      </c>
      <c r="C4861" s="458" t="s">
        <v>2600</v>
      </c>
      <c r="D4861" s="458" t="s">
        <v>2141</v>
      </c>
      <c r="E4861" s="456">
        <v>1.69</v>
      </c>
      <c r="F4861" s="456">
        <v>0</v>
      </c>
      <c r="G4861" s="456">
        <v>0</v>
      </c>
      <c r="H4861" s="456">
        <v>1.69</v>
      </c>
      <c r="I4861" s="456">
        <v>0</v>
      </c>
      <c r="J4861" s="459">
        <v>0</v>
      </c>
    </row>
    <row r="4862" spans="2:10" x14ac:dyDescent="0.25">
      <c r="B4862" s="516" t="s">
        <v>479</v>
      </c>
      <c r="C4862" s="458" t="s">
        <v>2601</v>
      </c>
      <c r="D4862" s="458" t="s">
        <v>2143</v>
      </c>
      <c r="E4862" s="456">
        <v>10688.49</v>
      </c>
      <c r="F4862" s="456">
        <v>0</v>
      </c>
      <c r="G4862" s="456">
        <v>0</v>
      </c>
      <c r="H4862" s="456">
        <v>2201.42</v>
      </c>
      <c r="I4862" s="456">
        <v>8487.07</v>
      </c>
      <c r="J4862" s="459">
        <v>0</v>
      </c>
    </row>
    <row r="4863" spans="2:10" x14ac:dyDescent="0.25">
      <c r="B4863" s="516" t="s">
        <v>479</v>
      </c>
      <c r="C4863" s="458" t="s">
        <v>2602</v>
      </c>
      <c r="D4863" s="458" t="s">
        <v>2218</v>
      </c>
      <c r="E4863" s="456">
        <v>357.73</v>
      </c>
      <c r="F4863" s="456">
        <v>0</v>
      </c>
      <c r="G4863" s="456">
        <v>0</v>
      </c>
      <c r="H4863" s="456">
        <v>0</v>
      </c>
      <c r="I4863" s="456">
        <v>357.73</v>
      </c>
      <c r="J4863" s="459">
        <v>0</v>
      </c>
    </row>
    <row r="4864" spans="2:10" x14ac:dyDescent="0.25">
      <c r="B4864" s="516" t="s">
        <v>479</v>
      </c>
      <c r="C4864" s="458" t="s">
        <v>2603</v>
      </c>
      <c r="D4864" s="458" t="s">
        <v>2220</v>
      </c>
      <c r="E4864" s="456">
        <v>22860</v>
      </c>
      <c r="F4864" s="456">
        <v>0</v>
      </c>
      <c r="G4864" s="456">
        <v>0</v>
      </c>
      <c r="H4864" s="456">
        <v>22860</v>
      </c>
      <c r="I4864" s="456">
        <v>0</v>
      </c>
      <c r="J4864" s="459">
        <v>0</v>
      </c>
    </row>
    <row r="4865" spans="2:10" x14ac:dyDescent="0.25">
      <c r="B4865" s="516" t="s">
        <v>479</v>
      </c>
      <c r="C4865" s="458" t="s">
        <v>2604</v>
      </c>
      <c r="D4865" s="458" t="s">
        <v>2339</v>
      </c>
      <c r="E4865" s="456">
        <v>700110</v>
      </c>
      <c r="F4865" s="456">
        <v>0</v>
      </c>
      <c r="G4865" s="456">
        <v>0</v>
      </c>
      <c r="H4865" s="456">
        <v>443000</v>
      </c>
      <c r="I4865" s="456">
        <v>257110</v>
      </c>
      <c r="J4865" s="459">
        <v>0</v>
      </c>
    </row>
    <row r="4866" spans="2:10" ht="18" x14ac:dyDescent="0.25">
      <c r="B4866" s="516" t="s">
        <v>479</v>
      </c>
      <c r="C4866" s="458" t="s">
        <v>2605</v>
      </c>
      <c r="D4866" s="458" t="s">
        <v>2341</v>
      </c>
      <c r="E4866" s="456">
        <v>3334</v>
      </c>
      <c r="F4866" s="456">
        <v>0</v>
      </c>
      <c r="G4866" s="456">
        <v>0</v>
      </c>
      <c r="H4866" s="456">
        <v>2400</v>
      </c>
      <c r="I4866" s="456">
        <v>934</v>
      </c>
      <c r="J4866" s="459">
        <v>0</v>
      </c>
    </row>
    <row r="4867" spans="2:10" x14ac:dyDescent="0.25">
      <c r="B4867" s="516" t="s">
        <v>479</v>
      </c>
      <c r="C4867" s="458" t="s">
        <v>2606</v>
      </c>
      <c r="D4867" s="458" t="s">
        <v>2343</v>
      </c>
      <c r="E4867" s="456">
        <v>1223</v>
      </c>
      <c r="F4867" s="456">
        <v>0</v>
      </c>
      <c r="G4867" s="456">
        <v>0</v>
      </c>
      <c r="H4867" s="456">
        <v>1223</v>
      </c>
      <c r="I4867" s="456">
        <v>0</v>
      </c>
      <c r="J4867" s="459">
        <v>0</v>
      </c>
    </row>
    <row r="4868" spans="2:10" x14ac:dyDescent="0.25">
      <c r="B4868" s="516" t="s">
        <v>479</v>
      </c>
      <c r="C4868" s="458" t="s">
        <v>2607</v>
      </c>
      <c r="D4868" s="458" t="s">
        <v>2345</v>
      </c>
      <c r="E4868" s="456">
        <v>3334</v>
      </c>
      <c r="F4868" s="456">
        <v>0</v>
      </c>
      <c r="G4868" s="456">
        <v>0</v>
      </c>
      <c r="H4868" s="456">
        <v>3334</v>
      </c>
      <c r="I4868" s="456">
        <v>0</v>
      </c>
      <c r="J4868" s="459">
        <v>0</v>
      </c>
    </row>
    <row r="4869" spans="2:10" x14ac:dyDescent="0.25">
      <c r="B4869" s="516" t="s">
        <v>479</v>
      </c>
      <c r="C4869" s="458" t="s">
        <v>3687</v>
      </c>
      <c r="D4869" s="458" t="s">
        <v>2226</v>
      </c>
      <c r="E4869" s="456">
        <v>0</v>
      </c>
      <c r="F4869" s="456">
        <v>0</v>
      </c>
      <c r="G4869" s="456">
        <v>0</v>
      </c>
      <c r="H4869" s="456">
        <v>0</v>
      </c>
      <c r="I4869" s="456">
        <v>0</v>
      </c>
      <c r="J4869" s="459">
        <v>0</v>
      </c>
    </row>
    <row r="4870" spans="2:10" ht="18" x14ac:dyDescent="0.25">
      <c r="B4870" s="516" t="s">
        <v>479</v>
      </c>
      <c r="C4870" s="458" t="s">
        <v>4683</v>
      </c>
      <c r="D4870" s="458" t="s">
        <v>3680</v>
      </c>
      <c r="E4870" s="456">
        <v>0</v>
      </c>
      <c r="F4870" s="456">
        <v>0</v>
      </c>
      <c r="G4870" s="456">
        <v>0</v>
      </c>
      <c r="H4870" s="456">
        <v>0</v>
      </c>
      <c r="I4870" s="456">
        <v>0</v>
      </c>
      <c r="J4870" s="459">
        <v>0</v>
      </c>
    </row>
    <row r="4871" spans="2:10" x14ac:dyDescent="0.25">
      <c r="B4871" s="516" t="s">
        <v>479</v>
      </c>
      <c r="C4871" s="458" t="s">
        <v>4243</v>
      </c>
      <c r="D4871" s="458" t="s">
        <v>2228</v>
      </c>
      <c r="E4871" s="456">
        <v>0</v>
      </c>
      <c r="F4871" s="456">
        <v>0</v>
      </c>
      <c r="G4871" s="456">
        <v>0</v>
      </c>
      <c r="H4871" s="456">
        <v>0</v>
      </c>
      <c r="I4871" s="456">
        <v>0</v>
      </c>
      <c r="J4871" s="459">
        <v>0</v>
      </c>
    </row>
    <row r="4872" spans="2:10" x14ac:dyDescent="0.25">
      <c r="B4872" s="516" t="s">
        <v>479</v>
      </c>
      <c r="C4872" s="458" t="s">
        <v>2608</v>
      </c>
      <c r="D4872" s="458" t="s">
        <v>2145</v>
      </c>
      <c r="E4872" s="456">
        <v>35481</v>
      </c>
      <c r="F4872" s="456">
        <v>0</v>
      </c>
      <c r="G4872" s="456">
        <v>0</v>
      </c>
      <c r="H4872" s="456">
        <v>18250</v>
      </c>
      <c r="I4872" s="456">
        <v>17231</v>
      </c>
      <c r="J4872" s="459">
        <v>0</v>
      </c>
    </row>
    <row r="4873" spans="2:10" x14ac:dyDescent="0.25">
      <c r="B4873" s="516" t="s">
        <v>479</v>
      </c>
      <c r="C4873" s="458" t="s">
        <v>2609</v>
      </c>
      <c r="D4873" s="458" t="s">
        <v>2233</v>
      </c>
      <c r="E4873" s="456">
        <v>128812</v>
      </c>
      <c r="F4873" s="456">
        <v>0</v>
      </c>
      <c r="G4873" s="456">
        <v>0</v>
      </c>
      <c r="H4873" s="456">
        <v>106500</v>
      </c>
      <c r="I4873" s="456">
        <v>22312</v>
      </c>
      <c r="J4873" s="459">
        <v>0</v>
      </c>
    </row>
    <row r="4874" spans="2:10" x14ac:dyDescent="0.25">
      <c r="B4874" s="516" t="s">
        <v>479</v>
      </c>
      <c r="C4874" s="458" t="s">
        <v>2610</v>
      </c>
      <c r="D4874" s="458" t="s">
        <v>2235</v>
      </c>
      <c r="E4874" s="456">
        <v>5209</v>
      </c>
      <c r="F4874" s="456">
        <v>0</v>
      </c>
      <c r="G4874" s="456">
        <v>0</v>
      </c>
      <c r="H4874" s="456">
        <v>0</v>
      </c>
      <c r="I4874" s="456">
        <v>5209</v>
      </c>
      <c r="J4874" s="459">
        <v>0</v>
      </c>
    </row>
    <row r="4875" spans="2:10" x14ac:dyDescent="0.25">
      <c r="B4875" s="516" t="s">
        <v>479</v>
      </c>
      <c r="C4875" s="458" t="s">
        <v>2611</v>
      </c>
      <c r="D4875" s="458" t="s">
        <v>2147</v>
      </c>
      <c r="E4875" s="456">
        <v>124541.81</v>
      </c>
      <c r="F4875" s="456">
        <v>0</v>
      </c>
      <c r="G4875" s="456">
        <v>0</v>
      </c>
      <c r="H4875" s="456">
        <v>78334</v>
      </c>
      <c r="I4875" s="456">
        <v>46207.81</v>
      </c>
      <c r="J4875" s="459">
        <v>0</v>
      </c>
    </row>
    <row r="4876" spans="2:10" x14ac:dyDescent="0.25">
      <c r="B4876" s="516" t="s">
        <v>479</v>
      </c>
      <c r="C4876" s="458" t="s">
        <v>2612</v>
      </c>
      <c r="D4876" s="458" t="s">
        <v>2351</v>
      </c>
      <c r="E4876" s="456">
        <v>431.6</v>
      </c>
      <c r="F4876" s="456">
        <v>0</v>
      </c>
      <c r="G4876" s="456">
        <v>0</v>
      </c>
      <c r="H4876" s="456">
        <v>0</v>
      </c>
      <c r="I4876" s="456">
        <v>431.6</v>
      </c>
      <c r="J4876" s="459">
        <v>0</v>
      </c>
    </row>
    <row r="4877" spans="2:10" x14ac:dyDescent="0.25">
      <c r="B4877" s="516" t="s">
        <v>479</v>
      </c>
      <c r="C4877" s="458" t="s">
        <v>2613</v>
      </c>
      <c r="D4877" s="458" t="s">
        <v>2149</v>
      </c>
      <c r="E4877" s="456">
        <v>36140.44</v>
      </c>
      <c r="F4877" s="456">
        <v>0</v>
      </c>
      <c r="G4877" s="456">
        <v>0</v>
      </c>
      <c r="H4877" s="456">
        <v>23000</v>
      </c>
      <c r="I4877" s="456">
        <v>13140.44</v>
      </c>
      <c r="J4877" s="459">
        <v>0</v>
      </c>
    </row>
    <row r="4878" spans="2:10" ht="18" x14ac:dyDescent="0.25">
      <c r="B4878" s="516" t="s">
        <v>479</v>
      </c>
      <c r="C4878" s="458" t="s">
        <v>2614</v>
      </c>
      <c r="D4878" s="458" t="s">
        <v>2241</v>
      </c>
      <c r="E4878" s="456">
        <v>434</v>
      </c>
      <c r="F4878" s="456">
        <v>0</v>
      </c>
      <c r="G4878" s="456">
        <v>0</v>
      </c>
      <c r="H4878" s="456">
        <v>434</v>
      </c>
      <c r="I4878" s="456">
        <v>0</v>
      </c>
      <c r="J4878" s="459">
        <v>0</v>
      </c>
    </row>
    <row r="4879" spans="2:10" x14ac:dyDescent="0.25">
      <c r="B4879" s="516" t="s">
        <v>479</v>
      </c>
      <c r="C4879" s="458" t="s">
        <v>2615</v>
      </c>
      <c r="D4879" s="458" t="s">
        <v>2151</v>
      </c>
      <c r="E4879" s="456">
        <v>17638.78</v>
      </c>
      <c r="F4879" s="456">
        <v>0</v>
      </c>
      <c r="G4879" s="456">
        <v>18000</v>
      </c>
      <c r="H4879" s="456">
        <v>33739</v>
      </c>
      <c r="I4879" s="456">
        <v>1899.78</v>
      </c>
      <c r="J4879" s="459">
        <v>0</v>
      </c>
    </row>
    <row r="4880" spans="2:10" ht="18" x14ac:dyDescent="0.25">
      <c r="B4880" s="516" t="s">
        <v>479</v>
      </c>
      <c r="C4880" s="458" t="s">
        <v>2616</v>
      </c>
      <c r="D4880" s="458" t="s">
        <v>2153</v>
      </c>
      <c r="E4880" s="456">
        <v>15063.2</v>
      </c>
      <c r="F4880" s="456">
        <v>0</v>
      </c>
      <c r="G4880" s="456">
        <v>138000</v>
      </c>
      <c r="H4880" s="456">
        <v>151883.07</v>
      </c>
      <c r="I4880" s="456">
        <v>1180.1300000000001</v>
      </c>
      <c r="J4880" s="459">
        <v>0</v>
      </c>
    </row>
    <row r="4881" spans="2:10" x14ac:dyDescent="0.25">
      <c r="B4881" s="516" t="s">
        <v>479</v>
      </c>
      <c r="C4881" s="458" t="s">
        <v>2617</v>
      </c>
      <c r="D4881" s="458" t="s">
        <v>2357</v>
      </c>
      <c r="E4881" s="456">
        <v>8484.49</v>
      </c>
      <c r="F4881" s="456">
        <v>0</v>
      </c>
      <c r="G4881" s="456">
        <v>30000</v>
      </c>
      <c r="H4881" s="456">
        <v>34347.08</v>
      </c>
      <c r="I4881" s="456">
        <v>4137.41</v>
      </c>
      <c r="J4881" s="459">
        <v>0</v>
      </c>
    </row>
    <row r="4882" spans="2:10" ht="18" x14ac:dyDescent="0.25">
      <c r="B4882" s="516" t="s">
        <v>479</v>
      </c>
      <c r="C4882" s="458" t="s">
        <v>2618</v>
      </c>
      <c r="D4882" s="458" t="s">
        <v>2359</v>
      </c>
      <c r="E4882" s="456">
        <v>141791</v>
      </c>
      <c r="F4882" s="456">
        <v>0</v>
      </c>
      <c r="G4882" s="456">
        <v>0</v>
      </c>
      <c r="H4882" s="456">
        <v>141791</v>
      </c>
      <c r="I4882" s="456">
        <v>0</v>
      </c>
      <c r="J4882" s="459">
        <v>0</v>
      </c>
    </row>
    <row r="4883" spans="2:10" x14ac:dyDescent="0.25">
      <c r="B4883" s="516" t="s">
        <v>479</v>
      </c>
      <c r="C4883" s="458" t="s">
        <v>2619</v>
      </c>
      <c r="D4883" s="458" t="s">
        <v>2155</v>
      </c>
      <c r="E4883" s="456">
        <v>250.58</v>
      </c>
      <c r="F4883" s="456">
        <v>0</v>
      </c>
      <c r="G4883" s="456">
        <v>20000</v>
      </c>
      <c r="H4883" s="456">
        <v>16260.74</v>
      </c>
      <c r="I4883" s="456">
        <v>3989.84</v>
      </c>
      <c r="J4883" s="459">
        <v>0</v>
      </c>
    </row>
    <row r="4884" spans="2:10" x14ac:dyDescent="0.25">
      <c r="B4884" s="516" t="s">
        <v>479</v>
      </c>
      <c r="C4884" s="458" t="s">
        <v>2620</v>
      </c>
      <c r="D4884" s="458" t="s">
        <v>2157</v>
      </c>
      <c r="E4884" s="456">
        <v>205</v>
      </c>
      <c r="F4884" s="456">
        <v>0</v>
      </c>
      <c r="G4884" s="456">
        <v>5000</v>
      </c>
      <c r="H4884" s="456">
        <v>3803.08</v>
      </c>
      <c r="I4884" s="456">
        <v>1401.92</v>
      </c>
      <c r="J4884" s="459">
        <v>0</v>
      </c>
    </row>
    <row r="4885" spans="2:10" x14ac:dyDescent="0.25">
      <c r="B4885" s="516" t="s">
        <v>479</v>
      </c>
      <c r="C4885" s="458" t="s">
        <v>2621</v>
      </c>
      <c r="D4885" s="458" t="s">
        <v>2260</v>
      </c>
      <c r="E4885" s="456">
        <v>1892.41</v>
      </c>
      <c r="F4885" s="456">
        <v>0</v>
      </c>
      <c r="G4885" s="456">
        <v>0</v>
      </c>
      <c r="H4885" s="456">
        <v>0</v>
      </c>
      <c r="I4885" s="456">
        <v>1892.41</v>
      </c>
      <c r="J4885" s="459">
        <v>0</v>
      </c>
    </row>
    <row r="4886" spans="2:10" x14ac:dyDescent="0.25">
      <c r="B4886" s="516" t="s">
        <v>479</v>
      </c>
      <c r="C4886" s="458" t="s">
        <v>4244</v>
      </c>
      <c r="D4886" s="458" t="s">
        <v>3684</v>
      </c>
      <c r="E4886" s="456">
        <v>28.45</v>
      </c>
      <c r="F4886" s="456">
        <v>0</v>
      </c>
      <c r="G4886" s="456">
        <v>0</v>
      </c>
      <c r="H4886" s="456">
        <v>7925.12</v>
      </c>
      <c r="I4886" s="456">
        <v>-7896.67</v>
      </c>
      <c r="J4886" s="459">
        <v>0</v>
      </c>
    </row>
    <row r="4887" spans="2:10" x14ac:dyDescent="0.25">
      <c r="B4887" s="516" t="s">
        <v>479</v>
      </c>
      <c r="C4887" s="458" t="s">
        <v>2622</v>
      </c>
      <c r="D4887" s="458" t="s">
        <v>2262</v>
      </c>
      <c r="E4887" s="456">
        <v>0</v>
      </c>
      <c r="F4887" s="456">
        <v>0</v>
      </c>
      <c r="G4887" s="456">
        <v>0</v>
      </c>
      <c r="H4887" s="456">
        <v>0</v>
      </c>
      <c r="I4887" s="456">
        <v>0</v>
      </c>
      <c r="J4887" s="459">
        <v>0</v>
      </c>
    </row>
    <row r="4888" spans="2:10" ht="18" x14ac:dyDescent="0.25">
      <c r="B4888" s="516" t="s">
        <v>479</v>
      </c>
      <c r="C4888" s="458" t="s">
        <v>4067</v>
      </c>
      <c r="D4888" s="458" t="s">
        <v>4068</v>
      </c>
      <c r="E4888" s="456">
        <v>12087.2</v>
      </c>
      <c r="F4888" s="456">
        <v>0</v>
      </c>
      <c r="G4888" s="456">
        <v>0</v>
      </c>
      <c r="H4888" s="456">
        <v>0</v>
      </c>
      <c r="I4888" s="456">
        <v>12087.2</v>
      </c>
      <c r="J4888" s="459">
        <v>0</v>
      </c>
    </row>
    <row r="4889" spans="2:10" x14ac:dyDescent="0.25">
      <c r="B4889" s="516" t="s">
        <v>479</v>
      </c>
      <c r="C4889" s="458" t="s">
        <v>5698</v>
      </c>
      <c r="D4889" s="458" t="s">
        <v>5649</v>
      </c>
      <c r="E4889" s="456">
        <v>0</v>
      </c>
      <c r="F4889" s="456">
        <v>0</v>
      </c>
      <c r="G4889" s="456">
        <v>0</v>
      </c>
      <c r="H4889" s="456">
        <v>0</v>
      </c>
      <c r="I4889" s="456">
        <v>0</v>
      </c>
      <c r="J4889" s="459">
        <v>0</v>
      </c>
    </row>
    <row r="4890" spans="2:10" x14ac:dyDescent="0.25">
      <c r="B4890" s="516" t="s">
        <v>479</v>
      </c>
      <c r="C4890" s="458" t="s">
        <v>2623</v>
      </c>
      <c r="D4890" s="458" t="s">
        <v>2365</v>
      </c>
      <c r="E4890" s="456">
        <v>41105.83</v>
      </c>
      <c r="F4890" s="456">
        <v>0</v>
      </c>
      <c r="G4890" s="456">
        <v>0</v>
      </c>
      <c r="H4890" s="456">
        <v>0</v>
      </c>
      <c r="I4890" s="456">
        <v>41105.83</v>
      </c>
      <c r="J4890" s="459">
        <v>0</v>
      </c>
    </row>
    <row r="4891" spans="2:10" x14ac:dyDescent="0.25">
      <c r="B4891" s="516" t="s">
        <v>479</v>
      </c>
      <c r="C4891" s="458" t="s">
        <v>4850</v>
      </c>
      <c r="D4891" s="458" t="s">
        <v>3686</v>
      </c>
      <c r="E4891" s="456">
        <v>189.66</v>
      </c>
      <c r="F4891" s="456">
        <v>0</v>
      </c>
      <c r="G4891" s="456">
        <v>0</v>
      </c>
      <c r="H4891" s="456">
        <v>0</v>
      </c>
      <c r="I4891" s="456">
        <v>189.66</v>
      </c>
      <c r="J4891" s="459">
        <v>0</v>
      </c>
    </row>
    <row r="4892" spans="2:10" x14ac:dyDescent="0.25">
      <c r="B4892" s="516" t="s">
        <v>479</v>
      </c>
      <c r="C4892" s="458" t="s">
        <v>4851</v>
      </c>
      <c r="D4892" s="458" t="s">
        <v>2546</v>
      </c>
      <c r="E4892" s="456">
        <v>9811</v>
      </c>
      <c r="F4892" s="456">
        <v>0</v>
      </c>
      <c r="G4892" s="456">
        <v>0</v>
      </c>
      <c r="H4892" s="456">
        <v>0</v>
      </c>
      <c r="I4892" s="456">
        <v>9811</v>
      </c>
      <c r="J4892" s="459">
        <v>0</v>
      </c>
    </row>
    <row r="4893" spans="2:10" x14ac:dyDescent="0.25">
      <c r="B4893" s="516" t="s">
        <v>479</v>
      </c>
      <c r="C4893" s="458" t="s">
        <v>2624</v>
      </c>
      <c r="D4893" s="458" t="s">
        <v>2367</v>
      </c>
      <c r="E4893" s="456">
        <v>98841.59</v>
      </c>
      <c r="F4893" s="456">
        <v>0</v>
      </c>
      <c r="G4893" s="456">
        <v>0</v>
      </c>
      <c r="H4893" s="456">
        <v>0</v>
      </c>
      <c r="I4893" s="456">
        <v>98841.59</v>
      </c>
      <c r="J4893" s="459">
        <v>0</v>
      </c>
    </row>
    <row r="4894" spans="2:10" x14ac:dyDescent="0.25">
      <c r="B4894" s="516" t="s">
        <v>479</v>
      </c>
      <c r="C4894" s="458" t="s">
        <v>4069</v>
      </c>
      <c r="D4894" s="458" t="s">
        <v>4070</v>
      </c>
      <c r="E4894" s="456">
        <v>0</v>
      </c>
      <c r="F4894" s="456">
        <v>0</v>
      </c>
      <c r="G4894" s="456">
        <v>0</v>
      </c>
      <c r="H4894" s="456">
        <v>0</v>
      </c>
      <c r="I4894" s="456">
        <v>0</v>
      </c>
      <c r="J4894" s="459">
        <v>0</v>
      </c>
    </row>
    <row r="4895" spans="2:10" x14ac:dyDescent="0.25">
      <c r="B4895" s="516" t="s">
        <v>479</v>
      </c>
      <c r="C4895" s="458" t="s">
        <v>3275</v>
      </c>
      <c r="D4895" s="458" t="s">
        <v>3276</v>
      </c>
      <c r="E4895" s="456">
        <v>13700</v>
      </c>
      <c r="F4895" s="456">
        <v>0</v>
      </c>
      <c r="G4895" s="456">
        <v>0</v>
      </c>
      <c r="H4895" s="456">
        <v>0</v>
      </c>
      <c r="I4895" s="456">
        <v>13700</v>
      </c>
      <c r="J4895" s="459">
        <v>0</v>
      </c>
    </row>
    <row r="4896" spans="2:10" x14ac:dyDescent="0.25">
      <c r="B4896" s="516" t="s">
        <v>479</v>
      </c>
      <c r="C4896" s="458" t="s">
        <v>5699</v>
      </c>
      <c r="D4896" s="458" t="s">
        <v>5631</v>
      </c>
      <c r="E4896" s="456">
        <v>0</v>
      </c>
      <c r="F4896" s="456">
        <v>0</v>
      </c>
      <c r="G4896" s="456">
        <v>0</v>
      </c>
      <c r="H4896" s="456">
        <v>0</v>
      </c>
      <c r="I4896" s="456">
        <v>0</v>
      </c>
      <c r="J4896" s="459">
        <v>0</v>
      </c>
    </row>
    <row r="4897" spans="2:10" ht="18" x14ac:dyDescent="0.25">
      <c r="B4897" s="516" t="s">
        <v>479</v>
      </c>
      <c r="C4897" s="458" t="s">
        <v>2625</v>
      </c>
      <c r="D4897" s="458" t="s">
        <v>2369</v>
      </c>
      <c r="E4897" s="456">
        <v>3815687</v>
      </c>
      <c r="F4897" s="456">
        <v>0</v>
      </c>
      <c r="G4897" s="456">
        <v>0</v>
      </c>
      <c r="H4897" s="456">
        <v>2747172</v>
      </c>
      <c r="I4897" s="456">
        <v>1068515</v>
      </c>
      <c r="J4897" s="459">
        <v>0</v>
      </c>
    </row>
    <row r="4898" spans="2:10" x14ac:dyDescent="0.25">
      <c r="B4898" s="516" t="s">
        <v>479</v>
      </c>
      <c r="C4898" s="458" t="s">
        <v>2626</v>
      </c>
      <c r="D4898" s="458" t="s">
        <v>2065</v>
      </c>
      <c r="E4898" s="456">
        <v>143235.92000000001</v>
      </c>
      <c r="F4898" s="456">
        <v>0</v>
      </c>
      <c r="G4898" s="456">
        <v>0</v>
      </c>
      <c r="H4898" s="456">
        <v>95614.8</v>
      </c>
      <c r="I4898" s="456">
        <v>47621.120000000003</v>
      </c>
      <c r="J4898" s="459">
        <v>0</v>
      </c>
    </row>
    <row r="4899" spans="2:10" x14ac:dyDescent="0.25">
      <c r="B4899" s="516" t="s">
        <v>479</v>
      </c>
      <c r="C4899" s="458" t="s">
        <v>5700</v>
      </c>
      <c r="D4899" s="458" t="s">
        <v>5656</v>
      </c>
      <c r="E4899" s="456">
        <v>0</v>
      </c>
      <c r="F4899" s="456">
        <v>0</v>
      </c>
      <c r="G4899" s="456">
        <v>0</v>
      </c>
      <c r="H4899" s="456">
        <v>0</v>
      </c>
      <c r="I4899" s="456">
        <v>0</v>
      </c>
      <c r="J4899" s="459">
        <v>0</v>
      </c>
    </row>
    <row r="4900" spans="2:10" x14ac:dyDescent="0.25">
      <c r="B4900" s="516" t="s">
        <v>479</v>
      </c>
      <c r="C4900" s="458" t="s">
        <v>2627</v>
      </c>
      <c r="D4900" s="458" t="s">
        <v>2067</v>
      </c>
      <c r="E4900" s="456">
        <v>2887.56</v>
      </c>
      <c r="F4900" s="456">
        <v>0</v>
      </c>
      <c r="G4900" s="456">
        <v>0</v>
      </c>
      <c r="H4900" s="456">
        <v>0</v>
      </c>
      <c r="I4900" s="456">
        <v>2887.56</v>
      </c>
      <c r="J4900" s="459">
        <v>0</v>
      </c>
    </row>
    <row r="4901" spans="2:10" x14ac:dyDescent="0.25">
      <c r="B4901" s="516" t="s">
        <v>479</v>
      </c>
      <c r="C4901" s="458" t="s">
        <v>4684</v>
      </c>
      <c r="D4901" s="458" t="s">
        <v>2069</v>
      </c>
      <c r="E4901" s="456">
        <v>1200</v>
      </c>
      <c r="F4901" s="456">
        <v>0</v>
      </c>
      <c r="G4901" s="456">
        <v>0</v>
      </c>
      <c r="H4901" s="456">
        <v>0</v>
      </c>
      <c r="I4901" s="456">
        <v>1200</v>
      </c>
      <c r="J4901" s="459">
        <v>0</v>
      </c>
    </row>
    <row r="4902" spans="2:10" x14ac:dyDescent="0.25">
      <c r="B4902" s="516" t="s">
        <v>479</v>
      </c>
      <c r="C4902" s="458" t="s">
        <v>2628</v>
      </c>
      <c r="D4902" s="458" t="s">
        <v>2071</v>
      </c>
      <c r="E4902" s="456">
        <v>24314.83</v>
      </c>
      <c r="F4902" s="456">
        <v>0</v>
      </c>
      <c r="G4902" s="456">
        <v>0</v>
      </c>
      <c r="H4902" s="456">
        <v>24203.13</v>
      </c>
      <c r="I4902" s="456">
        <v>111.7</v>
      </c>
      <c r="J4902" s="459">
        <v>0</v>
      </c>
    </row>
    <row r="4903" spans="2:10" x14ac:dyDescent="0.25">
      <c r="B4903" s="516" t="s">
        <v>479</v>
      </c>
      <c r="C4903" s="458" t="s">
        <v>2629</v>
      </c>
      <c r="D4903" s="458" t="s">
        <v>2073</v>
      </c>
      <c r="E4903" s="456">
        <v>9867.48</v>
      </c>
      <c r="F4903" s="456">
        <v>0</v>
      </c>
      <c r="G4903" s="456">
        <v>0</v>
      </c>
      <c r="H4903" s="456">
        <v>0</v>
      </c>
      <c r="I4903" s="456">
        <v>9867.48</v>
      </c>
      <c r="J4903" s="459">
        <v>0</v>
      </c>
    </row>
    <row r="4904" spans="2:10" x14ac:dyDescent="0.25">
      <c r="B4904" s="516" t="s">
        <v>479</v>
      </c>
      <c r="C4904" s="458" t="s">
        <v>2630</v>
      </c>
      <c r="D4904" s="458" t="s">
        <v>2075</v>
      </c>
      <c r="E4904" s="456">
        <v>71321.820000000007</v>
      </c>
      <c r="F4904" s="456">
        <v>0</v>
      </c>
      <c r="G4904" s="456">
        <v>0</v>
      </c>
      <c r="H4904" s="456">
        <v>8365.06</v>
      </c>
      <c r="I4904" s="456">
        <v>62956.76</v>
      </c>
      <c r="J4904" s="459">
        <v>0</v>
      </c>
    </row>
    <row r="4905" spans="2:10" x14ac:dyDescent="0.25">
      <c r="B4905" s="516" t="s">
        <v>479</v>
      </c>
      <c r="C4905" s="458" t="s">
        <v>2631</v>
      </c>
      <c r="D4905" s="458" t="s">
        <v>2079</v>
      </c>
      <c r="E4905" s="456">
        <v>66.790000000000006</v>
      </c>
      <c r="F4905" s="456">
        <v>0</v>
      </c>
      <c r="G4905" s="456">
        <v>31500</v>
      </c>
      <c r="H4905" s="456">
        <v>31165.24</v>
      </c>
      <c r="I4905" s="456">
        <v>401.55</v>
      </c>
      <c r="J4905" s="459">
        <v>0</v>
      </c>
    </row>
    <row r="4906" spans="2:10" x14ac:dyDescent="0.25">
      <c r="B4906" s="516" t="s">
        <v>479</v>
      </c>
      <c r="C4906" s="458" t="s">
        <v>2632</v>
      </c>
      <c r="D4906" s="458" t="s">
        <v>2081</v>
      </c>
      <c r="E4906" s="456">
        <v>19306.310000000001</v>
      </c>
      <c r="F4906" s="456">
        <v>0</v>
      </c>
      <c r="G4906" s="456">
        <v>0</v>
      </c>
      <c r="H4906" s="456">
        <v>9311.26</v>
      </c>
      <c r="I4906" s="456">
        <v>9995.0499999999993</v>
      </c>
      <c r="J4906" s="459">
        <v>0</v>
      </c>
    </row>
    <row r="4907" spans="2:10" x14ac:dyDescent="0.25">
      <c r="B4907" s="516" t="s">
        <v>479</v>
      </c>
      <c r="C4907" s="458" t="s">
        <v>2633</v>
      </c>
      <c r="D4907" s="458" t="s">
        <v>2083</v>
      </c>
      <c r="E4907" s="456">
        <v>0.28999999999999998</v>
      </c>
      <c r="F4907" s="456">
        <v>0</v>
      </c>
      <c r="G4907" s="456">
        <v>0</v>
      </c>
      <c r="H4907" s="456">
        <v>0</v>
      </c>
      <c r="I4907" s="456">
        <v>0.28999999999999998</v>
      </c>
      <c r="J4907" s="459">
        <v>0</v>
      </c>
    </row>
    <row r="4908" spans="2:10" x14ac:dyDescent="0.25">
      <c r="B4908" s="516" t="s">
        <v>479</v>
      </c>
      <c r="C4908" s="458" t="s">
        <v>2634</v>
      </c>
      <c r="D4908" s="458" t="s">
        <v>2085</v>
      </c>
      <c r="E4908" s="456">
        <v>2465.5100000000002</v>
      </c>
      <c r="F4908" s="456">
        <v>0</v>
      </c>
      <c r="G4908" s="456">
        <v>0</v>
      </c>
      <c r="H4908" s="456">
        <v>0</v>
      </c>
      <c r="I4908" s="456">
        <v>2465.5100000000002</v>
      </c>
      <c r="J4908" s="459">
        <v>0</v>
      </c>
    </row>
    <row r="4909" spans="2:10" x14ac:dyDescent="0.25">
      <c r="B4909" s="516" t="s">
        <v>479</v>
      </c>
      <c r="C4909" s="458" t="s">
        <v>2635</v>
      </c>
      <c r="D4909" s="458" t="s">
        <v>2087</v>
      </c>
      <c r="E4909" s="456">
        <v>0.28000000000000003</v>
      </c>
      <c r="F4909" s="456">
        <v>0</v>
      </c>
      <c r="G4909" s="456">
        <v>0</v>
      </c>
      <c r="H4909" s="456">
        <v>0</v>
      </c>
      <c r="I4909" s="456">
        <v>0.28000000000000003</v>
      </c>
      <c r="J4909" s="459">
        <v>0</v>
      </c>
    </row>
    <row r="4910" spans="2:10" x14ac:dyDescent="0.25">
      <c r="B4910" s="516" t="s">
        <v>479</v>
      </c>
      <c r="C4910" s="458" t="s">
        <v>2636</v>
      </c>
      <c r="D4910" s="458" t="s">
        <v>2089</v>
      </c>
      <c r="E4910" s="456">
        <v>2562.9499999999998</v>
      </c>
      <c r="F4910" s="456">
        <v>0</v>
      </c>
      <c r="G4910" s="456">
        <v>0</v>
      </c>
      <c r="H4910" s="456">
        <v>877.5</v>
      </c>
      <c r="I4910" s="456">
        <v>1685.45</v>
      </c>
      <c r="J4910" s="459">
        <v>0</v>
      </c>
    </row>
    <row r="4911" spans="2:10" x14ac:dyDescent="0.25">
      <c r="B4911" s="516" t="s">
        <v>479</v>
      </c>
      <c r="C4911" s="458" t="s">
        <v>4071</v>
      </c>
      <c r="D4911" s="458" t="s">
        <v>4060</v>
      </c>
      <c r="E4911" s="456">
        <v>274.02999999999997</v>
      </c>
      <c r="F4911" s="456">
        <v>0</v>
      </c>
      <c r="G4911" s="456">
        <v>0</v>
      </c>
      <c r="H4911" s="456">
        <v>0</v>
      </c>
      <c r="I4911" s="456">
        <v>274.02999999999997</v>
      </c>
      <c r="J4911" s="459">
        <v>0</v>
      </c>
    </row>
    <row r="4912" spans="2:10" x14ac:dyDescent="0.25">
      <c r="B4912" s="516" t="s">
        <v>479</v>
      </c>
      <c r="C4912" s="458" t="s">
        <v>2637</v>
      </c>
      <c r="D4912" s="458" t="s">
        <v>2095</v>
      </c>
      <c r="E4912" s="456">
        <v>1065.18</v>
      </c>
      <c r="F4912" s="456">
        <v>0</v>
      </c>
      <c r="G4912" s="456">
        <v>1000</v>
      </c>
      <c r="H4912" s="456">
        <v>1993.05</v>
      </c>
      <c r="I4912" s="456">
        <v>72.13</v>
      </c>
      <c r="J4912" s="459">
        <v>0</v>
      </c>
    </row>
    <row r="4913" spans="2:10" x14ac:dyDescent="0.25">
      <c r="B4913" s="516" t="s">
        <v>479</v>
      </c>
      <c r="C4913" s="458" t="s">
        <v>2638</v>
      </c>
      <c r="D4913" s="458" t="s">
        <v>2101</v>
      </c>
      <c r="E4913" s="456">
        <v>2374.27</v>
      </c>
      <c r="F4913" s="456">
        <v>0</v>
      </c>
      <c r="G4913" s="456">
        <v>0</v>
      </c>
      <c r="H4913" s="456">
        <v>2374.27</v>
      </c>
      <c r="I4913" s="456">
        <v>0</v>
      </c>
      <c r="J4913" s="459">
        <v>0</v>
      </c>
    </row>
    <row r="4914" spans="2:10" x14ac:dyDescent="0.25">
      <c r="B4914" s="516" t="s">
        <v>479</v>
      </c>
      <c r="C4914" s="458" t="s">
        <v>2639</v>
      </c>
      <c r="D4914" s="458" t="s">
        <v>2103</v>
      </c>
      <c r="E4914" s="456">
        <v>120</v>
      </c>
      <c r="F4914" s="456">
        <v>0</v>
      </c>
      <c r="G4914" s="456">
        <v>0</v>
      </c>
      <c r="H4914" s="456">
        <v>120</v>
      </c>
      <c r="I4914" s="456">
        <v>0</v>
      </c>
      <c r="J4914" s="459">
        <v>0</v>
      </c>
    </row>
    <row r="4915" spans="2:10" x14ac:dyDescent="0.25">
      <c r="B4915" s="516" t="s">
        <v>479</v>
      </c>
      <c r="C4915" s="458" t="s">
        <v>2640</v>
      </c>
      <c r="D4915" s="458" t="s">
        <v>2105</v>
      </c>
      <c r="E4915" s="456">
        <v>331.87</v>
      </c>
      <c r="F4915" s="456">
        <v>0</v>
      </c>
      <c r="G4915" s="456">
        <v>0</v>
      </c>
      <c r="H4915" s="456">
        <v>0</v>
      </c>
      <c r="I4915" s="456">
        <v>331.87</v>
      </c>
      <c r="J4915" s="459">
        <v>0</v>
      </c>
    </row>
    <row r="4916" spans="2:10" x14ac:dyDescent="0.25">
      <c r="B4916" s="516" t="s">
        <v>479</v>
      </c>
      <c r="C4916" s="458" t="s">
        <v>2641</v>
      </c>
      <c r="D4916" s="458" t="s">
        <v>2107</v>
      </c>
      <c r="E4916" s="456">
        <v>731.8</v>
      </c>
      <c r="F4916" s="456">
        <v>0</v>
      </c>
      <c r="G4916" s="456">
        <v>0</v>
      </c>
      <c r="H4916" s="456">
        <v>731.8</v>
      </c>
      <c r="I4916" s="456">
        <v>0</v>
      </c>
      <c r="J4916" s="459">
        <v>0</v>
      </c>
    </row>
    <row r="4917" spans="2:10" x14ac:dyDescent="0.25">
      <c r="B4917" s="516" t="s">
        <v>479</v>
      </c>
      <c r="C4917" s="458" t="s">
        <v>2642</v>
      </c>
      <c r="D4917" s="458" t="s">
        <v>2109</v>
      </c>
      <c r="E4917" s="456">
        <v>126.06</v>
      </c>
      <c r="F4917" s="456">
        <v>0</v>
      </c>
      <c r="G4917" s="456">
        <v>0</v>
      </c>
      <c r="H4917" s="456">
        <v>126.06</v>
      </c>
      <c r="I4917" s="456">
        <v>0</v>
      </c>
      <c r="J4917" s="459">
        <v>0</v>
      </c>
    </row>
    <row r="4918" spans="2:10" x14ac:dyDescent="0.25">
      <c r="B4918" s="516" t="s">
        <v>479</v>
      </c>
      <c r="C4918" s="458" t="s">
        <v>2643</v>
      </c>
      <c r="D4918" s="458" t="s">
        <v>2191</v>
      </c>
      <c r="E4918" s="456">
        <v>18778.88</v>
      </c>
      <c r="F4918" s="456">
        <v>0</v>
      </c>
      <c r="G4918" s="456">
        <v>0</v>
      </c>
      <c r="H4918" s="456">
        <v>18778.88</v>
      </c>
      <c r="I4918" s="456">
        <v>0</v>
      </c>
      <c r="J4918" s="459">
        <v>0</v>
      </c>
    </row>
    <row r="4919" spans="2:10" x14ac:dyDescent="0.25">
      <c r="B4919" s="516" t="s">
        <v>479</v>
      </c>
      <c r="C4919" s="458" t="s">
        <v>2644</v>
      </c>
      <c r="D4919" s="458" t="s">
        <v>2294</v>
      </c>
      <c r="E4919" s="456">
        <v>209.3</v>
      </c>
      <c r="F4919" s="456">
        <v>0</v>
      </c>
      <c r="G4919" s="456">
        <v>0</v>
      </c>
      <c r="H4919" s="456">
        <v>209.3</v>
      </c>
      <c r="I4919" s="456">
        <v>0</v>
      </c>
      <c r="J4919" s="459">
        <v>0</v>
      </c>
    </row>
    <row r="4920" spans="2:10" x14ac:dyDescent="0.25">
      <c r="B4920" s="516" t="s">
        <v>479</v>
      </c>
      <c r="C4920" s="458" t="s">
        <v>2645</v>
      </c>
      <c r="D4920" s="458" t="s">
        <v>2390</v>
      </c>
      <c r="E4920" s="456">
        <v>0</v>
      </c>
      <c r="F4920" s="456">
        <v>0</v>
      </c>
      <c r="G4920" s="456">
        <v>0</v>
      </c>
      <c r="H4920" s="456">
        <v>0</v>
      </c>
      <c r="I4920" s="456">
        <v>0</v>
      </c>
      <c r="J4920" s="459">
        <v>0</v>
      </c>
    </row>
    <row r="4921" spans="2:10" x14ac:dyDescent="0.25">
      <c r="B4921" s="516" t="s">
        <v>479</v>
      </c>
      <c r="C4921" s="458" t="s">
        <v>2646</v>
      </c>
      <c r="D4921" s="458" t="s">
        <v>2115</v>
      </c>
      <c r="E4921" s="456">
        <v>27878.83</v>
      </c>
      <c r="F4921" s="456">
        <v>0</v>
      </c>
      <c r="G4921" s="456">
        <v>0</v>
      </c>
      <c r="H4921" s="456">
        <v>27878.83</v>
      </c>
      <c r="I4921" s="456">
        <v>0</v>
      </c>
      <c r="J4921" s="459">
        <v>0</v>
      </c>
    </row>
    <row r="4922" spans="2:10" x14ac:dyDescent="0.25">
      <c r="B4922" s="516" t="s">
        <v>479</v>
      </c>
      <c r="C4922" s="458" t="s">
        <v>2647</v>
      </c>
      <c r="D4922" s="458" t="s">
        <v>2117</v>
      </c>
      <c r="E4922" s="456">
        <v>165.58</v>
      </c>
      <c r="F4922" s="456">
        <v>0</v>
      </c>
      <c r="G4922" s="456">
        <v>60234.48</v>
      </c>
      <c r="H4922" s="456">
        <v>60056.24</v>
      </c>
      <c r="I4922" s="456">
        <v>343.82</v>
      </c>
      <c r="J4922" s="459">
        <v>0</v>
      </c>
    </row>
    <row r="4923" spans="2:10" x14ac:dyDescent="0.25">
      <c r="B4923" s="516" t="s">
        <v>479</v>
      </c>
      <c r="C4923" s="458" t="s">
        <v>2648</v>
      </c>
      <c r="D4923" s="458" t="s">
        <v>2119</v>
      </c>
      <c r="E4923" s="456">
        <v>261.62</v>
      </c>
      <c r="F4923" s="456">
        <v>0</v>
      </c>
      <c r="G4923" s="456">
        <v>0</v>
      </c>
      <c r="H4923" s="456">
        <v>261.62</v>
      </c>
      <c r="I4923" s="456">
        <v>0</v>
      </c>
      <c r="J4923" s="459">
        <v>0</v>
      </c>
    </row>
    <row r="4924" spans="2:10" x14ac:dyDescent="0.25">
      <c r="B4924" s="516" t="s">
        <v>479</v>
      </c>
      <c r="C4924" s="458" t="s">
        <v>2649</v>
      </c>
      <c r="D4924" s="458" t="s">
        <v>2121</v>
      </c>
      <c r="E4924" s="456">
        <v>77.349999999999994</v>
      </c>
      <c r="F4924" s="456">
        <v>0</v>
      </c>
      <c r="G4924" s="456">
        <v>1670.47</v>
      </c>
      <c r="H4924" s="456">
        <v>1747.82</v>
      </c>
      <c r="I4924" s="456">
        <v>0</v>
      </c>
      <c r="J4924" s="459">
        <v>0</v>
      </c>
    </row>
    <row r="4925" spans="2:10" x14ac:dyDescent="0.25">
      <c r="B4925" s="516" t="s">
        <v>479</v>
      </c>
      <c r="C4925" s="458" t="s">
        <v>2650</v>
      </c>
      <c r="D4925" s="458" t="s">
        <v>2123</v>
      </c>
      <c r="E4925" s="456">
        <v>3257.81</v>
      </c>
      <c r="F4925" s="456">
        <v>0</v>
      </c>
      <c r="G4925" s="456">
        <v>0</v>
      </c>
      <c r="H4925" s="456">
        <v>3257.81</v>
      </c>
      <c r="I4925" s="456">
        <v>0</v>
      </c>
      <c r="J4925" s="459">
        <v>0</v>
      </c>
    </row>
    <row r="4926" spans="2:10" ht="18" x14ac:dyDescent="0.25">
      <c r="B4926" s="516" t="s">
        <v>479</v>
      </c>
      <c r="C4926" s="458" t="s">
        <v>2651</v>
      </c>
      <c r="D4926" s="458" t="s">
        <v>2127</v>
      </c>
      <c r="E4926" s="456">
        <v>2245.33</v>
      </c>
      <c r="F4926" s="456">
        <v>0</v>
      </c>
      <c r="G4926" s="456">
        <v>0</v>
      </c>
      <c r="H4926" s="456">
        <v>2245.33</v>
      </c>
      <c r="I4926" s="456">
        <v>0</v>
      </c>
      <c r="J4926" s="459">
        <v>0</v>
      </c>
    </row>
    <row r="4927" spans="2:10" x14ac:dyDescent="0.25">
      <c r="B4927" s="516" t="s">
        <v>479</v>
      </c>
      <c r="C4927" s="458" t="s">
        <v>2652</v>
      </c>
      <c r="D4927" s="458" t="s">
        <v>2129</v>
      </c>
      <c r="E4927" s="456">
        <v>4476.2299999999996</v>
      </c>
      <c r="F4927" s="456">
        <v>0</v>
      </c>
      <c r="G4927" s="456">
        <v>0</v>
      </c>
      <c r="H4927" s="456">
        <v>4476.2299999999996</v>
      </c>
      <c r="I4927" s="456">
        <v>0</v>
      </c>
      <c r="J4927" s="459">
        <v>0</v>
      </c>
    </row>
    <row r="4928" spans="2:10" x14ac:dyDescent="0.25">
      <c r="B4928" s="516" t="s">
        <v>479</v>
      </c>
      <c r="C4928" s="458" t="s">
        <v>2653</v>
      </c>
      <c r="D4928" s="458" t="s">
        <v>2131</v>
      </c>
      <c r="E4928" s="456">
        <v>8320.89</v>
      </c>
      <c r="F4928" s="456">
        <v>0</v>
      </c>
      <c r="G4928" s="456">
        <v>0</v>
      </c>
      <c r="H4928" s="456">
        <v>8320.89</v>
      </c>
      <c r="I4928" s="456">
        <v>0</v>
      </c>
      <c r="J4928" s="459">
        <v>0</v>
      </c>
    </row>
    <row r="4929" spans="2:10" x14ac:dyDescent="0.25">
      <c r="B4929" s="516" t="s">
        <v>479</v>
      </c>
      <c r="C4929" s="458" t="s">
        <v>2654</v>
      </c>
      <c r="D4929" s="458" t="s">
        <v>2137</v>
      </c>
      <c r="E4929" s="456">
        <v>151.16999999999999</v>
      </c>
      <c r="F4929" s="456">
        <v>0</v>
      </c>
      <c r="G4929" s="456">
        <v>0</v>
      </c>
      <c r="H4929" s="456">
        <v>151.16999999999999</v>
      </c>
      <c r="I4929" s="456">
        <v>0</v>
      </c>
      <c r="J4929" s="459">
        <v>0</v>
      </c>
    </row>
    <row r="4930" spans="2:10" x14ac:dyDescent="0.25">
      <c r="B4930" s="516" t="s">
        <v>479</v>
      </c>
      <c r="C4930" s="458" t="s">
        <v>2655</v>
      </c>
      <c r="D4930" s="458" t="s">
        <v>2139</v>
      </c>
      <c r="E4930" s="456">
        <v>7038.67</v>
      </c>
      <c r="F4930" s="456">
        <v>0</v>
      </c>
      <c r="G4930" s="456">
        <v>0</v>
      </c>
      <c r="H4930" s="456">
        <v>7038.67</v>
      </c>
      <c r="I4930" s="456">
        <v>0</v>
      </c>
      <c r="J4930" s="459">
        <v>0</v>
      </c>
    </row>
    <row r="4931" spans="2:10" x14ac:dyDescent="0.25">
      <c r="B4931" s="516" t="s">
        <v>479</v>
      </c>
      <c r="C4931" s="458" t="s">
        <v>2656</v>
      </c>
      <c r="D4931" s="458" t="s">
        <v>2325</v>
      </c>
      <c r="E4931" s="456">
        <v>1671.54</v>
      </c>
      <c r="F4931" s="456">
        <v>0</v>
      </c>
      <c r="G4931" s="456">
        <v>0</v>
      </c>
      <c r="H4931" s="456">
        <v>1671.54</v>
      </c>
      <c r="I4931" s="456">
        <v>0</v>
      </c>
      <c r="J4931" s="459">
        <v>0</v>
      </c>
    </row>
    <row r="4932" spans="2:10" x14ac:dyDescent="0.25">
      <c r="B4932" s="516" t="s">
        <v>479</v>
      </c>
      <c r="C4932" s="458" t="s">
        <v>2657</v>
      </c>
      <c r="D4932" s="458" t="s">
        <v>2327</v>
      </c>
      <c r="E4932" s="456">
        <v>588.85</v>
      </c>
      <c r="F4932" s="456">
        <v>0</v>
      </c>
      <c r="G4932" s="456">
        <v>0</v>
      </c>
      <c r="H4932" s="456">
        <v>588.85</v>
      </c>
      <c r="I4932" s="456">
        <v>0</v>
      </c>
      <c r="J4932" s="459">
        <v>0</v>
      </c>
    </row>
    <row r="4933" spans="2:10" x14ac:dyDescent="0.25">
      <c r="B4933" s="516" t="s">
        <v>479</v>
      </c>
      <c r="C4933" s="458" t="s">
        <v>4245</v>
      </c>
      <c r="D4933" s="458" t="s">
        <v>2208</v>
      </c>
      <c r="E4933" s="456">
        <v>60.45</v>
      </c>
      <c r="F4933" s="456">
        <v>0</v>
      </c>
      <c r="G4933" s="456">
        <v>0</v>
      </c>
      <c r="H4933" s="456">
        <v>60.45</v>
      </c>
      <c r="I4933" s="456">
        <v>0</v>
      </c>
      <c r="J4933" s="459">
        <v>0</v>
      </c>
    </row>
    <row r="4934" spans="2:10" x14ac:dyDescent="0.25">
      <c r="B4934" s="516" t="s">
        <v>479</v>
      </c>
      <c r="C4934" s="458" t="s">
        <v>2658</v>
      </c>
      <c r="D4934" s="458" t="s">
        <v>2210</v>
      </c>
      <c r="E4934" s="456">
        <v>526112.38</v>
      </c>
      <c r="F4934" s="456">
        <v>0</v>
      </c>
      <c r="G4934" s="456">
        <v>0</v>
      </c>
      <c r="H4934" s="456">
        <v>146906.42000000001</v>
      </c>
      <c r="I4934" s="456">
        <v>379205.96</v>
      </c>
      <c r="J4934" s="459">
        <v>0</v>
      </c>
    </row>
    <row r="4935" spans="2:10" x14ac:dyDescent="0.25">
      <c r="B4935" s="516" t="s">
        <v>479</v>
      </c>
      <c r="C4935" s="458" t="s">
        <v>3277</v>
      </c>
      <c r="D4935" s="458" t="s">
        <v>2141</v>
      </c>
      <c r="E4935" s="456">
        <v>0.93</v>
      </c>
      <c r="F4935" s="456">
        <v>0</v>
      </c>
      <c r="G4935" s="456">
        <v>0</v>
      </c>
      <c r="H4935" s="456">
        <v>0</v>
      </c>
      <c r="I4935" s="456">
        <v>0.93</v>
      </c>
      <c r="J4935" s="459">
        <v>0</v>
      </c>
    </row>
    <row r="4936" spans="2:10" x14ac:dyDescent="0.25">
      <c r="B4936" s="516" t="s">
        <v>479</v>
      </c>
      <c r="C4936" s="458" t="s">
        <v>2659</v>
      </c>
      <c r="D4936" s="458" t="s">
        <v>2143</v>
      </c>
      <c r="E4936" s="456">
        <v>1145.69</v>
      </c>
      <c r="F4936" s="456">
        <v>0</v>
      </c>
      <c r="G4936" s="456">
        <v>0</v>
      </c>
      <c r="H4936" s="456">
        <v>366.8</v>
      </c>
      <c r="I4936" s="456">
        <v>778.89</v>
      </c>
      <c r="J4936" s="459">
        <v>0</v>
      </c>
    </row>
    <row r="4937" spans="2:10" x14ac:dyDescent="0.25">
      <c r="B4937" s="516" t="s">
        <v>479</v>
      </c>
      <c r="C4937" s="458" t="s">
        <v>5701</v>
      </c>
      <c r="D4937" s="458" t="s">
        <v>5662</v>
      </c>
      <c r="E4937" s="456">
        <v>0</v>
      </c>
      <c r="F4937" s="456">
        <v>0</v>
      </c>
      <c r="G4937" s="456">
        <v>0</v>
      </c>
      <c r="H4937" s="456">
        <v>0</v>
      </c>
      <c r="I4937" s="456">
        <v>0</v>
      </c>
      <c r="J4937" s="459">
        <v>0</v>
      </c>
    </row>
    <row r="4938" spans="2:10" x14ac:dyDescent="0.25">
      <c r="B4938" s="516" t="s">
        <v>479</v>
      </c>
      <c r="C4938" s="458" t="s">
        <v>2660</v>
      </c>
      <c r="D4938" s="458" t="s">
        <v>2145</v>
      </c>
      <c r="E4938" s="456">
        <v>39626.18</v>
      </c>
      <c r="F4938" s="456">
        <v>0</v>
      </c>
      <c r="G4938" s="456">
        <v>0</v>
      </c>
      <c r="H4938" s="456">
        <v>8250</v>
      </c>
      <c r="I4938" s="456">
        <v>31376.18</v>
      </c>
      <c r="J4938" s="459">
        <v>0</v>
      </c>
    </row>
    <row r="4939" spans="2:10" x14ac:dyDescent="0.25">
      <c r="B4939" s="516" t="s">
        <v>479</v>
      </c>
      <c r="C4939" s="458" t="s">
        <v>2661</v>
      </c>
      <c r="D4939" s="458" t="s">
        <v>2233</v>
      </c>
      <c r="E4939" s="456">
        <v>29397.919999999998</v>
      </c>
      <c r="F4939" s="456">
        <v>0</v>
      </c>
      <c r="G4939" s="456">
        <v>4000</v>
      </c>
      <c r="H4939" s="456">
        <v>32970</v>
      </c>
      <c r="I4939" s="456">
        <v>427.92</v>
      </c>
      <c r="J4939" s="459">
        <v>0</v>
      </c>
    </row>
    <row r="4940" spans="2:10" x14ac:dyDescent="0.25">
      <c r="B4940" s="516" t="s">
        <v>479</v>
      </c>
      <c r="C4940" s="458" t="s">
        <v>2662</v>
      </c>
      <c r="D4940" s="458" t="s">
        <v>2147</v>
      </c>
      <c r="E4940" s="456">
        <v>7673.82</v>
      </c>
      <c r="F4940" s="456">
        <v>0</v>
      </c>
      <c r="G4940" s="456">
        <v>0</v>
      </c>
      <c r="H4940" s="456">
        <v>0</v>
      </c>
      <c r="I4940" s="456">
        <v>7673.82</v>
      </c>
      <c r="J4940" s="459">
        <v>0</v>
      </c>
    </row>
    <row r="4941" spans="2:10" x14ac:dyDescent="0.25">
      <c r="B4941" s="516" t="s">
        <v>479</v>
      </c>
      <c r="C4941" s="458" t="s">
        <v>3688</v>
      </c>
      <c r="D4941" s="458" t="s">
        <v>2351</v>
      </c>
      <c r="E4941" s="456">
        <v>0</v>
      </c>
      <c r="F4941" s="456">
        <v>0</v>
      </c>
      <c r="G4941" s="456">
        <v>0</v>
      </c>
      <c r="H4941" s="456">
        <v>0</v>
      </c>
      <c r="I4941" s="456">
        <v>0</v>
      </c>
      <c r="J4941" s="459">
        <v>0</v>
      </c>
    </row>
    <row r="4942" spans="2:10" ht="18" x14ac:dyDescent="0.25">
      <c r="B4942" s="516" t="s">
        <v>479</v>
      </c>
      <c r="C4942" s="458" t="s">
        <v>2663</v>
      </c>
      <c r="D4942" s="458" t="s">
        <v>2243</v>
      </c>
      <c r="E4942" s="456">
        <v>449.07</v>
      </c>
      <c r="F4942" s="456">
        <v>0</v>
      </c>
      <c r="G4942" s="456">
        <v>0</v>
      </c>
      <c r="H4942" s="456">
        <v>0</v>
      </c>
      <c r="I4942" s="456">
        <v>449.07</v>
      </c>
      <c r="J4942" s="459">
        <v>0</v>
      </c>
    </row>
    <row r="4943" spans="2:10" x14ac:dyDescent="0.25">
      <c r="B4943" s="516" t="s">
        <v>479</v>
      </c>
      <c r="C4943" s="458" t="s">
        <v>2664</v>
      </c>
      <c r="D4943" s="458" t="s">
        <v>2151</v>
      </c>
      <c r="E4943" s="456">
        <v>18459.37</v>
      </c>
      <c r="F4943" s="456">
        <v>0</v>
      </c>
      <c r="G4943" s="456">
        <v>0</v>
      </c>
      <c r="H4943" s="456">
        <v>18000</v>
      </c>
      <c r="I4943" s="456">
        <v>459.37</v>
      </c>
      <c r="J4943" s="459">
        <v>0</v>
      </c>
    </row>
    <row r="4944" spans="2:10" x14ac:dyDescent="0.25">
      <c r="B4944" s="516" t="s">
        <v>479</v>
      </c>
      <c r="C4944" s="458" t="s">
        <v>2665</v>
      </c>
      <c r="D4944" s="458" t="s">
        <v>2246</v>
      </c>
      <c r="E4944" s="456">
        <v>2100.59</v>
      </c>
      <c r="F4944" s="456">
        <v>0</v>
      </c>
      <c r="G4944" s="456">
        <v>0</v>
      </c>
      <c r="H4944" s="456">
        <v>0</v>
      </c>
      <c r="I4944" s="456">
        <v>2100.59</v>
      </c>
      <c r="J4944" s="459">
        <v>0</v>
      </c>
    </row>
    <row r="4945" spans="2:10" ht="18" x14ac:dyDescent="0.25">
      <c r="B4945" s="516" t="s">
        <v>479</v>
      </c>
      <c r="C4945" s="458" t="s">
        <v>2666</v>
      </c>
      <c r="D4945" s="458" t="s">
        <v>2153</v>
      </c>
      <c r="E4945" s="456">
        <v>11135.37</v>
      </c>
      <c r="F4945" s="456">
        <v>0</v>
      </c>
      <c r="G4945" s="456">
        <v>0</v>
      </c>
      <c r="H4945" s="456">
        <v>3500</v>
      </c>
      <c r="I4945" s="456">
        <v>7635.37</v>
      </c>
      <c r="J4945" s="459">
        <v>0</v>
      </c>
    </row>
    <row r="4946" spans="2:10" x14ac:dyDescent="0.25">
      <c r="B4946" s="516" t="s">
        <v>479</v>
      </c>
      <c r="C4946" s="458" t="s">
        <v>2667</v>
      </c>
      <c r="D4946" s="458" t="s">
        <v>2357</v>
      </c>
      <c r="E4946" s="456">
        <v>105891.13</v>
      </c>
      <c r="F4946" s="456">
        <v>0</v>
      </c>
      <c r="G4946" s="456">
        <v>0</v>
      </c>
      <c r="H4946" s="456">
        <v>99400</v>
      </c>
      <c r="I4946" s="456">
        <v>6491.13</v>
      </c>
      <c r="J4946" s="459">
        <v>0</v>
      </c>
    </row>
    <row r="4947" spans="2:10" ht="18" x14ac:dyDescent="0.25">
      <c r="B4947" s="516" t="s">
        <v>479</v>
      </c>
      <c r="C4947" s="458" t="s">
        <v>4246</v>
      </c>
      <c r="D4947" s="458" t="s">
        <v>2359</v>
      </c>
      <c r="E4947" s="456">
        <v>85.23</v>
      </c>
      <c r="F4947" s="456">
        <v>0</v>
      </c>
      <c r="G4947" s="456">
        <v>3500</v>
      </c>
      <c r="H4947" s="456">
        <v>3500</v>
      </c>
      <c r="I4947" s="456">
        <v>85.23</v>
      </c>
      <c r="J4947" s="459">
        <v>0</v>
      </c>
    </row>
    <row r="4948" spans="2:10" x14ac:dyDescent="0.25">
      <c r="B4948" s="516" t="s">
        <v>479</v>
      </c>
      <c r="C4948" s="458" t="s">
        <v>2668</v>
      </c>
      <c r="D4948" s="458" t="s">
        <v>2155</v>
      </c>
      <c r="E4948" s="456">
        <v>209.28</v>
      </c>
      <c r="F4948" s="456">
        <v>0</v>
      </c>
      <c r="G4948" s="456">
        <v>0</v>
      </c>
      <c r="H4948" s="456">
        <v>0</v>
      </c>
      <c r="I4948" s="456">
        <v>209.28</v>
      </c>
      <c r="J4948" s="459">
        <v>0</v>
      </c>
    </row>
    <row r="4949" spans="2:10" x14ac:dyDescent="0.25">
      <c r="B4949" s="516" t="s">
        <v>479</v>
      </c>
      <c r="C4949" s="458" t="s">
        <v>2669</v>
      </c>
      <c r="D4949" s="458" t="s">
        <v>2157</v>
      </c>
      <c r="E4949" s="456">
        <v>519.79999999999995</v>
      </c>
      <c r="F4949" s="456">
        <v>0</v>
      </c>
      <c r="G4949" s="456">
        <v>3000</v>
      </c>
      <c r="H4949" s="456">
        <v>2011.08</v>
      </c>
      <c r="I4949" s="456">
        <v>1508.72</v>
      </c>
      <c r="J4949" s="459">
        <v>0</v>
      </c>
    </row>
    <row r="4950" spans="2:10" x14ac:dyDescent="0.25">
      <c r="B4950" s="516" t="s">
        <v>479</v>
      </c>
      <c r="C4950" s="458" t="s">
        <v>3278</v>
      </c>
      <c r="D4950" s="458" t="s">
        <v>2097</v>
      </c>
      <c r="E4950" s="456">
        <v>0</v>
      </c>
      <c r="F4950" s="456">
        <v>0</v>
      </c>
      <c r="G4950" s="456">
        <v>0</v>
      </c>
      <c r="H4950" s="456">
        <v>0</v>
      </c>
      <c r="I4950" s="456">
        <v>0</v>
      </c>
      <c r="J4950" s="459">
        <v>0</v>
      </c>
    </row>
    <row r="4951" spans="2:10" x14ac:dyDescent="0.25">
      <c r="B4951" s="516" t="s">
        <v>479</v>
      </c>
      <c r="C4951" s="458" t="s">
        <v>3279</v>
      </c>
      <c r="D4951" s="458" t="s">
        <v>2191</v>
      </c>
      <c r="E4951" s="456">
        <v>0</v>
      </c>
      <c r="F4951" s="456">
        <v>0</v>
      </c>
      <c r="G4951" s="456">
        <v>0</v>
      </c>
      <c r="H4951" s="456">
        <v>0</v>
      </c>
      <c r="I4951" s="456">
        <v>0</v>
      </c>
      <c r="J4951" s="459">
        <v>0</v>
      </c>
    </row>
    <row r="4952" spans="2:10" x14ac:dyDescent="0.25">
      <c r="B4952" s="516" t="s">
        <v>479</v>
      </c>
      <c r="C4952" s="458" t="s">
        <v>3689</v>
      </c>
      <c r="D4952" s="458" t="s">
        <v>3690</v>
      </c>
      <c r="E4952" s="456">
        <v>0</v>
      </c>
      <c r="F4952" s="456">
        <v>0</v>
      </c>
      <c r="G4952" s="456">
        <v>12820.69</v>
      </c>
      <c r="H4952" s="456">
        <v>12820.69</v>
      </c>
      <c r="I4952" s="456">
        <v>0</v>
      </c>
      <c r="J4952" s="459">
        <v>0</v>
      </c>
    </row>
    <row r="4953" spans="2:10" x14ac:dyDescent="0.25">
      <c r="B4953" s="516" t="s">
        <v>479</v>
      </c>
      <c r="C4953" s="458" t="s">
        <v>4501</v>
      </c>
      <c r="D4953" s="458" t="s">
        <v>2297</v>
      </c>
      <c r="E4953" s="456">
        <v>0</v>
      </c>
      <c r="F4953" s="456">
        <v>0</v>
      </c>
      <c r="G4953" s="456">
        <v>0</v>
      </c>
      <c r="H4953" s="456">
        <v>0</v>
      </c>
      <c r="I4953" s="456">
        <v>0</v>
      </c>
      <c r="J4953" s="459">
        <v>0</v>
      </c>
    </row>
    <row r="4954" spans="2:10" x14ac:dyDescent="0.25">
      <c r="B4954" s="516" t="s">
        <v>479</v>
      </c>
      <c r="C4954" s="458" t="s">
        <v>4502</v>
      </c>
      <c r="D4954" s="458" t="s">
        <v>4503</v>
      </c>
      <c r="E4954" s="456">
        <v>128.72</v>
      </c>
      <c r="F4954" s="456">
        <v>0</v>
      </c>
      <c r="G4954" s="456">
        <v>9600</v>
      </c>
      <c r="H4954" s="456">
        <v>9600</v>
      </c>
      <c r="I4954" s="456">
        <v>128.72</v>
      </c>
      <c r="J4954" s="459">
        <v>0</v>
      </c>
    </row>
    <row r="4955" spans="2:10" x14ac:dyDescent="0.25">
      <c r="B4955" s="516" t="s">
        <v>479</v>
      </c>
      <c r="C4955" s="458" t="s">
        <v>5702</v>
      </c>
      <c r="D4955" s="458" t="s">
        <v>2191</v>
      </c>
      <c r="E4955" s="456">
        <v>0</v>
      </c>
      <c r="F4955" s="456">
        <v>0</v>
      </c>
      <c r="G4955" s="456">
        <v>0</v>
      </c>
      <c r="H4955" s="456">
        <v>0</v>
      </c>
      <c r="I4955" s="456">
        <v>0</v>
      </c>
      <c r="J4955" s="459">
        <v>0</v>
      </c>
    </row>
    <row r="4956" spans="2:10" x14ac:dyDescent="0.25">
      <c r="B4956" s="516" t="s">
        <v>479</v>
      </c>
      <c r="C4956" s="458" t="s">
        <v>4504</v>
      </c>
      <c r="D4956" s="458" t="s">
        <v>3690</v>
      </c>
      <c r="E4956" s="456">
        <v>0</v>
      </c>
      <c r="F4956" s="456">
        <v>0</v>
      </c>
      <c r="G4956" s="456">
        <v>0</v>
      </c>
      <c r="H4956" s="456">
        <v>0</v>
      </c>
      <c r="I4956" s="456">
        <v>0</v>
      </c>
      <c r="J4956" s="459">
        <v>0</v>
      </c>
    </row>
    <row r="4957" spans="2:10" x14ac:dyDescent="0.25">
      <c r="B4957" s="516" t="s">
        <v>479</v>
      </c>
      <c r="C4957" s="458" t="s">
        <v>5703</v>
      </c>
      <c r="D4957" s="458" t="s">
        <v>2129</v>
      </c>
      <c r="E4957" s="456">
        <v>0</v>
      </c>
      <c r="F4957" s="456">
        <v>0</v>
      </c>
      <c r="G4957" s="456">
        <v>0</v>
      </c>
      <c r="H4957" s="456">
        <v>0</v>
      </c>
      <c r="I4957" s="456">
        <v>0</v>
      </c>
      <c r="J4957" s="459">
        <v>0</v>
      </c>
    </row>
    <row r="4958" spans="2:10" x14ac:dyDescent="0.25">
      <c r="B4958" s="516" t="s">
        <v>479</v>
      </c>
      <c r="C4958" s="458" t="s">
        <v>4505</v>
      </c>
      <c r="D4958" s="458" t="s">
        <v>2546</v>
      </c>
      <c r="E4958" s="456">
        <v>17500</v>
      </c>
      <c r="F4958" s="456">
        <v>0</v>
      </c>
      <c r="G4958" s="456">
        <v>0</v>
      </c>
      <c r="H4958" s="456">
        <v>0</v>
      </c>
      <c r="I4958" s="456">
        <v>17500</v>
      </c>
      <c r="J4958" s="459">
        <v>0</v>
      </c>
    </row>
    <row r="4959" spans="2:10" x14ac:dyDescent="0.25">
      <c r="B4959" s="516" t="s">
        <v>479</v>
      </c>
      <c r="C4959" s="458" t="s">
        <v>5704</v>
      </c>
      <c r="D4959" s="458" t="s">
        <v>2299</v>
      </c>
      <c r="E4959" s="456">
        <v>0</v>
      </c>
      <c r="F4959" s="456">
        <v>0</v>
      </c>
      <c r="G4959" s="456">
        <v>0</v>
      </c>
      <c r="H4959" s="456">
        <v>0</v>
      </c>
      <c r="I4959" s="456">
        <v>0</v>
      </c>
      <c r="J4959" s="459">
        <v>0</v>
      </c>
    </row>
    <row r="4960" spans="2:10" x14ac:dyDescent="0.25">
      <c r="B4960" s="516" t="s">
        <v>479</v>
      </c>
      <c r="C4960" s="458" t="s">
        <v>5705</v>
      </c>
      <c r="D4960" s="458" t="s">
        <v>2351</v>
      </c>
      <c r="E4960" s="456">
        <v>0</v>
      </c>
      <c r="F4960" s="456">
        <v>0</v>
      </c>
      <c r="G4960" s="456">
        <v>0</v>
      </c>
      <c r="H4960" s="456">
        <v>0</v>
      </c>
      <c r="I4960" s="456">
        <v>0</v>
      </c>
      <c r="J4960" s="459">
        <v>0</v>
      </c>
    </row>
    <row r="4961" spans="2:10" x14ac:dyDescent="0.25">
      <c r="B4961" s="516" t="s">
        <v>479</v>
      </c>
      <c r="C4961" s="458" t="s">
        <v>4247</v>
      </c>
      <c r="D4961" s="458" t="s">
        <v>4248</v>
      </c>
      <c r="E4961" s="456">
        <v>948276</v>
      </c>
      <c r="F4961" s="456">
        <v>0</v>
      </c>
      <c r="G4961" s="456">
        <v>1031000</v>
      </c>
      <c r="H4961" s="456">
        <v>0</v>
      </c>
      <c r="I4961" s="456">
        <v>1979276</v>
      </c>
      <c r="J4961" s="459">
        <v>0</v>
      </c>
    </row>
    <row r="4962" spans="2:10" ht="18" x14ac:dyDescent="0.25">
      <c r="B4962" s="516" t="s">
        <v>479</v>
      </c>
      <c r="C4962" s="458" t="s">
        <v>4249</v>
      </c>
      <c r="D4962" s="458" t="s">
        <v>2369</v>
      </c>
      <c r="E4962" s="456">
        <v>6810345</v>
      </c>
      <c r="F4962" s="456">
        <v>0</v>
      </c>
      <c r="G4962" s="456">
        <v>1634655</v>
      </c>
      <c r="H4962" s="456">
        <v>0</v>
      </c>
      <c r="I4962" s="456">
        <v>8445000</v>
      </c>
      <c r="J4962" s="459">
        <v>0</v>
      </c>
    </row>
    <row r="4963" spans="2:10" x14ac:dyDescent="0.25">
      <c r="B4963" s="516" t="s">
        <v>479</v>
      </c>
      <c r="C4963" s="458" t="s">
        <v>4250</v>
      </c>
      <c r="D4963" s="458" t="s">
        <v>4251</v>
      </c>
      <c r="E4963" s="456">
        <v>1284483</v>
      </c>
      <c r="F4963" s="456">
        <v>0</v>
      </c>
      <c r="G4963" s="456">
        <v>81517</v>
      </c>
      <c r="H4963" s="456">
        <v>0</v>
      </c>
      <c r="I4963" s="456">
        <v>1366000</v>
      </c>
      <c r="J4963" s="459">
        <v>0</v>
      </c>
    </row>
    <row r="4964" spans="2:10" x14ac:dyDescent="0.25">
      <c r="B4964" s="526" t="s">
        <v>321</v>
      </c>
      <c r="C4964" s="512" t="s">
        <v>2670</v>
      </c>
      <c r="D4964" s="512" t="s">
        <v>2671</v>
      </c>
      <c r="E4964" s="511">
        <v>0</v>
      </c>
      <c r="F4964" s="511">
        <v>8780000</v>
      </c>
      <c r="G4964" s="511">
        <v>7125806.4299999997</v>
      </c>
      <c r="H4964" s="511">
        <v>7125806.4299999997</v>
      </c>
      <c r="I4964" s="511">
        <v>0</v>
      </c>
      <c r="J4964" s="527">
        <v>8780000</v>
      </c>
    </row>
    <row r="4965" spans="2:10" x14ac:dyDescent="0.25">
      <c r="B4965" s="516" t="s">
        <v>321</v>
      </c>
      <c r="C4965" s="458" t="s">
        <v>2672</v>
      </c>
      <c r="D4965" s="458" t="s">
        <v>2316</v>
      </c>
      <c r="E4965" s="456">
        <v>0</v>
      </c>
      <c r="F4965" s="456">
        <v>525846.80000000005</v>
      </c>
      <c r="G4965" s="456">
        <v>525846.80000000005</v>
      </c>
      <c r="H4965" s="456">
        <v>0</v>
      </c>
      <c r="I4965" s="456">
        <v>0</v>
      </c>
      <c r="J4965" s="459">
        <v>0</v>
      </c>
    </row>
    <row r="4966" spans="2:10" x14ac:dyDescent="0.25">
      <c r="B4966" s="516" t="s">
        <v>321</v>
      </c>
      <c r="C4966" s="458" t="s">
        <v>5706</v>
      </c>
      <c r="D4966" s="458" t="s">
        <v>4227</v>
      </c>
      <c r="E4966" s="456">
        <v>0</v>
      </c>
      <c r="F4966" s="456">
        <v>0</v>
      </c>
      <c r="G4966" s="456">
        <v>0</v>
      </c>
      <c r="H4966" s="456">
        <v>525846.80000000005</v>
      </c>
      <c r="I4966" s="456">
        <v>0</v>
      </c>
      <c r="J4966" s="459">
        <v>525846.80000000005</v>
      </c>
    </row>
    <row r="4967" spans="2:10" x14ac:dyDescent="0.25">
      <c r="B4967" s="516" t="s">
        <v>321</v>
      </c>
      <c r="C4967" s="458" t="s">
        <v>2673</v>
      </c>
      <c r="D4967" s="458" t="s">
        <v>2357</v>
      </c>
      <c r="E4967" s="456">
        <v>0</v>
      </c>
      <c r="F4967" s="456">
        <v>64062</v>
      </c>
      <c r="G4967" s="456">
        <v>64062</v>
      </c>
      <c r="H4967" s="456">
        <v>0</v>
      </c>
      <c r="I4967" s="456">
        <v>0</v>
      </c>
      <c r="J4967" s="459">
        <v>0</v>
      </c>
    </row>
    <row r="4968" spans="2:10" x14ac:dyDescent="0.25">
      <c r="B4968" s="516" t="s">
        <v>321</v>
      </c>
      <c r="C4968" s="458" t="s">
        <v>5707</v>
      </c>
      <c r="D4968" s="458" t="s">
        <v>2422</v>
      </c>
      <c r="E4968" s="456">
        <v>0</v>
      </c>
      <c r="F4968" s="456">
        <v>0</v>
      </c>
      <c r="G4968" s="456">
        <v>0</v>
      </c>
      <c r="H4968" s="456">
        <v>64062</v>
      </c>
      <c r="I4968" s="456">
        <v>0</v>
      </c>
      <c r="J4968" s="459">
        <v>64062</v>
      </c>
    </row>
    <row r="4969" spans="2:10" ht="18" x14ac:dyDescent="0.25">
      <c r="B4969" s="516" t="s">
        <v>321</v>
      </c>
      <c r="C4969" s="458" t="s">
        <v>5708</v>
      </c>
      <c r="D4969" s="458" t="s">
        <v>2369</v>
      </c>
      <c r="E4969" s="456">
        <v>0</v>
      </c>
      <c r="F4969" s="456">
        <v>0</v>
      </c>
      <c r="G4969" s="456">
        <v>0</v>
      </c>
      <c r="H4969" s="456">
        <v>0</v>
      </c>
      <c r="I4969" s="456">
        <v>0</v>
      </c>
      <c r="J4969" s="459">
        <v>0</v>
      </c>
    </row>
    <row r="4970" spans="2:10" x14ac:dyDescent="0.25">
      <c r="B4970" s="516" t="s">
        <v>321</v>
      </c>
      <c r="C4970" s="458" t="s">
        <v>3280</v>
      </c>
      <c r="D4970" s="458" t="s">
        <v>3263</v>
      </c>
      <c r="E4970" s="456">
        <v>0</v>
      </c>
      <c r="F4970" s="456">
        <v>208532.98</v>
      </c>
      <c r="G4970" s="456">
        <v>0</v>
      </c>
      <c r="H4970" s="456">
        <v>0</v>
      </c>
      <c r="I4970" s="456">
        <v>0</v>
      </c>
      <c r="J4970" s="459">
        <v>208532.98</v>
      </c>
    </row>
    <row r="4971" spans="2:10" x14ac:dyDescent="0.25">
      <c r="B4971" s="516" t="s">
        <v>321</v>
      </c>
      <c r="C4971" s="458" t="s">
        <v>5709</v>
      </c>
      <c r="D4971" s="458" t="s">
        <v>2331</v>
      </c>
      <c r="E4971" s="456">
        <v>0</v>
      </c>
      <c r="F4971" s="456">
        <v>0</v>
      </c>
      <c r="G4971" s="456">
        <v>0</v>
      </c>
      <c r="H4971" s="456">
        <v>0</v>
      </c>
      <c r="I4971" s="456">
        <v>0</v>
      </c>
      <c r="J4971" s="459">
        <v>0</v>
      </c>
    </row>
    <row r="4972" spans="2:10" x14ac:dyDescent="0.25">
      <c r="B4972" s="516" t="s">
        <v>321</v>
      </c>
      <c r="C4972" s="458" t="s">
        <v>3281</v>
      </c>
      <c r="D4972" s="458" t="s">
        <v>3265</v>
      </c>
      <c r="E4972" s="456">
        <v>0</v>
      </c>
      <c r="F4972" s="456">
        <v>1665710.93</v>
      </c>
      <c r="G4972" s="456">
        <v>0</v>
      </c>
      <c r="H4972" s="456">
        <v>0</v>
      </c>
      <c r="I4972" s="456">
        <v>0</v>
      </c>
      <c r="J4972" s="459">
        <v>1665710.93</v>
      </c>
    </row>
    <row r="4973" spans="2:10" x14ac:dyDescent="0.25">
      <c r="B4973" s="516" t="s">
        <v>321</v>
      </c>
      <c r="C4973" s="458" t="s">
        <v>5710</v>
      </c>
      <c r="D4973" s="458" t="s">
        <v>2351</v>
      </c>
      <c r="E4973" s="456">
        <v>0</v>
      </c>
      <c r="F4973" s="456">
        <v>0</v>
      </c>
      <c r="G4973" s="456">
        <v>0</v>
      </c>
      <c r="H4973" s="456">
        <v>0</v>
      </c>
      <c r="I4973" s="456">
        <v>0</v>
      </c>
      <c r="J4973" s="459">
        <v>0</v>
      </c>
    </row>
    <row r="4974" spans="2:10" x14ac:dyDescent="0.25">
      <c r="B4974" s="516" t="s">
        <v>321</v>
      </c>
      <c r="C4974" s="458" t="s">
        <v>2674</v>
      </c>
      <c r="D4974" s="458" t="s">
        <v>2420</v>
      </c>
      <c r="E4974" s="456">
        <v>0</v>
      </c>
      <c r="F4974" s="456">
        <v>0</v>
      </c>
      <c r="G4974" s="456">
        <v>0</v>
      </c>
      <c r="H4974" s="456">
        <v>0</v>
      </c>
      <c r="I4974" s="456">
        <v>0</v>
      </c>
      <c r="J4974" s="459">
        <v>0</v>
      </c>
    </row>
    <row r="4975" spans="2:10" x14ac:dyDescent="0.25">
      <c r="B4975" s="516" t="s">
        <v>321</v>
      </c>
      <c r="C4975" s="458" t="s">
        <v>5711</v>
      </c>
      <c r="D4975" s="458" t="s">
        <v>2357</v>
      </c>
      <c r="E4975" s="456">
        <v>0</v>
      </c>
      <c r="F4975" s="456">
        <v>0</v>
      </c>
      <c r="G4975" s="456">
        <v>0</v>
      </c>
      <c r="H4975" s="456">
        <v>0</v>
      </c>
      <c r="I4975" s="456">
        <v>0</v>
      </c>
      <c r="J4975" s="459">
        <v>0</v>
      </c>
    </row>
    <row r="4976" spans="2:10" x14ac:dyDescent="0.25">
      <c r="B4976" s="516" t="s">
        <v>321</v>
      </c>
      <c r="C4976" s="458" t="s">
        <v>2675</v>
      </c>
      <c r="D4976" s="458" t="s">
        <v>2422</v>
      </c>
      <c r="E4976" s="456">
        <v>0</v>
      </c>
      <c r="F4976" s="456">
        <v>438561.69</v>
      </c>
      <c r="G4976" s="456">
        <v>0</v>
      </c>
      <c r="H4976" s="456">
        <v>0</v>
      </c>
      <c r="I4976" s="456">
        <v>0</v>
      </c>
      <c r="J4976" s="459">
        <v>438561.69</v>
      </c>
    </row>
    <row r="4977" spans="2:10" ht="18" x14ac:dyDescent="0.25">
      <c r="B4977" s="516" t="s">
        <v>321</v>
      </c>
      <c r="C4977" s="458" t="s">
        <v>5712</v>
      </c>
      <c r="D4977" s="458" t="s">
        <v>2369</v>
      </c>
      <c r="E4977" s="456">
        <v>0</v>
      </c>
      <c r="F4977" s="456">
        <v>0</v>
      </c>
      <c r="G4977" s="456">
        <v>0</v>
      </c>
      <c r="H4977" s="456">
        <v>0</v>
      </c>
      <c r="I4977" s="456">
        <v>0</v>
      </c>
      <c r="J4977" s="459">
        <v>0</v>
      </c>
    </row>
    <row r="4978" spans="2:10" x14ac:dyDescent="0.25">
      <c r="B4978" s="516" t="s">
        <v>321</v>
      </c>
      <c r="C4978" s="458" t="s">
        <v>3282</v>
      </c>
      <c r="D4978" s="458" t="s">
        <v>3267</v>
      </c>
      <c r="E4978" s="456">
        <v>0</v>
      </c>
      <c r="F4978" s="456">
        <v>3717.1</v>
      </c>
      <c r="G4978" s="456">
        <v>0</v>
      </c>
      <c r="H4978" s="456">
        <v>0</v>
      </c>
      <c r="I4978" s="456">
        <v>0</v>
      </c>
      <c r="J4978" s="459">
        <v>3717.1</v>
      </c>
    </row>
    <row r="4979" spans="2:10" x14ac:dyDescent="0.25">
      <c r="B4979" s="516" t="s">
        <v>321</v>
      </c>
      <c r="C4979" s="458" t="s">
        <v>3283</v>
      </c>
      <c r="D4979" s="458" t="s">
        <v>2288</v>
      </c>
      <c r="E4979" s="456">
        <v>0</v>
      </c>
      <c r="F4979" s="456">
        <v>2623.7</v>
      </c>
      <c r="G4979" s="456">
        <v>0</v>
      </c>
      <c r="H4979" s="456">
        <v>0</v>
      </c>
      <c r="I4979" s="456">
        <v>0</v>
      </c>
      <c r="J4979" s="459">
        <v>2623.7</v>
      </c>
    </row>
    <row r="4980" spans="2:10" x14ac:dyDescent="0.25">
      <c r="B4980" s="516" t="s">
        <v>321</v>
      </c>
      <c r="C4980" s="458" t="s">
        <v>3284</v>
      </c>
      <c r="D4980" s="458" t="s">
        <v>3270</v>
      </c>
      <c r="E4980" s="456">
        <v>0</v>
      </c>
      <c r="F4980" s="456">
        <v>8104.75</v>
      </c>
      <c r="G4980" s="456">
        <v>0</v>
      </c>
      <c r="H4980" s="456">
        <v>0</v>
      </c>
      <c r="I4980" s="456">
        <v>0</v>
      </c>
      <c r="J4980" s="459">
        <v>8104.75</v>
      </c>
    </row>
    <row r="4981" spans="2:10" x14ac:dyDescent="0.25">
      <c r="B4981" s="516" t="s">
        <v>321</v>
      </c>
      <c r="C4981" s="458" t="s">
        <v>3691</v>
      </c>
      <c r="D4981" s="458" t="s">
        <v>2107</v>
      </c>
      <c r="E4981" s="456">
        <v>0</v>
      </c>
      <c r="F4981" s="456">
        <v>1545.68</v>
      </c>
      <c r="G4981" s="456">
        <v>0</v>
      </c>
      <c r="H4981" s="456">
        <v>0</v>
      </c>
      <c r="I4981" s="456">
        <v>0</v>
      </c>
      <c r="J4981" s="459">
        <v>1545.68</v>
      </c>
    </row>
    <row r="4982" spans="2:10" x14ac:dyDescent="0.25">
      <c r="B4982" s="516" t="s">
        <v>321</v>
      </c>
      <c r="C4982" s="458" t="s">
        <v>3285</v>
      </c>
      <c r="D4982" s="458" t="s">
        <v>2109</v>
      </c>
      <c r="E4982" s="456">
        <v>0</v>
      </c>
      <c r="F4982" s="456">
        <v>25166.12</v>
      </c>
      <c r="G4982" s="456">
        <v>0</v>
      </c>
      <c r="H4982" s="456">
        <v>0</v>
      </c>
      <c r="I4982" s="456">
        <v>0</v>
      </c>
      <c r="J4982" s="459">
        <v>25166.12</v>
      </c>
    </row>
    <row r="4983" spans="2:10" x14ac:dyDescent="0.25">
      <c r="B4983" s="516" t="s">
        <v>321</v>
      </c>
      <c r="C4983" s="458" t="s">
        <v>3286</v>
      </c>
      <c r="D4983" s="458" t="s">
        <v>2111</v>
      </c>
      <c r="E4983" s="456">
        <v>0</v>
      </c>
      <c r="F4983" s="456">
        <v>25457.88</v>
      </c>
      <c r="G4983" s="456">
        <v>0</v>
      </c>
      <c r="H4983" s="456">
        <v>0</v>
      </c>
      <c r="I4983" s="456">
        <v>0</v>
      </c>
      <c r="J4983" s="459">
        <v>25457.88</v>
      </c>
    </row>
    <row r="4984" spans="2:10" x14ac:dyDescent="0.25">
      <c r="B4984" s="516" t="s">
        <v>321</v>
      </c>
      <c r="C4984" s="458" t="s">
        <v>3287</v>
      </c>
      <c r="D4984" s="458" t="s">
        <v>2191</v>
      </c>
      <c r="E4984" s="456">
        <v>0</v>
      </c>
      <c r="F4984" s="456">
        <v>4246.87</v>
      </c>
      <c r="G4984" s="456">
        <v>0</v>
      </c>
      <c r="H4984" s="456">
        <v>0</v>
      </c>
      <c r="I4984" s="456">
        <v>0</v>
      </c>
      <c r="J4984" s="459">
        <v>4246.87</v>
      </c>
    </row>
    <row r="4985" spans="2:10" x14ac:dyDescent="0.25">
      <c r="B4985" s="516" t="s">
        <v>321</v>
      </c>
      <c r="C4985" s="458" t="s">
        <v>4252</v>
      </c>
      <c r="D4985" s="458" t="s">
        <v>3690</v>
      </c>
      <c r="E4985" s="456">
        <v>0</v>
      </c>
      <c r="F4985" s="456">
        <v>340.05</v>
      </c>
      <c r="G4985" s="456">
        <v>0</v>
      </c>
      <c r="H4985" s="456">
        <v>0</v>
      </c>
      <c r="I4985" s="456">
        <v>0</v>
      </c>
      <c r="J4985" s="459">
        <v>340.05</v>
      </c>
    </row>
    <row r="4986" spans="2:10" x14ac:dyDescent="0.25">
      <c r="B4986" s="516" t="s">
        <v>321</v>
      </c>
      <c r="C4986" s="458" t="s">
        <v>4253</v>
      </c>
      <c r="D4986" s="458" t="s">
        <v>4227</v>
      </c>
      <c r="E4986" s="456">
        <v>0</v>
      </c>
      <c r="F4986" s="456">
        <v>174.06</v>
      </c>
      <c r="G4986" s="456">
        <v>0</v>
      </c>
      <c r="H4986" s="456">
        <v>0</v>
      </c>
      <c r="I4986" s="456">
        <v>0</v>
      </c>
      <c r="J4986" s="459">
        <v>174.06</v>
      </c>
    </row>
    <row r="4987" spans="2:10" x14ac:dyDescent="0.25">
      <c r="B4987" s="516" t="s">
        <v>321</v>
      </c>
      <c r="C4987" s="458" t="s">
        <v>4072</v>
      </c>
      <c r="D4987" s="458" t="s">
        <v>2149</v>
      </c>
      <c r="E4987" s="456">
        <v>0</v>
      </c>
      <c r="F4987" s="456">
        <v>11028</v>
      </c>
      <c r="G4987" s="456">
        <v>0</v>
      </c>
      <c r="H4987" s="456">
        <v>0</v>
      </c>
      <c r="I4987" s="456">
        <v>0</v>
      </c>
      <c r="J4987" s="459">
        <v>11028</v>
      </c>
    </row>
    <row r="4988" spans="2:10" x14ac:dyDescent="0.25">
      <c r="B4988" s="516" t="s">
        <v>321</v>
      </c>
      <c r="C4988" s="458" t="s">
        <v>4073</v>
      </c>
      <c r="D4988" s="458" t="s">
        <v>2107</v>
      </c>
      <c r="E4988" s="456">
        <v>0</v>
      </c>
      <c r="F4988" s="456">
        <v>359703.12</v>
      </c>
      <c r="G4988" s="456">
        <v>0</v>
      </c>
      <c r="H4988" s="456">
        <v>0</v>
      </c>
      <c r="I4988" s="456">
        <v>0</v>
      </c>
      <c r="J4988" s="459">
        <v>359703.12</v>
      </c>
    </row>
    <row r="4989" spans="2:10" x14ac:dyDescent="0.25">
      <c r="B4989" s="516" t="s">
        <v>321</v>
      </c>
      <c r="C4989" s="458" t="s">
        <v>4254</v>
      </c>
      <c r="D4989" s="458" t="s">
        <v>4229</v>
      </c>
      <c r="E4989" s="456">
        <v>0</v>
      </c>
      <c r="F4989" s="456">
        <v>0</v>
      </c>
      <c r="G4989" s="456">
        <v>0</v>
      </c>
      <c r="H4989" s="456">
        <v>0</v>
      </c>
      <c r="I4989" s="456">
        <v>0</v>
      </c>
      <c r="J4989" s="459">
        <v>0</v>
      </c>
    </row>
    <row r="4990" spans="2:10" x14ac:dyDescent="0.25">
      <c r="B4990" s="516" t="s">
        <v>321</v>
      </c>
      <c r="C4990" s="458" t="s">
        <v>4255</v>
      </c>
      <c r="D4990" s="458" t="s">
        <v>2109</v>
      </c>
      <c r="E4990" s="456">
        <v>0</v>
      </c>
      <c r="F4990" s="456">
        <v>13145.01</v>
      </c>
      <c r="G4990" s="456">
        <v>0</v>
      </c>
      <c r="H4990" s="456">
        <v>0</v>
      </c>
      <c r="I4990" s="456">
        <v>0</v>
      </c>
      <c r="J4990" s="459">
        <v>13145.01</v>
      </c>
    </row>
    <row r="4991" spans="2:10" x14ac:dyDescent="0.25">
      <c r="B4991" s="516" t="s">
        <v>321</v>
      </c>
      <c r="C4991" s="458" t="s">
        <v>4256</v>
      </c>
      <c r="D4991" s="458" t="s">
        <v>2191</v>
      </c>
      <c r="E4991" s="456">
        <v>0</v>
      </c>
      <c r="F4991" s="456">
        <v>2720</v>
      </c>
      <c r="G4991" s="456">
        <v>0</v>
      </c>
      <c r="H4991" s="456">
        <v>0</v>
      </c>
      <c r="I4991" s="456">
        <v>0</v>
      </c>
      <c r="J4991" s="459">
        <v>2720</v>
      </c>
    </row>
    <row r="4992" spans="2:10" x14ac:dyDescent="0.25">
      <c r="B4992" s="516" t="s">
        <v>321</v>
      </c>
      <c r="C4992" s="458" t="s">
        <v>4852</v>
      </c>
      <c r="D4992" s="458" t="s">
        <v>2117</v>
      </c>
      <c r="E4992" s="456">
        <v>0</v>
      </c>
      <c r="F4992" s="456">
        <v>12657.86</v>
      </c>
      <c r="G4992" s="456">
        <v>0</v>
      </c>
      <c r="H4992" s="456">
        <v>0</v>
      </c>
      <c r="I4992" s="456">
        <v>0</v>
      </c>
      <c r="J4992" s="459">
        <v>12657.86</v>
      </c>
    </row>
    <row r="4993" spans="2:10" x14ac:dyDescent="0.25">
      <c r="B4993" s="516" t="s">
        <v>321</v>
      </c>
      <c r="C4993" s="458" t="s">
        <v>4853</v>
      </c>
      <c r="D4993" s="458" t="s">
        <v>2133</v>
      </c>
      <c r="E4993" s="456">
        <v>0</v>
      </c>
      <c r="F4993" s="456">
        <v>6117.37</v>
      </c>
      <c r="G4993" s="456">
        <v>0</v>
      </c>
      <c r="H4993" s="456">
        <v>0</v>
      </c>
      <c r="I4993" s="456">
        <v>0</v>
      </c>
      <c r="J4993" s="459">
        <v>6117.37</v>
      </c>
    </row>
    <row r="4994" spans="2:10" x14ac:dyDescent="0.25">
      <c r="B4994" s="516" t="s">
        <v>321</v>
      </c>
      <c r="C4994" s="458" t="s">
        <v>4074</v>
      </c>
      <c r="D4994" s="458" t="s">
        <v>2316</v>
      </c>
      <c r="E4994" s="456">
        <v>0</v>
      </c>
      <c r="F4994" s="456">
        <v>1700059.17</v>
      </c>
      <c r="G4994" s="456">
        <v>0</v>
      </c>
      <c r="H4994" s="456">
        <v>0</v>
      </c>
      <c r="I4994" s="456">
        <v>0</v>
      </c>
      <c r="J4994" s="459">
        <v>1700059.17</v>
      </c>
    </row>
    <row r="4995" spans="2:10" x14ac:dyDescent="0.25">
      <c r="B4995" s="516" t="s">
        <v>321</v>
      </c>
      <c r="C4995" s="458" t="s">
        <v>4257</v>
      </c>
      <c r="D4995" s="458" t="s">
        <v>4227</v>
      </c>
      <c r="E4995" s="456">
        <v>0</v>
      </c>
      <c r="F4995" s="456">
        <v>0</v>
      </c>
      <c r="G4995" s="456">
        <v>0</v>
      </c>
      <c r="H4995" s="456">
        <v>0</v>
      </c>
      <c r="I4995" s="456">
        <v>0</v>
      </c>
      <c r="J4995" s="459">
        <v>0</v>
      </c>
    </row>
    <row r="4996" spans="2:10" x14ac:dyDescent="0.25">
      <c r="B4996" s="516" t="s">
        <v>321</v>
      </c>
      <c r="C4996" s="458" t="s">
        <v>4854</v>
      </c>
      <c r="D4996" s="458" t="s">
        <v>2137</v>
      </c>
      <c r="E4996" s="456">
        <v>0</v>
      </c>
      <c r="F4996" s="456">
        <v>1540.3</v>
      </c>
      <c r="G4996" s="456">
        <v>0</v>
      </c>
      <c r="H4996" s="456">
        <v>0</v>
      </c>
      <c r="I4996" s="456">
        <v>0</v>
      </c>
      <c r="J4996" s="459">
        <v>1540.3</v>
      </c>
    </row>
    <row r="4997" spans="2:10" x14ac:dyDescent="0.25">
      <c r="B4997" s="516" t="s">
        <v>321</v>
      </c>
      <c r="C4997" s="458" t="s">
        <v>4258</v>
      </c>
      <c r="D4997" s="458" t="s">
        <v>2322</v>
      </c>
      <c r="E4997" s="456">
        <v>0</v>
      </c>
      <c r="F4997" s="456">
        <v>38008.720000000001</v>
      </c>
      <c r="G4997" s="456">
        <v>0</v>
      </c>
      <c r="H4997" s="456">
        <v>0</v>
      </c>
      <c r="I4997" s="456">
        <v>0</v>
      </c>
      <c r="J4997" s="459">
        <v>38008.720000000001</v>
      </c>
    </row>
    <row r="4998" spans="2:10" x14ac:dyDescent="0.25">
      <c r="B4998" s="516" t="s">
        <v>321</v>
      </c>
      <c r="C4998" s="458" t="s">
        <v>4259</v>
      </c>
      <c r="D4998" s="458" t="s">
        <v>2329</v>
      </c>
      <c r="E4998" s="456">
        <v>0</v>
      </c>
      <c r="F4998" s="456">
        <v>20496.62</v>
      </c>
      <c r="G4998" s="456">
        <v>0</v>
      </c>
      <c r="H4998" s="456">
        <v>0</v>
      </c>
      <c r="I4998" s="456">
        <v>0</v>
      </c>
      <c r="J4998" s="459">
        <v>20496.62</v>
      </c>
    </row>
    <row r="4999" spans="2:10" x14ac:dyDescent="0.25">
      <c r="B4999" s="516" t="s">
        <v>321</v>
      </c>
      <c r="C4999" s="458" t="s">
        <v>4260</v>
      </c>
      <c r="D4999" s="458" t="s">
        <v>2357</v>
      </c>
      <c r="E4999" s="456">
        <v>0</v>
      </c>
      <c r="F4999" s="456">
        <v>0</v>
      </c>
      <c r="G4999" s="456">
        <v>0</v>
      </c>
      <c r="H4999" s="456">
        <v>0</v>
      </c>
      <c r="I4999" s="456">
        <v>0</v>
      </c>
      <c r="J4999" s="459">
        <v>0</v>
      </c>
    </row>
    <row r="5000" spans="2:10" x14ac:dyDescent="0.25">
      <c r="B5000" s="516" t="s">
        <v>321</v>
      </c>
      <c r="C5000" s="458" t="s">
        <v>5153</v>
      </c>
      <c r="D5000" s="458" t="s">
        <v>5135</v>
      </c>
      <c r="E5000" s="456">
        <v>0</v>
      </c>
      <c r="F5000" s="456">
        <v>12050</v>
      </c>
      <c r="G5000" s="456">
        <v>0</v>
      </c>
      <c r="H5000" s="456">
        <v>0</v>
      </c>
      <c r="I5000" s="456">
        <v>0</v>
      </c>
      <c r="J5000" s="459">
        <v>12050</v>
      </c>
    </row>
    <row r="5001" spans="2:10" x14ac:dyDescent="0.25">
      <c r="B5001" s="516" t="s">
        <v>321</v>
      </c>
      <c r="C5001" s="458" t="s">
        <v>4685</v>
      </c>
      <c r="D5001" s="458" t="s">
        <v>2318</v>
      </c>
      <c r="E5001" s="456">
        <v>0</v>
      </c>
      <c r="F5001" s="456">
        <v>838000</v>
      </c>
      <c r="G5001" s="456">
        <v>0</v>
      </c>
      <c r="H5001" s="456">
        <v>0</v>
      </c>
      <c r="I5001" s="456">
        <v>0</v>
      </c>
      <c r="J5001" s="459">
        <v>838000</v>
      </c>
    </row>
    <row r="5002" spans="2:10" x14ac:dyDescent="0.25">
      <c r="B5002" s="516" t="s">
        <v>321</v>
      </c>
      <c r="C5002" s="458" t="s">
        <v>5024</v>
      </c>
      <c r="D5002" s="458" t="s">
        <v>2107</v>
      </c>
      <c r="E5002" s="456">
        <v>0</v>
      </c>
      <c r="F5002" s="456">
        <v>460884</v>
      </c>
      <c r="G5002" s="456">
        <v>1997.13</v>
      </c>
      <c r="H5002" s="456">
        <v>0</v>
      </c>
      <c r="I5002" s="456">
        <v>0</v>
      </c>
      <c r="J5002" s="459">
        <v>458886.87</v>
      </c>
    </row>
    <row r="5003" spans="2:10" x14ac:dyDescent="0.25">
      <c r="B5003" s="516" t="s">
        <v>321</v>
      </c>
      <c r="C5003" s="458" t="s">
        <v>5154</v>
      </c>
      <c r="D5003" s="458" t="s">
        <v>2109</v>
      </c>
      <c r="E5003" s="456">
        <v>0</v>
      </c>
      <c r="F5003" s="456">
        <v>400</v>
      </c>
      <c r="G5003" s="456">
        <v>5.87</v>
      </c>
      <c r="H5003" s="456">
        <v>0</v>
      </c>
      <c r="I5003" s="456">
        <v>0</v>
      </c>
      <c r="J5003" s="459">
        <v>394.13</v>
      </c>
    </row>
    <row r="5004" spans="2:10" x14ac:dyDescent="0.25">
      <c r="B5004" s="516" t="s">
        <v>321</v>
      </c>
      <c r="C5004" s="458" t="s">
        <v>5155</v>
      </c>
      <c r="D5004" s="458" t="s">
        <v>2294</v>
      </c>
      <c r="E5004" s="456">
        <v>0</v>
      </c>
      <c r="F5004" s="456">
        <v>27092</v>
      </c>
      <c r="G5004" s="456">
        <v>0.74</v>
      </c>
      <c r="H5004" s="456">
        <v>0</v>
      </c>
      <c r="I5004" s="456">
        <v>0</v>
      </c>
      <c r="J5004" s="459">
        <v>27091.26</v>
      </c>
    </row>
    <row r="5005" spans="2:10" x14ac:dyDescent="0.25">
      <c r="B5005" s="516" t="s">
        <v>321</v>
      </c>
      <c r="C5005" s="458" t="s">
        <v>5156</v>
      </c>
      <c r="D5005" s="458" t="s">
        <v>2117</v>
      </c>
      <c r="E5005" s="456">
        <v>0</v>
      </c>
      <c r="F5005" s="456">
        <v>1700</v>
      </c>
      <c r="G5005" s="456">
        <v>0</v>
      </c>
      <c r="H5005" s="456">
        <v>0</v>
      </c>
      <c r="I5005" s="456">
        <v>0</v>
      </c>
      <c r="J5005" s="459">
        <v>1700</v>
      </c>
    </row>
    <row r="5006" spans="2:10" x14ac:dyDescent="0.25">
      <c r="B5006" s="516" t="s">
        <v>321</v>
      </c>
      <c r="C5006" s="458" t="s">
        <v>5157</v>
      </c>
      <c r="D5006" s="458" t="s">
        <v>2316</v>
      </c>
      <c r="E5006" s="456">
        <v>0</v>
      </c>
      <c r="F5006" s="456">
        <v>24000</v>
      </c>
      <c r="G5006" s="456">
        <v>0</v>
      </c>
      <c r="H5006" s="456">
        <v>0</v>
      </c>
      <c r="I5006" s="456">
        <v>0</v>
      </c>
      <c r="J5006" s="459">
        <v>24000</v>
      </c>
    </row>
    <row r="5007" spans="2:10" x14ac:dyDescent="0.25">
      <c r="B5007" s="516" t="s">
        <v>321</v>
      </c>
      <c r="C5007" s="458" t="s">
        <v>4855</v>
      </c>
      <c r="D5007" s="458" t="s">
        <v>2322</v>
      </c>
      <c r="E5007" s="456">
        <v>0</v>
      </c>
      <c r="F5007" s="456">
        <v>342209.52</v>
      </c>
      <c r="G5007" s="456">
        <v>3285.96</v>
      </c>
      <c r="H5007" s="456">
        <v>0</v>
      </c>
      <c r="I5007" s="456">
        <v>0</v>
      </c>
      <c r="J5007" s="459">
        <v>338923.56</v>
      </c>
    </row>
    <row r="5008" spans="2:10" x14ac:dyDescent="0.25">
      <c r="B5008" s="516" t="s">
        <v>321</v>
      </c>
      <c r="C5008" s="458" t="s">
        <v>5158</v>
      </c>
      <c r="D5008" s="458" t="s">
        <v>2351</v>
      </c>
      <c r="E5008" s="456">
        <v>0</v>
      </c>
      <c r="F5008" s="456">
        <v>30000</v>
      </c>
      <c r="G5008" s="456">
        <v>0</v>
      </c>
      <c r="H5008" s="456">
        <v>0</v>
      </c>
      <c r="I5008" s="456">
        <v>0</v>
      </c>
      <c r="J5008" s="459">
        <v>30000</v>
      </c>
    </row>
    <row r="5009" spans="2:10" x14ac:dyDescent="0.25">
      <c r="B5009" s="516" t="s">
        <v>321</v>
      </c>
      <c r="C5009" s="458" t="s">
        <v>5159</v>
      </c>
      <c r="D5009" s="458" t="s">
        <v>2357</v>
      </c>
      <c r="E5009" s="456">
        <v>0</v>
      </c>
      <c r="F5009" s="456">
        <v>91095</v>
      </c>
      <c r="G5009" s="456">
        <v>0</v>
      </c>
      <c r="H5009" s="456">
        <v>0</v>
      </c>
      <c r="I5009" s="456">
        <v>0</v>
      </c>
      <c r="J5009" s="459">
        <v>91095</v>
      </c>
    </row>
    <row r="5010" spans="2:10" x14ac:dyDescent="0.25">
      <c r="B5010" s="516" t="s">
        <v>321</v>
      </c>
      <c r="C5010" s="458" t="s">
        <v>5160</v>
      </c>
      <c r="D5010" s="458" t="s">
        <v>2262</v>
      </c>
      <c r="E5010" s="456">
        <v>0</v>
      </c>
      <c r="F5010" s="456">
        <v>35000</v>
      </c>
      <c r="G5010" s="456">
        <v>0</v>
      </c>
      <c r="H5010" s="456">
        <v>0</v>
      </c>
      <c r="I5010" s="456">
        <v>0</v>
      </c>
      <c r="J5010" s="459">
        <v>35000</v>
      </c>
    </row>
    <row r="5011" spans="2:10" x14ac:dyDescent="0.25">
      <c r="B5011" s="516" t="s">
        <v>321</v>
      </c>
      <c r="C5011" s="458" t="s">
        <v>5025</v>
      </c>
      <c r="D5011" s="458" t="s">
        <v>2097</v>
      </c>
      <c r="E5011" s="456">
        <v>0</v>
      </c>
      <c r="F5011" s="456">
        <v>7300.86</v>
      </c>
      <c r="G5011" s="456">
        <v>0</v>
      </c>
      <c r="H5011" s="456">
        <v>0</v>
      </c>
      <c r="I5011" s="456">
        <v>0</v>
      </c>
      <c r="J5011" s="459">
        <v>7300.86</v>
      </c>
    </row>
    <row r="5012" spans="2:10" x14ac:dyDescent="0.25">
      <c r="B5012" s="516" t="s">
        <v>321</v>
      </c>
      <c r="C5012" s="458" t="s">
        <v>5026</v>
      </c>
      <c r="D5012" s="458" t="s">
        <v>2105</v>
      </c>
      <c r="E5012" s="456">
        <v>0</v>
      </c>
      <c r="F5012" s="456">
        <v>6563.39</v>
      </c>
      <c r="G5012" s="456">
        <v>0</v>
      </c>
      <c r="H5012" s="456">
        <v>0</v>
      </c>
      <c r="I5012" s="456">
        <v>0</v>
      </c>
      <c r="J5012" s="459">
        <v>6563.39</v>
      </c>
    </row>
    <row r="5013" spans="2:10" x14ac:dyDescent="0.25">
      <c r="B5013" s="516" t="s">
        <v>321</v>
      </c>
      <c r="C5013" s="458" t="s">
        <v>5027</v>
      </c>
      <c r="D5013" s="458" t="s">
        <v>2186</v>
      </c>
      <c r="E5013" s="456">
        <v>0</v>
      </c>
      <c r="F5013" s="456">
        <v>729.37</v>
      </c>
      <c r="G5013" s="456">
        <v>0</v>
      </c>
      <c r="H5013" s="456">
        <v>0</v>
      </c>
      <c r="I5013" s="456">
        <v>0</v>
      </c>
      <c r="J5013" s="459">
        <v>729.37</v>
      </c>
    </row>
    <row r="5014" spans="2:10" x14ac:dyDescent="0.25">
      <c r="B5014" s="516" t="s">
        <v>321</v>
      </c>
      <c r="C5014" s="458" t="s">
        <v>5028</v>
      </c>
      <c r="D5014" s="458" t="s">
        <v>2197</v>
      </c>
      <c r="E5014" s="456">
        <v>0</v>
      </c>
      <c r="F5014" s="456">
        <v>8171.6</v>
      </c>
      <c r="G5014" s="456">
        <v>0</v>
      </c>
      <c r="H5014" s="456">
        <v>426.72</v>
      </c>
      <c r="I5014" s="456">
        <v>0</v>
      </c>
      <c r="J5014" s="459">
        <v>8598.32</v>
      </c>
    </row>
    <row r="5015" spans="2:10" x14ac:dyDescent="0.25">
      <c r="B5015" s="516" t="s">
        <v>321</v>
      </c>
      <c r="C5015" s="458" t="s">
        <v>5029</v>
      </c>
      <c r="D5015" s="458" t="s">
        <v>2228</v>
      </c>
      <c r="E5015" s="456">
        <v>0</v>
      </c>
      <c r="F5015" s="456">
        <v>2742.92</v>
      </c>
      <c r="G5015" s="456">
        <v>0</v>
      </c>
      <c r="H5015" s="456">
        <v>0</v>
      </c>
      <c r="I5015" s="456">
        <v>0</v>
      </c>
      <c r="J5015" s="459">
        <v>2742.92</v>
      </c>
    </row>
    <row r="5016" spans="2:10" x14ac:dyDescent="0.25">
      <c r="B5016" s="516" t="s">
        <v>321</v>
      </c>
      <c r="C5016" s="458" t="s">
        <v>4856</v>
      </c>
      <c r="D5016" s="458" t="s">
        <v>2256</v>
      </c>
      <c r="E5016" s="456">
        <v>0</v>
      </c>
      <c r="F5016" s="456">
        <v>4155.2</v>
      </c>
      <c r="G5016" s="456">
        <v>0</v>
      </c>
      <c r="H5016" s="456">
        <v>0</v>
      </c>
      <c r="I5016" s="456">
        <v>0</v>
      </c>
      <c r="J5016" s="459">
        <v>4155.2</v>
      </c>
    </row>
    <row r="5017" spans="2:10" x14ac:dyDescent="0.25">
      <c r="B5017" s="516" t="s">
        <v>321</v>
      </c>
      <c r="C5017" s="458" t="s">
        <v>5161</v>
      </c>
      <c r="D5017" s="458" t="s">
        <v>2357</v>
      </c>
      <c r="E5017" s="456">
        <v>0</v>
      </c>
      <c r="F5017" s="456">
        <v>844000</v>
      </c>
      <c r="G5017" s="456">
        <v>0</v>
      </c>
      <c r="H5017" s="456">
        <v>0</v>
      </c>
      <c r="I5017" s="456">
        <v>0</v>
      </c>
      <c r="J5017" s="459">
        <v>844000</v>
      </c>
    </row>
    <row r="5018" spans="2:10" x14ac:dyDescent="0.25">
      <c r="B5018" s="516" t="s">
        <v>321</v>
      </c>
      <c r="C5018" s="458" t="s">
        <v>5030</v>
      </c>
      <c r="D5018" s="458" t="s">
        <v>2107</v>
      </c>
      <c r="E5018" s="456">
        <v>0</v>
      </c>
      <c r="F5018" s="456">
        <v>107421</v>
      </c>
      <c r="G5018" s="456">
        <v>106925.77</v>
      </c>
      <c r="H5018" s="456">
        <v>0</v>
      </c>
      <c r="I5018" s="456">
        <v>0</v>
      </c>
      <c r="J5018" s="459">
        <v>495.23</v>
      </c>
    </row>
    <row r="5019" spans="2:10" x14ac:dyDescent="0.25">
      <c r="B5019" s="516" t="s">
        <v>321</v>
      </c>
      <c r="C5019" s="458" t="s">
        <v>5162</v>
      </c>
      <c r="D5019" s="458" t="s">
        <v>4229</v>
      </c>
      <c r="E5019" s="456">
        <v>0</v>
      </c>
      <c r="F5019" s="456">
        <v>1675</v>
      </c>
      <c r="G5019" s="456">
        <v>0</v>
      </c>
      <c r="H5019" s="456">
        <v>495.23</v>
      </c>
      <c r="I5019" s="456">
        <v>0</v>
      </c>
      <c r="J5019" s="459">
        <v>2170.23</v>
      </c>
    </row>
    <row r="5020" spans="2:10" x14ac:dyDescent="0.25">
      <c r="B5020" s="516" t="s">
        <v>321</v>
      </c>
      <c r="C5020" s="458" t="s">
        <v>5163</v>
      </c>
      <c r="D5020" s="458" t="s">
        <v>5146</v>
      </c>
      <c r="E5020" s="456">
        <v>0</v>
      </c>
      <c r="F5020" s="456">
        <v>32654</v>
      </c>
      <c r="G5020" s="456">
        <v>0</v>
      </c>
      <c r="H5020" s="456">
        <v>0</v>
      </c>
      <c r="I5020" s="456">
        <v>0</v>
      </c>
      <c r="J5020" s="459">
        <v>32654</v>
      </c>
    </row>
    <row r="5021" spans="2:10" x14ac:dyDescent="0.25">
      <c r="B5021" s="516" t="s">
        <v>321</v>
      </c>
      <c r="C5021" s="458" t="s">
        <v>5164</v>
      </c>
      <c r="D5021" s="458" t="s">
        <v>5135</v>
      </c>
      <c r="E5021" s="456">
        <v>0</v>
      </c>
      <c r="F5021" s="456">
        <v>171</v>
      </c>
      <c r="G5021" s="456">
        <v>171</v>
      </c>
      <c r="H5021" s="456">
        <v>0</v>
      </c>
      <c r="I5021" s="456">
        <v>0</v>
      </c>
      <c r="J5021" s="459">
        <v>0</v>
      </c>
    </row>
    <row r="5022" spans="2:10" x14ac:dyDescent="0.25">
      <c r="B5022" s="516" t="s">
        <v>321</v>
      </c>
      <c r="C5022" s="458" t="s">
        <v>5165</v>
      </c>
      <c r="D5022" s="458" t="s">
        <v>5149</v>
      </c>
      <c r="E5022" s="456">
        <v>0</v>
      </c>
      <c r="F5022" s="456">
        <v>27586.58</v>
      </c>
      <c r="G5022" s="456">
        <v>0</v>
      </c>
      <c r="H5022" s="456">
        <v>0</v>
      </c>
      <c r="I5022" s="456">
        <v>0</v>
      </c>
      <c r="J5022" s="459">
        <v>27586.58</v>
      </c>
    </row>
    <row r="5023" spans="2:10" x14ac:dyDescent="0.25">
      <c r="B5023" s="516" t="s">
        <v>321</v>
      </c>
      <c r="C5023" s="458" t="s">
        <v>5713</v>
      </c>
      <c r="D5023" s="458" t="s">
        <v>2107</v>
      </c>
      <c r="E5023" s="456">
        <v>0</v>
      </c>
      <c r="F5023" s="456">
        <v>0</v>
      </c>
      <c r="G5023" s="456">
        <v>0</v>
      </c>
      <c r="H5023" s="456">
        <v>1135247.04</v>
      </c>
      <c r="I5023" s="456">
        <v>0</v>
      </c>
      <c r="J5023" s="459">
        <v>1135247.04</v>
      </c>
    </row>
    <row r="5024" spans="2:10" x14ac:dyDescent="0.25">
      <c r="B5024" s="516" t="s">
        <v>321</v>
      </c>
      <c r="C5024" s="458" t="s">
        <v>4506</v>
      </c>
      <c r="D5024" s="458" t="s">
        <v>2065</v>
      </c>
      <c r="E5024" s="456">
        <v>0</v>
      </c>
      <c r="F5024" s="456">
        <v>-468271.08</v>
      </c>
      <c r="G5024" s="456">
        <v>7500.01</v>
      </c>
      <c r="H5024" s="456">
        <v>0</v>
      </c>
      <c r="I5024" s="456">
        <v>0</v>
      </c>
      <c r="J5024" s="459">
        <v>-475771.09</v>
      </c>
    </row>
    <row r="5025" spans="2:10" x14ac:dyDescent="0.25">
      <c r="B5025" s="516" t="s">
        <v>321</v>
      </c>
      <c r="C5025" s="458" t="s">
        <v>4075</v>
      </c>
      <c r="D5025" s="458" t="s">
        <v>2067</v>
      </c>
      <c r="E5025" s="456">
        <v>0</v>
      </c>
      <c r="F5025" s="456">
        <v>403149.99</v>
      </c>
      <c r="G5025" s="456">
        <v>0</v>
      </c>
      <c r="H5025" s="456">
        <v>31904.959999999999</v>
      </c>
      <c r="I5025" s="456">
        <v>0</v>
      </c>
      <c r="J5025" s="459">
        <v>435054.95</v>
      </c>
    </row>
    <row r="5026" spans="2:10" x14ac:dyDescent="0.25">
      <c r="B5026" s="516" t="s">
        <v>321</v>
      </c>
      <c r="C5026" s="458" t="s">
        <v>4857</v>
      </c>
      <c r="D5026" s="458" t="s">
        <v>2069</v>
      </c>
      <c r="E5026" s="456">
        <v>0</v>
      </c>
      <c r="F5026" s="456">
        <v>1200</v>
      </c>
      <c r="G5026" s="456">
        <v>0</v>
      </c>
      <c r="H5026" s="456">
        <v>4700</v>
      </c>
      <c r="I5026" s="456">
        <v>0</v>
      </c>
      <c r="J5026" s="459">
        <v>5900</v>
      </c>
    </row>
    <row r="5027" spans="2:10" x14ac:dyDescent="0.25">
      <c r="B5027" s="516" t="s">
        <v>321</v>
      </c>
      <c r="C5027" s="458" t="s">
        <v>5714</v>
      </c>
      <c r="D5027" s="458" t="s">
        <v>2071</v>
      </c>
      <c r="E5027" s="456">
        <v>0</v>
      </c>
      <c r="F5027" s="456">
        <v>0</v>
      </c>
      <c r="G5027" s="456">
        <v>43000</v>
      </c>
      <c r="H5027" s="456">
        <v>0</v>
      </c>
      <c r="I5027" s="456">
        <v>0</v>
      </c>
      <c r="J5027" s="459">
        <v>-43000</v>
      </c>
    </row>
    <row r="5028" spans="2:10" x14ac:dyDescent="0.25">
      <c r="B5028" s="516" t="s">
        <v>321</v>
      </c>
      <c r="C5028" s="458" t="s">
        <v>5715</v>
      </c>
      <c r="D5028" s="458" t="s">
        <v>2073</v>
      </c>
      <c r="E5028" s="456">
        <v>0</v>
      </c>
      <c r="F5028" s="456">
        <v>0</v>
      </c>
      <c r="G5028" s="456">
        <v>0</v>
      </c>
      <c r="H5028" s="456">
        <v>0</v>
      </c>
      <c r="I5028" s="456">
        <v>0</v>
      </c>
      <c r="J5028" s="459">
        <v>0</v>
      </c>
    </row>
    <row r="5029" spans="2:10" x14ac:dyDescent="0.25">
      <c r="B5029" s="516" t="s">
        <v>321</v>
      </c>
      <c r="C5029" s="458" t="s">
        <v>3288</v>
      </c>
      <c r="D5029" s="458" t="s">
        <v>2075</v>
      </c>
      <c r="E5029" s="456">
        <v>0</v>
      </c>
      <c r="F5029" s="456">
        <v>-26293.040000000001</v>
      </c>
      <c r="G5029" s="456">
        <v>0</v>
      </c>
      <c r="H5029" s="456">
        <v>0</v>
      </c>
      <c r="I5029" s="456">
        <v>0</v>
      </c>
      <c r="J5029" s="459">
        <v>-26293.040000000001</v>
      </c>
    </row>
    <row r="5030" spans="2:10" x14ac:dyDescent="0.25">
      <c r="B5030" s="516" t="s">
        <v>321</v>
      </c>
      <c r="C5030" s="458" t="s">
        <v>3289</v>
      </c>
      <c r="D5030" s="458" t="s">
        <v>2077</v>
      </c>
      <c r="E5030" s="456">
        <v>0</v>
      </c>
      <c r="F5030" s="456">
        <v>35666.089999999997</v>
      </c>
      <c r="G5030" s="456">
        <v>0</v>
      </c>
      <c r="H5030" s="456">
        <v>0</v>
      </c>
      <c r="I5030" s="456">
        <v>0</v>
      </c>
      <c r="J5030" s="459">
        <v>35666.089999999997</v>
      </c>
    </row>
    <row r="5031" spans="2:10" x14ac:dyDescent="0.25">
      <c r="B5031" s="516" t="s">
        <v>321</v>
      </c>
      <c r="C5031" s="458" t="s">
        <v>5716</v>
      </c>
      <c r="D5031" s="458" t="s">
        <v>2079</v>
      </c>
      <c r="E5031" s="456">
        <v>0</v>
      </c>
      <c r="F5031" s="456">
        <v>0</v>
      </c>
      <c r="G5031" s="456">
        <v>0</v>
      </c>
      <c r="H5031" s="456">
        <v>0</v>
      </c>
      <c r="I5031" s="456">
        <v>0</v>
      </c>
      <c r="J5031" s="459">
        <v>0</v>
      </c>
    </row>
    <row r="5032" spans="2:10" x14ac:dyDescent="0.25">
      <c r="B5032" s="516" t="s">
        <v>321</v>
      </c>
      <c r="C5032" s="458" t="s">
        <v>4858</v>
      </c>
      <c r="D5032" s="458" t="s">
        <v>2081</v>
      </c>
      <c r="E5032" s="456">
        <v>0</v>
      </c>
      <c r="F5032" s="456">
        <v>-72000</v>
      </c>
      <c r="G5032" s="456">
        <v>0</v>
      </c>
      <c r="H5032" s="456">
        <v>0</v>
      </c>
      <c r="I5032" s="456">
        <v>0</v>
      </c>
      <c r="J5032" s="459">
        <v>-72000</v>
      </c>
    </row>
    <row r="5033" spans="2:10" x14ac:dyDescent="0.25">
      <c r="B5033" s="516" t="s">
        <v>321</v>
      </c>
      <c r="C5033" s="458" t="s">
        <v>4859</v>
      </c>
      <c r="D5033" s="458" t="s">
        <v>2083</v>
      </c>
      <c r="E5033" s="456">
        <v>0</v>
      </c>
      <c r="F5033" s="456">
        <v>-88202.17</v>
      </c>
      <c r="G5033" s="456">
        <v>0</v>
      </c>
      <c r="H5033" s="456">
        <v>0</v>
      </c>
      <c r="I5033" s="456">
        <v>0</v>
      </c>
      <c r="J5033" s="459">
        <v>-88202.17</v>
      </c>
    </row>
    <row r="5034" spans="2:10" x14ac:dyDescent="0.25">
      <c r="B5034" s="516" t="s">
        <v>321</v>
      </c>
      <c r="C5034" s="458" t="s">
        <v>5717</v>
      </c>
      <c r="D5034" s="458" t="s">
        <v>2085</v>
      </c>
      <c r="E5034" s="456">
        <v>0</v>
      </c>
      <c r="F5034" s="456">
        <v>0</v>
      </c>
      <c r="G5034" s="456">
        <v>0</v>
      </c>
      <c r="H5034" s="456">
        <v>0</v>
      </c>
      <c r="I5034" s="456">
        <v>0</v>
      </c>
      <c r="J5034" s="459">
        <v>0</v>
      </c>
    </row>
    <row r="5035" spans="2:10" x14ac:dyDescent="0.25">
      <c r="B5035" s="516" t="s">
        <v>321</v>
      </c>
      <c r="C5035" s="458" t="s">
        <v>4076</v>
      </c>
      <c r="D5035" s="458" t="s">
        <v>2087</v>
      </c>
      <c r="E5035" s="456">
        <v>0</v>
      </c>
      <c r="F5035" s="456">
        <v>5147.5200000000004</v>
      </c>
      <c r="G5035" s="456">
        <v>0</v>
      </c>
      <c r="H5035" s="456">
        <v>0</v>
      </c>
      <c r="I5035" s="456">
        <v>0</v>
      </c>
      <c r="J5035" s="459">
        <v>5147.5200000000004</v>
      </c>
    </row>
    <row r="5036" spans="2:10" x14ac:dyDescent="0.25">
      <c r="B5036" s="516" t="s">
        <v>321</v>
      </c>
      <c r="C5036" s="458" t="s">
        <v>5718</v>
      </c>
      <c r="D5036" s="458" t="s">
        <v>2089</v>
      </c>
      <c r="E5036" s="456">
        <v>0</v>
      </c>
      <c r="F5036" s="456">
        <v>0</v>
      </c>
      <c r="G5036" s="456">
        <v>0</v>
      </c>
      <c r="H5036" s="456">
        <v>0</v>
      </c>
      <c r="I5036" s="456">
        <v>0</v>
      </c>
      <c r="J5036" s="459">
        <v>0</v>
      </c>
    </row>
    <row r="5037" spans="2:10" x14ac:dyDescent="0.25">
      <c r="B5037" s="516" t="s">
        <v>321</v>
      </c>
      <c r="C5037" s="458" t="s">
        <v>3290</v>
      </c>
      <c r="D5037" s="458" t="s">
        <v>2091</v>
      </c>
      <c r="E5037" s="456">
        <v>0</v>
      </c>
      <c r="F5037" s="456">
        <v>919210.06</v>
      </c>
      <c r="G5037" s="456">
        <v>0</v>
      </c>
      <c r="H5037" s="456">
        <v>0</v>
      </c>
      <c r="I5037" s="456">
        <v>0</v>
      </c>
      <c r="J5037" s="459">
        <v>919210.06</v>
      </c>
    </row>
    <row r="5038" spans="2:10" x14ac:dyDescent="0.25">
      <c r="B5038" s="516" t="s">
        <v>321</v>
      </c>
      <c r="C5038" s="458" t="s">
        <v>5719</v>
      </c>
      <c r="D5038" s="458" t="s">
        <v>5585</v>
      </c>
      <c r="E5038" s="456">
        <v>0</v>
      </c>
      <c r="F5038" s="456">
        <v>0</v>
      </c>
      <c r="G5038" s="456">
        <v>0</v>
      </c>
      <c r="H5038" s="456">
        <v>0</v>
      </c>
      <c r="I5038" s="456">
        <v>0</v>
      </c>
      <c r="J5038" s="459">
        <v>0</v>
      </c>
    </row>
    <row r="5039" spans="2:10" x14ac:dyDescent="0.25">
      <c r="B5039" s="516" t="s">
        <v>321</v>
      </c>
      <c r="C5039" s="458" t="s">
        <v>4077</v>
      </c>
      <c r="D5039" s="458" t="s">
        <v>4060</v>
      </c>
      <c r="E5039" s="456">
        <v>0</v>
      </c>
      <c r="F5039" s="456">
        <v>22211.27</v>
      </c>
      <c r="G5039" s="456">
        <v>0</v>
      </c>
      <c r="H5039" s="456">
        <v>1800</v>
      </c>
      <c r="I5039" s="456">
        <v>0</v>
      </c>
      <c r="J5039" s="459">
        <v>24011.27</v>
      </c>
    </row>
    <row r="5040" spans="2:10" x14ac:dyDescent="0.25">
      <c r="B5040" s="516" t="s">
        <v>321</v>
      </c>
      <c r="C5040" s="458" t="s">
        <v>5720</v>
      </c>
      <c r="D5040" s="458" t="s">
        <v>2093</v>
      </c>
      <c r="E5040" s="456">
        <v>0</v>
      </c>
      <c r="F5040" s="456">
        <v>0</v>
      </c>
      <c r="G5040" s="456">
        <v>0</v>
      </c>
      <c r="H5040" s="456">
        <v>0</v>
      </c>
      <c r="I5040" s="456">
        <v>0</v>
      </c>
      <c r="J5040" s="459">
        <v>0</v>
      </c>
    </row>
    <row r="5041" spans="2:10" x14ac:dyDescent="0.25">
      <c r="B5041" s="516" t="s">
        <v>321</v>
      </c>
      <c r="C5041" s="458" t="s">
        <v>5721</v>
      </c>
      <c r="D5041" s="458" t="s">
        <v>2095</v>
      </c>
      <c r="E5041" s="456">
        <v>0</v>
      </c>
      <c r="F5041" s="456">
        <v>0</v>
      </c>
      <c r="G5041" s="456">
        <v>0</v>
      </c>
      <c r="H5041" s="456">
        <v>0</v>
      </c>
      <c r="I5041" s="456">
        <v>0</v>
      </c>
      <c r="J5041" s="459">
        <v>0</v>
      </c>
    </row>
    <row r="5042" spans="2:10" x14ac:dyDescent="0.25">
      <c r="B5042" s="516" t="s">
        <v>321</v>
      </c>
      <c r="C5042" s="458" t="s">
        <v>4860</v>
      </c>
      <c r="D5042" s="458" t="s">
        <v>2097</v>
      </c>
      <c r="E5042" s="456">
        <v>0</v>
      </c>
      <c r="F5042" s="456">
        <v>-30000</v>
      </c>
      <c r="G5042" s="456">
        <v>26682.42</v>
      </c>
      <c r="H5042" s="456">
        <v>0</v>
      </c>
      <c r="I5042" s="456">
        <v>0</v>
      </c>
      <c r="J5042" s="459">
        <v>-56682.42</v>
      </c>
    </row>
    <row r="5043" spans="2:10" x14ac:dyDescent="0.25">
      <c r="B5043" s="516" t="s">
        <v>321</v>
      </c>
      <c r="C5043" s="458" t="s">
        <v>4686</v>
      </c>
      <c r="D5043" s="458" t="s">
        <v>2099</v>
      </c>
      <c r="E5043" s="456">
        <v>0</v>
      </c>
      <c r="F5043" s="456">
        <v>-2700</v>
      </c>
      <c r="G5043" s="456">
        <v>38524.75</v>
      </c>
      <c r="H5043" s="456">
        <v>0</v>
      </c>
      <c r="I5043" s="456">
        <v>0</v>
      </c>
      <c r="J5043" s="459">
        <v>-41224.75</v>
      </c>
    </row>
    <row r="5044" spans="2:10" ht="18" x14ac:dyDescent="0.25">
      <c r="B5044" s="516" t="s">
        <v>321</v>
      </c>
      <c r="C5044" s="458" t="s">
        <v>3692</v>
      </c>
      <c r="D5044" s="458" t="s">
        <v>2177</v>
      </c>
      <c r="E5044" s="456">
        <v>0</v>
      </c>
      <c r="F5044" s="456">
        <v>2600</v>
      </c>
      <c r="G5044" s="456">
        <v>22.41</v>
      </c>
      <c r="H5044" s="456">
        <v>0</v>
      </c>
      <c r="I5044" s="456">
        <v>0</v>
      </c>
      <c r="J5044" s="459">
        <v>2577.59</v>
      </c>
    </row>
    <row r="5045" spans="2:10" x14ac:dyDescent="0.25">
      <c r="B5045" s="516" t="s">
        <v>321</v>
      </c>
      <c r="C5045" s="458" t="s">
        <v>5722</v>
      </c>
      <c r="D5045" s="458" t="s">
        <v>2101</v>
      </c>
      <c r="E5045" s="456">
        <v>0</v>
      </c>
      <c r="F5045" s="456">
        <v>0</v>
      </c>
      <c r="G5045" s="456">
        <v>14184.54</v>
      </c>
      <c r="H5045" s="456">
        <v>0</v>
      </c>
      <c r="I5045" s="456">
        <v>0</v>
      </c>
      <c r="J5045" s="459">
        <v>-14184.54</v>
      </c>
    </row>
    <row r="5046" spans="2:10" x14ac:dyDescent="0.25">
      <c r="B5046" s="516" t="s">
        <v>321</v>
      </c>
      <c r="C5046" s="458" t="s">
        <v>3693</v>
      </c>
      <c r="D5046" s="458" t="s">
        <v>2103</v>
      </c>
      <c r="E5046" s="456">
        <v>0</v>
      </c>
      <c r="F5046" s="456">
        <v>554054.19999999995</v>
      </c>
      <c r="G5046" s="456">
        <v>0</v>
      </c>
      <c r="H5046" s="456">
        <v>10000</v>
      </c>
      <c r="I5046" s="456">
        <v>0</v>
      </c>
      <c r="J5046" s="459">
        <v>564054.19999999995</v>
      </c>
    </row>
    <row r="5047" spans="2:10" x14ac:dyDescent="0.25">
      <c r="B5047" s="516" t="s">
        <v>321</v>
      </c>
      <c r="C5047" s="458" t="s">
        <v>4687</v>
      </c>
      <c r="D5047" s="458" t="s">
        <v>2105</v>
      </c>
      <c r="E5047" s="456">
        <v>0</v>
      </c>
      <c r="F5047" s="456">
        <v>6200</v>
      </c>
      <c r="G5047" s="456">
        <v>0</v>
      </c>
      <c r="H5047" s="456">
        <v>500</v>
      </c>
      <c r="I5047" s="456">
        <v>0</v>
      </c>
      <c r="J5047" s="459">
        <v>6700</v>
      </c>
    </row>
    <row r="5048" spans="2:10" x14ac:dyDescent="0.25">
      <c r="B5048" s="516" t="s">
        <v>321</v>
      </c>
      <c r="C5048" s="458" t="s">
        <v>4688</v>
      </c>
      <c r="D5048" s="458" t="s">
        <v>2186</v>
      </c>
      <c r="E5048" s="456">
        <v>0</v>
      </c>
      <c r="F5048" s="456">
        <v>5200</v>
      </c>
      <c r="G5048" s="456">
        <v>329.59</v>
      </c>
      <c r="H5048" s="456">
        <v>0</v>
      </c>
      <c r="I5048" s="456">
        <v>0</v>
      </c>
      <c r="J5048" s="459">
        <v>4870.41</v>
      </c>
    </row>
    <row r="5049" spans="2:10" x14ac:dyDescent="0.25">
      <c r="B5049" s="516" t="s">
        <v>321</v>
      </c>
      <c r="C5049" s="458" t="s">
        <v>4861</v>
      </c>
      <c r="D5049" s="458" t="s">
        <v>2107</v>
      </c>
      <c r="E5049" s="456">
        <v>0</v>
      </c>
      <c r="F5049" s="456">
        <v>7600</v>
      </c>
      <c r="G5049" s="456">
        <v>1476.95</v>
      </c>
      <c r="H5049" s="456">
        <v>0</v>
      </c>
      <c r="I5049" s="456">
        <v>0</v>
      </c>
      <c r="J5049" s="459">
        <v>6123.05</v>
      </c>
    </row>
    <row r="5050" spans="2:10" x14ac:dyDescent="0.25">
      <c r="B5050" s="516" t="s">
        <v>321</v>
      </c>
      <c r="C5050" s="458" t="s">
        <v>5723</v>
      </c>
      <c r="D5050" s="458" t="s">
        <v>2109</v>
      </c>
      <c r="E5050" s="456">
        <v>0</v>
      </c>
      <c r="F5050" s="456">
        <v>0</v>
      </c>
      <c r="G5050" s="456">
        <v>449.6</v>
      </c>
      <c r="H5050" s="456">
        <v>0</v>
      </c>
      <c r="I5050" s="456">
        <v>0</v>
      </c>
      <c r="J5050" s="459">
        <v>-449.6</v>
      </c>
    </row>
    <row r="5051" spans="2:10" x14ac:dyDescent="0.25">
      <c r="B5051" s="516" t="s">
        <v>321</v>
      </c>
      <c r="C5051" s="458" t="s">
        <v>4078</v>
      </c>
      <c r="D5051" s="458" t="s">
        <v>2111</v>
      </c>
      <c r="E5051" s="456">
        <v>0</v>
      </c>
      <c r="F5051" s="456">
        <v>-80</v>
      </c>
      <c r="G5051" s="456">
        <v>482.83</v>
      </c>
      <c r="H5051" s="456">
        <v>0</v>
      </c>
      <c r="I5051" s="456">
        <v>0</v>
      </c>
      <c r="J5051" s="459">
        <v>-562.83000000000004</v>
      </c>
    </row>
    <row r="5052" spans="2:10" x14ac:dyDescent="0.25">
      <c r="B5052" s="516" t="s">
        <v>321</v>
      </c>
      <c r="C5052" s="458" t="s">
        <v>4079</v>
      </c>
      <c r="D5052" s="458" t="s">
        <v>2191</v>
      </c>
      <c r="E5052" s="456">
        <v>0</v>
      </c>
      <c r="F5052" s="456">
        <v>780</v>
      </c>
      <c r="G5052" s="456">
        <v>0</v>
      </c>
      <c r="H5052" s="456">
        <v>184.47</v>
      </c>
      <c r="I5052" s="456">
        <v>0</v>
      </c>
      <c r="J5052" s="459">
        <v>964.47</v>
      </c>
    </row>
    <row r="5053" spans="2:10" x14ac:dyDescent="0.25">
      <c r="B5053" s="516" t="s">
        <v>321</v>
      </c>
      <c r="C5053" s="458" t="s">
        <v>5724</v>
      </c>
      <c r="D5053" s="458" t="s">
        <v>2113</v>
      </c>
      <c r="E5053" s="456">
        <v>0</v>
      </c>
      <c r="F5053" s="456">
        <v>0</v>
      </c>
      <c r="G5053" s="456">
        <v>112.87</v>
      </c>
      <c r="H5053" s="456">
        <v>0</v>
      </c>
      <c r="I5053" s="456">
        <v>0</v>
      </c>
      <c r="J5053" s="459">
        <v>-112.87</v>
      </c>
    </row>
    <row r="5054" spans="2:10" x14ac:dyDescent="0.25">
      <c r="B5054" s="516" t="s">
        <v>321</v>
      </c>
      <c r="C5054" s="458" t="s">
        <v>4689</v>
      </c>
      <c r="D5054" s="458" t="s">
        <v>2115</v>
      </c>
      <c r="E5054" s="456">
        <v>0</v>
      </c>
      <c r="F5054" s="456">
        <v>-500</v>
      </c>
      <c r="G5054" s="456">
        <v>0</v>
      </c>
      <c r="H5054" s="456">
        <v>149307.03</v>
      </c>
      <c r="I5054" s="456">
        <v>0</v>
      </c>
      <c r="J5054" s="459">
        <v>148807.03</v>
      </c>
    </row>
    <row r="5055" spans="2:10" x14ac:dyDescent="0.25">
      <c r="B5055" s="516" t="s">
        <v>321</v>
      </c>
      <c r="C5055" s="458" t="s">
        <v>5725</v>
      </c>
      <c r="D5055" s="458" t="s">
        <v>2117</v>
      </c>
      <c r="E5055" s="456">
        <v>0</v>
      </c>
      <c r="F5055" s="456">
        <v>0</v>
      </c>
      <c r="G5055" s="456">
        <v>26299.35</v>
      </c>
      <c r="H5055" s="456">
        <v>0</v>
      </c>
      <c r="I5055" s="456">
        <v>0</v>
      </c>
      <c r="J5055" s="459">
        <v>-26299.35</v>
      </c>
    </row>
    <row r="5056" spans="2:10" x14ac:dyDescent="0.25">
      <c r="B5056" s="516" t="s">
        <v>321</v>
      </c>
      <c r="C5056" s="458" t="s">
        <v>5031</v>
      </c>
      <c r="D5056" s="458" t="s">
        <v>2197</v>
      </c>
      <c r="E5056" s="456">
        <v>0</v>
      </c>
      <c r="F5056" s="456">
        <v>58000</v>
      </c>
      <c r="G5056" s="456">
        <v>2500</v>
      </c>
      <c r="H5056" s="456">
        <v>0</v>
      </c>
      <c r="I5056" s="456">
        <v>0</v>
      </c>
      <c r="J5056" s="459">
        <v>55500</v>
      </c>
    </row>
    <row r="5057" spans="2:10" x14ac:dyDescent="0.25">
      <c r="B5057" s="516" t="s">
        <v>321</v>
      </c>
      <c r="C5057" s="458" t="s">
        <v>4261</v>
      </c>
      <c r="D5057" s="458" t="s">
        <v>2119</v>
      </c>
      <c r="E5057" s="456">
        <v>0</v>
      </c>
      <c r="F5057" s="456">
        <v>-12700</v>
      </c>
      <c r="G5057" s="456">
        <v>0</v>
      </c>
      <c r="H5057" s="456">
        <v>10007.85</v>
      </c>
      <c r="I5057" s="456">
        <v>0</v>
      </c>
      <c r="J5057" s="459">
        <v>-2692.15</v>
      </c>
    </row>
    <row r="5058" spans="2:10" x14ac:dyDescent="0.25">
      <c r="B5058" s="516" t="s">
        <v>321</v>
      </c>
      <c r="C5058" s="458" t="s">
        <v>3694</v>
      </c>
      <c r="D5058" s="458" t="s">
        <v>2121</v>
      </c>
      <c r="E5058" s="456">
        <v>0</v>
      </c>
      <c r="F5058" s="456">
        <v>18000</v>
      </c>
      <c r="G5058" s="456">
        <v>0</v>
      </c>
      <c r="H5058" s="456">
        <v>4362.42</v>
      </c>
      <c r="I5058" s="456">
        <v>0</v>
      </c>
      <c r="J5058" s="459">
        <v>22362.42</v>
      </c>
    </row>
    <row r="5059" spans="2:10" x14ac:dyDescent="0.25">
      <c r="B5059" s="516" t="s">
        <v>321</v>
      </c>
      <c r="C5059" s="458" t="s">
        <v>4262</v>
      </c>
      <c r="D5059" s="458" t="s">
        <v>2123</v>
      </c>
      <c r="E5059" s="456">
        <v>0</v>
      </c>
      <c r="F5059" s="456">
        <v>2304.5300000000002</v>
      </c>
      <c r="G5059" s="456">
        <v>0</v>
      </c>
      <c r="H5059" s="456">
        <v>392.57</v>
      </c>
      <c r="I5059" s="456">
        <v>0</v>
      </c>
      <c r="J5059" s="459">
        <v>2697.1</v>
      </c>
    </row>
    <row r="5060" spans="2:10" ht="18" x14ac:dyDescent="0.25">
      <c r="B5060" s="516" t="s">
        <v>321</v>
      </c>
      <c r="C5060" s="458" t="s">
        <v>5726</v>
      </c>
      <c r="D5060" s="458" t="s">
        <v>2125</v>
      </c>
      <c r="E5060" s="456">
        <v>0</v>
      </c>
      <c r="F5060" s="456">
        <v>0</v>
      </c>
      <c r="G5060" s="456">
        <v>146.78</v>
      </c>
      <c r="H5060" s="456">
        <v>0</v>
      </c>
      <c r="I5060" s="456">
        <v>0</v>
      </c>
      <c r="J5060" s="459">
        <v>-146.78</v>
      </c>
    </row>
    <row r="5061" spans="2:10" ht="18" x14ac:dyDescent="0.25">
      <c r="B5061" s="516" t="s">
        <v>321</v>
      </c>
      <c r="C5061" s="458" t="s">
        <v>5727</v>
      </c>
      <c r="D5061" s="458" t="s">
        <v>2127</v>
      </c>
      <c r="E5061" s="456">
        <v>0</v>
      </c>
      <c r="F5061" s="456">
        <v>0</v>
      </c>
      <c r="G5061" s="456">
        <v>12863.52</v>
      </c>
      <c r="H5061" s="456">
        <v>0</v>
      </c>
      <c r="I5061" s="456">
        <v>0</v>
      </c>
      <c r="J5061" s="459">
        <v>-12863.52</v>
      </c>
    </row>
    <row r="5062" spans="2:10" x14ac:dyDescent="0.25">
      <c r="B5062" s="516" t="s">
        <v>321</v>
      </c>
      <c r="C5062" s="458" t="s">
        <v>4690</v>
      </c>
      <c r="D5062" s="458" t="s">
        <v>2129</v>
      </c>
      <c r="E5062" s="456">
        <v>0</v>
      </c>
      <c r="F5062" s="456">
        <v>-3000</v>
      </c>
      <c r="G5062" s="456">
        <v>0</v>
      </c>
      <c r="H5062" s="456">
        <v>8115.41</v>
      </c>
      <c r="I5062" s="456">
        <v>0</v>
      </c>
      <c r="J5062" s="459">
        <v>5115.41</v>
      </c>
    </row>
    <row r="5063" spans="2:10" x14ac:dyDescent="0.25">
      <c r="B5063" s="516" t="s">
        <v>321</v>
      </c>
      <c r="C5063" s="458" t="s">
        <v>4691</v>
      </c>
      <c r="D5063" s="458" t="s">
        <v>2131</v>
      </c>
      <c r="E5063" s="456">
        <v>0</v>
      </c>
      <c r="F5063" s="456">
        <v>-132700</v>
      </c>
      <c r="G5063" s="456">
        <v>28770.94</v>
      </c>
      <c r="H5063" s="456">
        <v>0</v>
      </c>
      <c r="I5063" s="456">
        <v>0</v>
      </c>
      <c r="J5063" s="459">
        <v>-161470.94</v>
      </c>
    </row>
    <row r="5064" spans="2:10" x14ac:dyDescent="0.25">
      <c r="B5064" s="516" t="s">
        <v>321</v>
      </c>
      <c r="C5064" s="458" t="s">
        <v>4507</v>
      </c>
      <c r="D5064" s="458" t="s">
        <v>2133</v>
      </c>
      <c r="E5064" s="456">
        <v>0</v>
      </c>
      <c r="F5064" s="456">
        <v>-125900</v>
      </c>
      <c r="G5064" s="456">
        <v>14000</v>
      </c>
      <c r="H5064" s="456">
        <v>0</v>
      </c>
      <c r="I5064" s="456">
        <v>0</v>
      </c>
      <c r="J5064" s="459">
        <v>-139900</v>
      </c>
    </row>
    <row r="5065" spans="2:10" x14ac:dyDescent="0.25">
      <c r="B5065" s="516" t="s">
        <v>321</v>
      </c>
      <c r="C5065" s="458" t="s">
        <v>3695</v>
      </c>
      <c r="D5065" s="458" t="s">
        <v>2135</v>
      </c>
      <c r="E5065" s="456">
        <v>0</v>
      </c>
      <c r="F5065" s="456">
        <v>-8907.2000000000007</v>
      </c>
      <c r="G5065" s="456">
        <v>0</v>
      </c>
      <c r="H5065" s="456">
        <v>70000</v>
      </c>
      <c r="I5065" s="456">
        <v>0</v>
      </c>
      <c r="J5065" s="459">
        <v>61092.800000000003</v>
      </c>
    </row>
    <row r="5066" spans="2:10" x14ac:dyDescent="0.25">
      <c r="B5066" s="516" t="s">
        <v>321</v>
      </c>
      <c r="C5066" s="458" t="s">
        <v>4508</v>
      </c>
      <c r="D5066" s="458" t="s">
        <v>2137</v>
      </c>
      <c r="E5066" s="456">
        <v>0</v>
      </c>
      <c r="F5066" s="456">
        <v>46500</v>
      </c>
      <c r="G5066" s="456">
        <v>5000</v>
      </c>
      <c r="H5066" s="456">
        <v>0</v>
      </c>
      <c r="I5066" s="456">
        <v>0</v>
      </c>
      <c r="J5066" s="459">
        <v>41500</v>
      </c>
    </row>
    <row r="5067" spans="2:10" x14ac:dyDescent="0.25">
      <c r="B5067" s="516" t="s">
        <v>321</v>
      </c>
      <c r="C5067" s="458" t="s">
        <v>4862</v>
      </c>
      <c r="D5067" s="458" t="s">
        <v>2139</v>
      </c>
      <c r="E5067" s="456">
        <v>0</v>
      </c>
      <c r="F5067" s="456">
        <v>6000</v>
      </c>
      <c r="G5067" s="456">
        <v>158.52000000000001</v>
      </c>
      <c r="H5067" s="456">
        <v>0</v>
      </c>
      <c r="I5067" s="456">
        <v>0</v>
      </c>
      <c r="J5067" s="459">
        <v>5841.48</v>
      </c>
    </row>
    <row r="5068" spans="2:10" x14ac:dyDescent="0.25">
      <c r="B5068" s="516" t="s">
        <v>321</v>
      </c>
      <c r="C5068" s="458" t="s">
        <v>5728</v>
      </c>
      <c r="D5068" s="458" t="s">
        <v>3265</v>
      </c>
      <c r="E5068" s="456">
        <v>0</v>
      </c>
      <c r="F5068" s="456">
        <v>0</v>
      </c>
      <c r="G5068" s="456">
        <v>0</v>
      </c>
      <c r="H5068" s="456">
        <v>0</v>
      </c>
      <c r="I5068" s="456">
        <v>0</v>
      </c>
      <c r="J5068" s="459">
        <v>0</v>
      </c>
    </row>
    <row r="5069" spans="2:10" x14ac:dyDescent="0.25">
      <c r="B5069" s="516" t="s">
        <v>321</v>
      </c>
      <c r="C5069" s="458" t="s">
        <v>4263</v>
      </c>
      <c r="D5069" s="458" t="s">
        <v>2141</v>
      </c>
      <c r="E5069" s="456">
        <v>0</v>
      </c>
      <c r="F5069" s="456">
        <v>400</v>
      </c>
      <c r="G5069" s="456">
        <v>0</v>
      </c>
      <c r="H5069" s="456">
        <v>0</v>
      </c>
      <c r="I5069" s="456">
        <v>0</v>
      </c>
      <c r="J5069" s="459">
        <v>400</v>
      </c>
    </row>
    <row r="5070" spans="2:10" x14ac:dyDescent="0.25">
      <c r="B5070" s="516" t="s">
        <v>321</v>
      </c>
      <c r="C5070" s="458" t="s">
        <v>4264</v>
      </c>
      <c r="D5070" s="458" t="s">
        <v>2143</v>
      </c>
      <c r="E5070" s="456">
        <v>0</v>
      </c>
      <c r="F5070" s="456">
        <v>-100</v>
      </c>
      <c r="G5070" s="456">
        <v>10000</v>
      </c>
      <c r="H5070" s="456">
        <v>0</v>
      </c>
      <c r="I5070" s="456">
        <v>0</v>
      </c>
      <c r="J5070" s="459">
        <v>-10100</v>
      </c>
    </row>
    <row r="5071" spans="2:10" x14ac:dyDescent="0.25">
      <c r="B5071" s="516" t="s">
        <v>321</v>
      </c>
      <c r="C5071" s="458" t="s">
        <v>3696</v>
      </c>
      <c r="D5071" s="458" t="s">
        <v>2226</v>
      </c>
      <c r="E5071" s="456">
        <v>0</v>
      </c>
      <c r="F5071" s="456">
        <v>6900</v>
      </c>
      <c r="G5071" s="456">
        <v>0</v>
      </c>
      <c r="H5071" s="456">
        <v>0</v>
      </c>
      <c r="I5071" s="456">
        <v>0</v>
      </c>
      <c r="J5071" s="459">
        <v>6900</v>
      </c>
    </row>
    <row r="5072" spans="2:10" x14ac:dyDescent="0.25">
      <c r="B5072" s="516" t="s">
        <v>321</v>
      </c>
      <c r="C5072" s="458" t="s">
        <v>4265</v>
      </c>
      <c r="D5072" s="458" t="s">
        <v>2145</v>
      </c>
      <c r="E5072" s="456">
        <v>0</v>
      </c>
      <c r="F5072" s="456">
        <v>-20550.21</v>
      </c>
      <c r="G5072" s="456">
        <v>37500</v>
      </c>
      <c r="H5072" s="456">
        <v>0</v>
      </c>
      <c r="I5072" s="456">
        <v>0</v>
      </c>
      <c r="J5072" s="459">
        <v>-58050.21</v>
      </c>
    </row>
    <row r="5073" spans="2:10" x14ac:dyDescent="0.25">
      <c r="B5073" s="516" t="s">
        <v>321</v>
      </c>
      <c r="C5073" s="458" t="s">
        <v>4863</v>
      </c>
      <c r="D5073" s="458" t="s">
        <v>2147</v>
      </c>
      <c r="E5073" s="456">
        <v>0</v>
      </c>
      <c r="F5073" s="456">
        <v>-200</v>
      </c>
      <c r="G5073" s="456">
        <v>15000</v>
      </c>
      <c r="H5073" s="456">
        <v>0</v>
      </c>
      <c r="I5073" s="456">
        <v>0</v>
      </c>
      <c r="J5073" s="459">
        <v>-15200</v>
      </c>
    </row>
    <row r="5074" spans="2:10" x14ac:dyDescent="0.25">
      <c r="B5074" s="516" t="s">
        <v>321</v>
      </c>
      <c r="C5074" s="458" t="s">
        <v>4266</v>
      </c>
      <c r="D5074" s="458" t="s">
        <v>2351</v>
      </c>
      <c r="E5074" s="456">
        <v>0</v>
      </c>
      <c r="F5074" s="456">
        <v>27500.21</v>
      </c>
      <c r="G5074" s="456">
        <v>0</v>
      </c>
      <c r="H5074" s="456">
        <v>0</v>
      </c>
      <c r="I5074" s="456">
        <v>0</v>
      </c>
      <c r="J5074" s="459">
        <v>27500.21</v>
      </c>
    </row>
    <row r="5075" spans="2:10" x14ac:dyDescent="0.25">
      <c r="B5075" s="516" t="s">
        <v>321</v>
      </c>
      <c r="C5075" s="458" t="s">
        <v>4080</v>
      </c>
      <c r="D5075" s="458" t="s">
        <v>2149</v>
      </c>
      <c r="E5075" s="456">
        <v>0</v>
      </c>
      <c r="F5075" s="456">
        <v>3986.84</v>
      </c>
      <c r="G5075" s="456">
        <v>0</v>
      </c>
      <c r="H5075" s="456">
        <v>0</v>
      </c>
      <c r="I5075" s="456">
        <v>0</v>
      </c>
      <c r="J5075" s="459">
        <v>3986.84</v>
      </c>
    </row>
    <row r="5076" spans="2:10" x14ac:dyDescent="0.25">
      <c r="B5076" s="516" t="s">
        <v>321</v>
      </c>
      <c r="C5076" s="458" t="s">
        <v>4509</v>
      </c>
      <c r="D5076" s="458" t="s">
        <v>2151</v>
      </c>
      <c r="E5076" s="456">
        <v>0</v>
      </c>
      <c r="F5076" s="456">
        <v>41320</v>
      </c>
      <c r="G5076" s="456">
        <v>0</v>
      </c>
      <c r="H5076" s="456">
        <v>32700</v>
      </c>
      <c r="I5076" s="456">
        <v>0</v>
      </c>
      <c r="J5076" s="459">
        <v>74020</v>
      </c>
    </row>
    <row r="5077" spans="2:10" ht="18" x14ac:dyDescent="0.25">
      <c r="B5077" s="516" t="s">
        <v>321</v>
      </c>
      <c r="C5077" s="458" t="s">
        <v>3697</v>
      </c>
      <c r="D5077" s="458" t="s">
        <v>2153</v>
      </c>
      <c r="E5077" s="456">
        <v>0</v>
      </c>
      <c r="F5077" s="456">
        <v>-11231.29</v>
      </c>
      <c r="G5077" s="456">
        <v>11200</v>
      </c>
      <c r="H5077" s="456">
        <v>0</v>
      </c>
      <c r="I5077" s="456">
        <v>0</v>
      </c>
      <c r="J5077" s="459">
        <v>-22431.29</v>
      </c>
    </row>
    <row r="5078" spans="2:10" x14ac:dyDescent="0.25">
      <c r="B5078" s="516" t="s">
        <v>321</v>
      </c>
      <c r="C5078" s="458" t="s">
        <v>4510</v>
      </c>
      <c r="D5078" s="458" t="s">
        <v>2155</v>
      </c>
      <c r="E5078" s="456">
        <v>0</v>
      </c>
      <c r="F5078" s="456">
        <v>12343.29</v>
      </c>
      <c r="G5078" s="456">
        <v>0</v>
      </c>
      <c r="H5078" s="456">
        <v>17500</v>
      </c>
      <c r="I5078" s="456">
        <v>0</v>
      </c>
      <c r="J5078" s="459">
        <v>29843.29</v>
      </c>
    </row>
    <row r="5079" spans="2:10" x14ac:dyDescent="0.25">
      <c r="B5079" s="516" t="s">
        <v>321</v>
      </c>
      <c r="C5079" s="458" t="s">
        <v>4864</v>
      </c>
      <c r="D5079" s="458" t="s">
        <v>2157</v>
      </c>
      <c r="E5079" s="456">
        <v>0</v>
      </c>
      <c r="F5079" s="456">
        <v>428</v>
      </c>
      <c r="G5079" s="456">
        <v>0</v>
      </c>
      <c r="H5079" s="456">
        <v>18400</v>
      </c>
      <c r="I5079" s="456">
        <v>0</v>
      </c>
      <c r="J5079" s="459">
        <v>18828</v>
      </c>
    </row>
    <row r="5080" spans="2:10" x14ac:dyDescent="0.25">
      <c r="B5080" s="516" t="s">
        <v>321</v>
      </c>
      <c r="C5080" s="458" t="s">
        <v>4511</v>
      </c>
      <c r="D5080" s="458" t="s">
        <v>4494</v>
      </c>
      <c r="E5080" s="456">
        <v>0</v>
      </c>
      <c r="F5080" s="456">
        <v>2382</v>
      </c>
      <c r="G5080" s="456">
        <v>0</v>
      </c>
      <c r="H5080" s="456">
        <v>0</v>
      </c>
      <c r="I5080" s="456">
        <v>0</v>
      </c>
      <c r="J5080" s="459">
        <v>2382</v>
      </c>
    </row>
    <row r="5081" spans="2:10" x14ac:dyDescent="0.25">
      <c r="B5081" s="516" t="s">
        <v>321</v>
      </c>
      <c r="C5081" s="458" t="s">
        <v>4081</v>
      </c>
      <c r="D5081" s="458" t="s">
        <v>2262</v>
      </c>
      <c r="E5081" s="456">
        <v>0</v>
      </c>
      <c r="F5081" s="456">
        <v>13.16</v>
      </c>
      <c r="G5081" s="456">
        <v>0</v>
      </c>
      <c r="H5081" s="456">
        <v>0</v>
      </c>
      <c r="I5081" s="456">
        <v>0</v>
      </c>
      <c r="J5081" s="459">
        <v>13.16</v>
      </c>
    </row>
    <row r="5082" spans="2:10" x14ac:dyDescent="0.25">
      <c r="B5082" s="516" t="s">
        <v>321</v>
      </c>
      <c r="C5082" s="458" t="s">
        <v>4512</v>
      </c>
      <c r="D5082" s="458" t="s">
        <v>3686</v>
      </c>
      <c r="E5082" s="456">
        <v>0</v>
      </c>
      <c r="F5082" s="456">
        <v>89430</v>
      </c>
      <c r="G5082" s="456">
        <v>24035.34</v>
      </c>
      <c r="H5082" s="456">
        <v>0</v>
      </c>
      <c r="I5082" s="456">
        <v>0</v>
      </c>
      <c r="J5082" s="459">
        <v>65394.66</v>
      </c>
    </row>
    <row r="5083" spans="2:10" x14ac:dyDescent="0.25">
      <c r="B5083" s="516" t="s">
        <v>321</v>
      </c>
      <c r="C5083" s="458" t="s">
        <v>5729</v>
      </c>
      <c r="D5083" s="458" t="s">
        <v>5598</v>
      </c>
      <c r="E5083" s="456">
        <v>0</v>
      </c>
      <c r="F5083" s="456">
        <v>0</v>
      </c>
      <c r="G5083" s="456">
        <v>0</v>
      </c>
      <c r="H5083" s="456">
        <v>0</v>
      </c>
      <c r="I5083" s="456">
        <v>0</v>
      </c>
      <c r="J5083" s="459">
        <v>0</v>
      </c>
    </row>
    <row r="5084" spans="2:10" x14ac:dyDescent="0.25">
      <c r="B5084" s="516" t="s">
        <v>321</v>
      </c>
      <c r="C5084" s="458" t="s">
        <v>3698</v>
      </c>
      <c r="D5084" s="458" t="s">
        <v>3276</v>
      </c>
      <c r="E5084" s="456">
        <v>0</v>
      </c>
      <c r="F5084" s="456">
        <v>6874.09</v>
      </c>
      <c r="G5084" s="456">
        <v>0</v>
      </c>
      <c r="H5084" s="456">
        <v>24035.34</v>
      </c>
      <c r="I5084" s="456">
        <v>0</v>
      </c>
      <c r="J5084" s="459">
        <v>30909.43</v>
      </c>
    </row>
    <row r="5085" spans="2:10" x14ac:dyDescent="0.25">
      <c r="B5085" s="516" t="s">
        <v>321</v>
      </c>
      <c r="C5085" s="458" t="s">
        <v>5730</v>
      </c>
      <c r="D5085" s="458" t="s">
        <v>5601</v>
      </c>
      <c r="E5085" s="456">
        <v>0</v>
      </c>
      <c r="F5085" s="456">
        <v>0</v>
      </c>
      <c r="G5085" s="456">
        <v>0</v>
      </c>
      <c r="H5085" s="456">
        <v>0</v>
      </c>
      <c r="I5085" s="456">
        <v>0</v>
      </c>
      <c r="J5085" s="459">
        <v>0</v>
      </c>
    </row>
    <row r="5086" spans="2:10" x14ac:dyDescent="0.25">
      <c r="B5086" s="516" t="s">
        <v>321</v>
      </c>
      <c r="C5086" s="458" t="s">
        <v>4513</v>
      </c>
      <c r="D5086" s="458" t="s">
        <v>2065</v>
      </c>
      <c r="E5086" s="456">
        <v>0</v>
      </c>
      <c r="F5086" s="456">
        <v>-157111.28</v>
      </c>
      <c r="G5086" s="456">
        <v>206243.5</v>
      </c>
      <c r="H5086" s="456">
        <v>0</v>
      </c>
      <c r="I5086" s="456">
        <v>0</v>
      </c>
      <c r="J5086" s="459">
        <v>-363354.78</v>
      </c>
    </row>
    <row r="5087" spans="2:10" x14ac:dyDescent="0.25">
      <c r="B5087" s="516" t="s">
        <v>321</v>
      </c>
      <c r="C5087" s="458" t="s">
        <v>3699</v>
      </c>
      <c r="D5087" s="458" t="s">
        <v>2067</v>
      </c>
      <c r="E5087" s="456">
        <v>0</v>
      </c>
      <c r="F5087" s="456">
        <v>463077.99</v>
      </c>
      <c r="G5087" s="456">
        <v>0</v>
      </c>
      <c r="H5087" s="456">
        <v>0</v>
      </c>
      <c r="I5087" s="456">
        <v>0</v>
      </c>
      <c r="J5087" s="459">
        <v>463077.99</v>
      </c>
    </row>
    <row r="5088" spans="2:10" x14ac:dyDescent="0.25">
      <c r="B5088" s="516" t="s">
        <v>321</v>
      </c>
      <c r="C5088" s="458" t="s">
        <v>4267</v>
      </c>
      <c r="D5088" s="458" t="s">
        <v>2069</v>
      </c>
      <c r="E5088" s="456">
        <v>0</v>
      </c>
      <c r="F5088" s="456">
        <v>8800</v>
      </c>
      <c r="G5088" s="456">
        <v>0</v>
      </c>
      <c r="H5088" s="456">
        <v>9100</v>
      </c>
      <c r="I5088" s="456">
        <v>0</v>
      </c>
      <c r="J5088" s="459">
        <v>17900</v>
      </c>
    </row>
    <row r="5089" spans="2:10" x14ac:dyDescent="0.25">
      <c r="B5089" s="516" t="s">
        <v>321</v>
      </c>
      <c r="C5089" s="458" t="s">
        <v>4514</v>
      </c>
      <c r="D5089" s="458" t="s">
        <v>2071</v>
      </c>
      <c r="E5089" s="456">
        <v>0</v>
      </c>
      <c r="F5089" s="456">
        <v>-10823</v>
      </c>
      <c r="G5089" s="456">
        <v>0</v>
      </c>
      <c r="H5089" s="456">
        <v>80000</v>
      </c>
      <c r="I5089" s="456">
        <v>0</v>
      </c>
      <c r="J5089" s="459">
        <v>69177</v>
      </c>
    </row>
    <row r="5090" spans="2:10" x14ac:dyDescent="0.25">
      <c r="B5090" s="516" t="s">
        <v>321</v>
      </c>
      <c r="C5090" s="458" t="s">
        <v>4865</v>
      </c>
      <c r="D5090" s="458" t="s">
        <v>2073</v>
      </c>
      <c r="E5090" s="456">
        <v>0</v>
      </c>
      <c r="F5090" s="456">
        <v>-3000</v>
      </c>
      <c r="G5090" s="456">
        <v>0</v>
      </c>
      <c r="H5090" s="456">
        <v>0</v>
      </c>
      <c r="I5090" s="456">
        <v>0</v>
      </c>
      <c r="J5090" s="459">
        <v>-3000</v>
      </c>
    </row>
    <row r="5091" spans="2:10" x14ac:dyDescent="0.25">
      <c r="B5091" s="516" t="s">
        <v>321</v>
      </c>
      <c r="C5091" s="458" t="s">
        <v>3291</v>
      </c>
      <c r="D5091" s="458" t="s">
        <v>2075</v>
      </c>
      <c r="E5091" s="456">
        <v>0</v>
      </c>
      <c r="F5091" s="456">
        <v>-280841.59000000003</v>
      </c>
      <c r="G5091" s="456">
        <v>0</v>
      </c>
      <c r="H5091" s="456">
        <v>28000</v>
      </c>
      <c r="I5091" s="456">
        <v>0</v>
      </c>
      <c r="J5091" s="459">
        <v>-252841.59</v>
      </c>
    </row>
    <row r="5092" spans="2:10" x14ac:dyDescent="0.25">
      <c r="B5092" s="516" t="s">
        <v>321</v>
      </c>
      <c r="C5092" s="458" t="s">
        <v>4082</v>
      </c>
      <c r="D5092" s="458" t="s">
        <v>2077</v>
      </c>
      <c r="E5092" s="456">
        <v>0</v>
      </c>
      <c r="F5092" s="456">
        <v>15264.94</v>
      </c>
      <c r="G5092" s="456">
        <v>0</v>
      </c>
      <c r="H5092" s="456">
        <v>0</v>
      </c>
      <c r="I5092" s="456">
        <v>0</v>
      </c>
      <c r="J5092" s="459">
        <v>15264.94</v>
      </c>
    </row>
    <row r="5093" spans="2:10" x14ac:dyDescent="0.25">
      <c r="B5093" s="516" t="s">
        <v>321</v>
      </c>
      <c r="C5093" s="458" t="s">
        <v>4866</v>
      </c>
      <c r="D5093" s="458" t="s">
        <v>2079</v>
      </c>
      <c r="E5093" s="456">
        <v>0</v>
      </c>
      <c r="F5093" s="456">
        <v>144761</v>
      </c>
      <c r="G5093" s="456">
        <v>0</v>
      </c>
      <c r="H5093" s="456">
        <v>30000</v>
      </c>
      <c r="I5093" s="456">
        <v>0</v>
      </c>
      <c r="J5093" s="459">
        <v>174761</v>
      </c>
    </row>
    <row r="5094" spans="2:10" x14ac:dyDescent="0.25">
      <c r="B5094" s="516" t="s">
        <v>321</v>
      </c>
      <c r="C5094" s="458" t="s">
        <v>4867</v>
      </c>
      <c r="D5094" s="458" t="s">
        <v>2081</v>
      </c>
      <c r="E5094" s="456">
        <v>0</v>
      </c>
      <c r="F5094" s="456">
        <v>-20000</v>
      </c>
      <c r="G5094" s="456">
        <v>0</v>
      </c>
      <c r="H5094" s="456">
        <v>0</v>
      </c>
      <c r="I5094" s="456">
        <v>0</v>
      </c>
      <c r="J5094" s="459">
        <v>-20000</v>
      </c>
    </row>
    <row r="5095" spans="2:10" x14ac:dyDescent="0.25">
      <c r="B5095" s="516" t="s">
        <v>321</v>
      </c>
      <c r="C5095" s="458" t="s">
        <v>4268</v>
      </c>
      <c r="D5095" s="458" t="s">
        <v>2083</v>
      </c>
      <c r="E5095" s="456">
        <v>0</v>
      </c>
      <c r="F5095" s="456">
        <v>-110947.23</v>
      </c>
      <c r="G5095" s="456">
        <v>0</v>
      </c>
      <c r="H5095" s="456">
        <v>0</v>
      </c>
      <c r="I5095" s="456">
        <v>0</v>
      </c>
      <c r="J5095" s="459">
        <v>-110947.23</v>
      </c>
    </row>
    <row r="5096" spans="2:10" x14ac:dyDescent="0.25">
      <c r="B5096" s="516" t="s">
        <v>321</v>
      </c>
      <c r="C5096" s="458" t="s">
        <v>4515</v>
      </c>
      <c r="D5096" s="458" t="s">
        <v>2085</v>
      </c>
      <c r="E5096" s="456">
        <v>0</v>
      </c>
      <c r="F5096" s="456">
        <v>-15764</v>
      </c>
      <c r="G5096" s="456">
        <v>0</v>
      </c>
      <c r="H5096" s="456">
        <v>0</v>
      </c>
      <c r="I5096" s="456">
        <v>0</v>
      </c>
      <c r="J5096" s="459">
        <v>-15764</v>
      </c>
    </row>
    <row r="5097" spans="2:10" x14ac:dyDescent="0.25">
      <c r="B5097" s="516" t="s">
        <v>321</v>
      </c>
      <c r="C5097" s="458" t="s">
        <v>4083</v>
      </c>
      <c r="D5097" s="458" t="s">
        <v>2087</v>
      </c>
      <c r="E5097" s="456">
        <v>0</v>
      </c>
      <c r="F5097" s="456">
        <v>-27386.59</v>
      </c>
      <c r="G5097" s="456">
        <v>0</v>
      </c>
      <c r="H5097" s="456">
        <v>0</v>
      </c>
      <c r="I5097" s="456">
        <v>0</v>
      </c>
      <c r="J5097" s="459">
        <v>-27386.59</v>
      </c>
    </row>
    <row r="5098" spans="2:10" x14ac:dyDescent="0.25">
      <c r="B5098" s="516" t="s">
        <v>321</v>
      </c>
      <c r="C5098" s="458" t="s">
        <v>4868</v>
      </c>
      <c r="D5098" s="458" t="s">
        <v>2089</v>
      </c>
      <c r="E5098" s="456">
        <v>0</v>
      </c>
      <c r="F5098" s="456">
        <v>-500</v>
      </c>
      <c r="G5098" s="456">
        <v>0</v>
      </c>
      <c r="H5098" s="456">
        <v>0</v>
      </c>
      <c r="I5098" s="456">
        <v>0</v>
      </c>
      <c r="J5098" s="459">
        <v>-500</v>
      </c>
    </row>
    <row r="5099" spans="2:10" x14ac:dyDescent="0.25">
      <c r="B5099" s="516" t="s">
        <v>321</v>
      </c>
      <c r="C5099" s="458" t="s">
        <v>3292</v>
      </c>
      <c r="D5099" s="458" t="s">
        <v>2091</v>
      </c>
      <c r="E5099" s="456">
        <v>0</v>
      </c>
      <c r="F5099" s="456">
        <v>2524578.5299999998</v>
      </c>
      <c r="G5099" s="456">
        <v>0</v>
      </c>
      <c r="H5099" s="456">
        <v>0</v>
      </c>
      <c r="I5099" s="456">
        <v>0</v>
      </c>
      <c r="J5099" s="459">
        <v>2524578.5299999998</v>
      </c>
    </row>
    <row r="5100" spans="2:10" x14ac:dyDescent="0.25">
      <c r="B5100" s="516" t="s">
        <v>321</v>
      </c>
      <c r="C5100" s="458" t="s">
        <v>4084</v>
      </c>
      <c r="D5100" s="458" t="s">
        <v>4060</v>
      </c>
      <c r="E5100" s="456">
        <v>0</v>
      </c>
      <c r="F5100" s="456">
        <v>189617.43</v>
      </c>
      <c r="G5100" s="456">
        <v>0</v>
      </c>
      <c r="H5100" s="456">
        <v>5271.96</v>
      </c>
      <c r="I5100" s="456">
        <v>0</v>
      </c>
      <c r="J5100" s="459">
        <v>194889.39</v>
      </c>
    </row>
    <row r="5101" spans="2:10" x14ac:dyDescent="0.25">
      <c r="B5101" s="516" t="s">
        <v>321</v>
      </c>
      <c r="C5101" s="458" t="s">
        <v>5731</v>
      </c>
      <c r="D5101" s="458" t="s">
        <v>2093</v>
      </c>
      <c r="E5101" s="456">
        <v>0</v>
      </c>
      <c r="F5101" s="456">
        <v>0</v>
      </c>
      <c r="G5101" s="456">
        <v>0</v>
      </c>
      <c r="H5101" s="456">
        <v>0</v>
      </c>
      <c r="I5101" s="456">
        <v>0</v>
      </c>
      <c r="J5101" s="459">
        <v>0</v>
      </c>
    </row>
    <row r="5102" spans="2:10" x14ac:dyDescent="0.25">
      <c r="B5102" s="516" t="s">
        <v>321</v>
      </c>
      <c r="C5102" s="458" t="s">
        <v>5732</v>
      </c>
      <c r="D5102" s="458" t="s">
        <v>2095</v>
      </c>
      <c r="E5102" s="456">
        <v>0</v>
      </c>
      <c r="F5102" s="456">
        <v>0</v>
      </c>
      <c r="G5102" s="456">
        <v>0</v>
      </c>
      <c r="H5102" s="456">
        <v>0</v>
      </c>
      <c r="I5102" s="456">
        <v>0</v>
      </c>
      <c r="J5102" s="459">
        <v>0</v>
      </c>
    </row>
    <row r="5103" spans="2:10" x14ac:dyDescent="0.25">
      <c r="B5103" s="516" t="s">
        <v>321</v>
      </c>
      <c r="C5103" s="458" t="s">
        <v>4085</v>
      </c>
      <c r="D5103" s="458" t="s">
        <v>2097</v>
      </c>
      <c r="E5103" s="456">
        <v>0</v>
      </c>
      <c r="F5103" s="456">
        <v>-56096.22</v>
      </c>
      <c r="G5103" s="456">
        <v>38480.589999999997</v>
      </c>
      <c r="H5103" s="456">
        <v>0</v>
      </c>
      <c r="I5103" s="456">
        <v>0</v>
      </c>
      <c r="J5103" s="459">
        <v>-94576.81</v>
      </c>
    </row>
    <row r="5104" spans="2:10" x14ac:dyDescent="0.25">
      <c r="B5104" s="516" t="s">
        <v>321</v>
      </c>
      <c r="C5104" s="458" t="s">
        <v>4269</v>
      </c>
      <c r="D5104" s="458" t="s">
        <v>2099</v>
      </c>
      <c r="E5104" s="456">
        <v>0</v>
      </c>
      <c r="F5104" s="456">
        <v>-27627</v>
      </c>
      <c r="G5104" s="456">
        <v>0</v>
      </c>
      <c r="H5104" s="456">
        <v>470.03</v>
      </c>
      <c r="I5104" s="456">
        <v>0</v>
      </c>
      <c r="J5104" s="459">
        <v>-27156.97</v>
      </c>
    </row>
    <row r="5105" spans="2:10" ht="18" x14ac:dyDescent="0.25">
      <c r="B5105" s="516" t="s">
        <v>321</v>
      </c>
      <c r="C5105" s="458" t="s">
        <v>4692</v>
      </c>
      <c r="D5105" s="458" t="s">
        <v>2177</v>
      </c>
      <c r="E5105" s="456">
        <v>0</v>
      </c>
      <c r="F5105" s="456">
        <v>3700</v>
      </c>
      <c r="G5105" s="456">
        <v>0</v>
      </c>
      <c r="H5105" s="456">
        <v>1500</v>
      </c>
      <c r="I5105" s="456">
        <v>0</v>
      </c>
      <c r="J5105" s="459">
        <v>5200</v>
      </c>
    </row>
    <row r="5106" spans="2:10" x14ac:dyDescent="0.25">
      <c r="B5106" s="516" t="s">
        <v>321</v>
      </c>
      <c r="C5106" s="458" t="s">
        <v>4693</v>
      </c>
      <c r="D5106" s="458" t="s">
        <v>2179</v>
      </c>
      <c r="E5106" s="456">
        <v>0</v>
      </c>
      <c r="F5106" s="456">
        <v>-5500</v>
      </c>
      <c r="G5106" s="456">
        <v>34636.69</v>
      </c>
      <c r="H5106" s="456">
        <v>0</v>
      </c>
      <c r="I5106" s="456">
        <v>0</v>
      </c>
      <c r="J5106" s="459">
        <v>-40136.69</v>
      </c>
    </row>
    <row r="5107" spans="2:10" x14ac:dyDescent="0.25">
      <c r="B5107" s="516" t="s">
        <v>321</v>
      </c>
      <c r="C5107" s="458" t="s">
        <v>4694</v>
      </c>
      <c r="D5107" s="458" t="s">
        <v>2101</v>
      </c>
      <c r="E5107" s="456">
        <v>0</v>
      </c>
      <c r="F5107" s="456">
        <v>21685</v>
      </c>
      <c r="G5107" s="456">
        <v>0</v>
      </c>
      <c r="H5107" s="456">
        <v>0</v>
      </c>
      <c r="I5107" s="456">
        <v>0</v>
      </c>
      <c r="J5107" s="459">
        <v>21685</v>
      </c>
    </row>
    <row r="5108" spans="2:10" x14ac:dyDescent="0.25">
      <c r="B5108" s="516" t="s">
        <v>321</v>
      </c>
      <c r="C5108" s="458" t="s">
        <v>5733</v>
      </c>
      <c r="D5108" s="458" t="s">
        <v>2182</v>
      </c>
      <c r="E5108" s="456">
        <v>0</v>
      </c>
      <c r="F5108" s="456">
        <v>0</v>
      </c>
      <c r="G5108" s="456">
        <v>925.98</v>
      </c>
      <c r="H5108" s="456">
        <v>0</v>
      </c>
      <c r="I5108" s="456">
        <v>0</v>
      </c>
      <c r="J5108" s="459">
        <v>-925.98</v>
      </c>
    </row>
    <row r="5109" spans="2:10" x14ac:dyDescent="0.25">
      <c r="B5109" s="516" t="s">
        <v>321</v>
      </c>
      <c r="C5109" s="458" t="s">
        <v>3700</v>
      </c>
      <c r="D5109" s="458" t="s">
        <v>2103</v>
      </c>
      <c r="E5109" s="456">
        <v>0</v>
      </c>
      <c r="F5109" s="456">
        <v>7457</v>
      </c>
      <c r="G5109" s="456">
        <v>0</v>
      </c>
      <c r="H5109" s="456">
        <v>2030.18</v>
      </c>
      <c r="I5109" s="456">
        <v>0</v>
      </c>
      <c r="J5109" s="459">
        <v>9487.18</v>
      </c>
    </row>
    <row r="5110" spans="2:10" x14ac:dyDescent="0.25">
      <c r="B5110" s="516" t="s">
        <v>321</v>
      </c>
      <c r="C5110" s="458" t="s">
        <v>4270</v>
      </c>
      <c r="D5110" s="458" t="s">
        <v>2105</v>
      </c>
      <c r="E5110" s="456">
        <v>0</v>
      </c>
      <c r="F5110" s="456">
        <v>35821.620000000003</v>
      </c>
      <c r="G5110" s="456">
        <v>0</v>
      </c>
      <c r="H5110" s="456">
        <v>147879.04999999999</v>
      </c>
      <c r="I5110" s="456">
        <v>0</v>
      </c>
      <c r="J5110" s="459">
        <v>183700.67</v>
      </c>
    </row>
    <row r="5111" spans="2:10" x14ac:dyDescent="0.25">
      <c r="B5111" s="516" t="s">
        <v>321</v>
      </c>
      <c r="C5111" s="458" t="s">
        <v>4516</v>
      </c>
      <c r="D5111" s="458" t="s">
        <v>2186</v>
      </c>
      <c r="E5111" s="456">
        <v>0</v>
      </c>
      <c r="F5111" s="456">
        <v>3000</v>
      </c>
      <c r="G5111" s="456">
        <v>2827.14</v>
      </c>
      <c r="H5111" s="456">
        <v>0</v>
      </c>
      <c r="I5111" s="456">
        <v>0</v>
      </c>
      <c r="J5111" s="459">
        <v>172.86</v>
      </c>
    </row>
    <row r="5112" spans="2:10" x14ac:dyDescent="0.25">
      <c r="B5112" s="516" t="s">
        <v>321</v>
      </c>
      <c r="C5112" s="458" t="s">
        <v>5734</v>
      </c>
      <c r="D5112" s="458" t="s">
        <v>5604</v>
      </c>
      <c r="E5112" s="456">
        <v>0</v>
      </c>
      <c r="F5112" s="456">
        <v>0</v>
      </c>
      <c r="G5112" s="456">
        <v>0</v>
      </c>
      <c r="H5112" s="456">
        <v>0</v>
      </c>
      <c r="I5112" s="456">
        <v>0</v>
      </c>
      <c r="J5112" s="459">
        <v>0</v>
      </c>
    </row>
    <row r="5113" spans="2:10" x14ac:dyDescent="0.25">
      <c r="B5113" s="516" t="s">
        <v>321</v>
      </c>
      <c r="C5113" s="458" t="s">
        <v>4271</v>
      </c>
      <c r="D5113" s="458" t="s">
        <v>2107</v>
      </c>
      <c r="E5113" s="456">
        <v>0</v>
      </c>
      <c r="F5113" s="456">
        <v>988454</v>
      </c>
      <c r="G5113" s="456">
        <v>64652.93</v>
      </c>
      <c r="H5113" s="456">
        <v>0</v>
      </c>
      <c r="I5113" s="456">
        <v>0</v>
      </c>
      <c r="J5113" s="459">
        <v>923801.07</v>
      </c>
    </row>
    <row r="5114" spans="2:10" x14ac:dyDescent="0.25">
      <c r="B5114" s="516" t="s">
        <v>321</v>
      </c>
      <c r="C5114" s="458" t="s">
        <v>3701</v>
      </c>
      <c r="D5114" s="458" t="s">
        <v>2109</v>
      </c>
      <c r="E5114" s="456">
        <v>0</v>
      </c>
      <c r="F5114" s="456">
        <v>30188</v>
      </c>
      <c r="G5114" s="456">
        <v>32927.9</v>
      </c>
      <c r="H5114" s="456">
        <v>0</v>
      </c>
      <c r="I5114" s="456">
        <v>0</v>
      </c>
      <c r="J5114" s="459">
        <v>-2739.9</v>
      </c>
    </row>
    <row r="5115" spans="2:10" x14ac:dyDescent="0.25">
      <c r="B5115" s="516" t="s">
        <v>321</v>
      </c>
      <c r="C5115" s="458" t="s">
        <v>3702</v>
      </c>
      <c r="D5115" s="458" t="s">
        <v>2111</v>
      </c>
      <c r="E5115" s="456">
        <v>0</v>
      </c>
      <c r="F5115" s="456">
        <v>24550</v>
      </c>
      <c r="G5115" s="456">
        <v>5897.7</v>
      </c>
      <c r="H5115" s="456">
        <v>0</v>
      </c>
      <c r="I5115" s="456">
        <v>0</v>
      </c>
      <c r="J5115" s="459">
        <v>18652.3</v>
      </c>
    </row>
    <row r="5116" spans="2:10" x14ac:dyDescent="0.25">
      <c r="B5116" s="516" t="s">
        <v>321</v>
      </c>
      <c r="C5116" s="458" t="s">
        <v>4517</v>
      </c>
      <c r="D5116" s="458" t="s">
        <v>2191</v>
      </c>
      <c r="E5116" s="456">
        <v>0</v>
      </c>
      <c r="F5116" s="456">
        <v>11100</v>
      </c>
      <c r="G5116" s="456">
        <v>820.37</v>
      </c>
      <c r="H5116" s="456">
        <v>0</v>
      </c>
      <c r="I5116" s="456">
        <v>0</v>
      </c>
      <c r="J5116" s="459">
        <v>10279.629999999999</v>
      </c>
    </row>
    <row r="5117" spans="2:10" x14ac:dyDescent="0.25">
      <c r="B5117" s="516" t="s">
        <v>321</v>
      </c>
      <c r="C5117" s="458" t="s">
        <v>5735</v>
      </c>
      <c r="D5117" s="458" t="s">
        <v>3690</v>
      </c>
      <c r="E5117" s="456">
        <v>0</v>
      </c>
      <c r="F5117" s="456">
        <v>0</v>
      </c>
      <c r="G5117" s="456">
        <v>0</v>
      </c>
      <c r="H5117" s="456">
        <v>0</v>
      </c>
      <c r="I5117" s="456">
        <v>0</v>
      </c>
      <c r="J5117" s="459">
        <v>0</v>
      </c>
    </row>
    <row r="5118" spans="2:10" x14ac:dyDescent="0.25">
      <c r="B5118" s="516" t="s">
        <v>321</v>
      </c>
      <c r="C5118" s="458" t="s">
        <v>5736</v>
      </c>
      <c r="D5118" s="458" t="s">
        <v>2113</v>
      </c>
      <c r="E5118" s="456">
        <v>0</v>
      </c>
      <c r="F5118" s="456">
        <v>0</v>
      </c>
      <c r="G5118" s="456">
        <v>112.87</v>
      </c>
      <c r="H5118" s="456">
        <v>0</v>
      </c>
      <c r="I5118" s="456">
        <v>0</v>
      </c>
      <c r="J5118" s="459">
        <v>-112.87</v>
      </c>
    </row>
    <row r="5119" spans="2:10" x14ac:dyDescent="0.25">
      <c r="B5119" s="516" t="s">
        <v>321</v>
      </c>
      <c r="C5119" s="458" t="s">
        <v>4695</v>
      </c>
      <c r="D5119" s="458" t="s">
        <v>2194</v>
      </c>
      <c r="E5119" s="456">
        <v>0</v>
      </c>
      <c r="F5119" s="456">
        <v>-200</v>
      </c>
      <c r="G5119" s="456">
        <v>1100.8</v>
      </c>
      <c r="H5119" s="456">
        <v>0</v>
      </c>
      <c r="I5119" s="456">
        <v>0</v>
      </c>
      <c r="J5119" s="459">
        <v>-1300.8</v>
      </c>
    </row>
    <row r="5120" spans="2:10" x14ac:dyDescent="0.25">
      <c r="B5120" s="516" t="s">
        <v>321</v>
      </c>
      <c r="C5120" s="458" t="s">
        <v>4518</v>
      </c>
      <c r="D5120" s="458" t="s">
        <v>2115</v>
      </c>
      <c r="E5120" s="456">
        <v>0</v>
      </c>
      <c r="F5120" s="456">
        <v>-33000</v>
      </c>
      <c r="G5120" s="456">
        <v>242637.71</v>
      </c>
      <c r="H5120" s="456">
        <v>0</v>
      </c>
      <c r="I5120" s="456">
        <v>0</v>
      </c>
      <c r="J5120" s="459">
        <v>-275637.71000000002</v>
      </c>
    </row>
    <row r="5121" spans="2:10" x14ac:dyDescent="0.25">
      <c r="B5121" s="516" t="s">
        <v>321</v>
      </c>
      <c r="C5121" s="458" t="s">
        <v>4869</v>
      </c>
      <c r="D5121" s="458" t="s">
        <v>2197</v>
      </c>
      <c r="E5121" s="456">
        <v>0</v>
      </c>
      <c r="F5121" s="456">
        <v>65000</v>
      </c>
      <c r="G5121" s="456">
        <v>426.72</v>
      </c>
      <c r="H5121" s="456">
        <v>0</v>
      </c>
      <c r="I5121" s="456">
        <v>0</v>
      </c>
      <c r="J5121" s="459">
        <v>64573.279999999999</v>
      </c>
    </row>
    <row r="5122" spans="2:10" x14ac:dyDescent="0.25">
      <c r="B5122" s="516" t="s">
        <v>321</v>
      </c>
      <c r="C5122" s="458" t="s">
        <v>4272</v>
      </c>
      <c r="D5122" s="458" t="s">
        <v>2119</v>
      </c>
      <c r="E5122" s="456">
        <v>0</v>
      </c>
      <c r="F5122" s="456">
        <v>-11600</v>
      </c>
      <c r="G5122" s="456">
        <v>7893.24</v>
      </c>
      <c r="H5122" s="456">
        <v>0</v>
      </c>
      <c r="I5122" s="456">
        <v>0</v>
      </c>
      <c r="J5122" s="459">
        <v>-19493.240000000002</v>
      </c>
    </row>
    <row r="5123" spans="2:10" x14ac:dyDescent="0.25">
      <c r="B5123" s="516" t="s">
        <v>321</v>
      </c>
      <c r="C5123" s="458" t="s">
        <v>5032</v>
      </c>
      <c r="D5123" s="458" t="s">
        <v>5019</v>
      </c>
      <c r="E5123" s="456">
        <v>0</v>
      </c>
      <c r="F5123" s="456">
        <v>4000</v>
      </c>
      <c r="G5123" s="456">
        <v>0</v>
      </c>
      <c r="H5123" s="456">
        <v>399</v>
      </c>
      <c r="I5123" s="456">
        <v>0</v>
      </c>
      <c r="J5123" s="459">
        <v>4399</v>
      </c>
    </row>
    <row r="5124" spans="2:10" x14ac:dyDescent="0.25">
      <c r="B5124" s="516" t="s">
        <v>321</v>
      </c>
      <c r="C5124" s="458" t="s">
        <v>4273</v>
      </c>
      <c r="D5124" s="458" t="s">
        <v>2121</v>
      </c>
      <c r="E5124" s="456">
        <v>0</v>
      </c>
      <c r="F5124" s="456">
        <v>-632</v>
      </c>
      <c r="G5124" s="456">
        <v>1594.76</v>
      </c>
      <c r="H5124" s="456">
        <v>0</v>
      </c>
      <c r="I5124" s="456">
        <v>0</v>
      </c>
      <c r="J5124" s="459">
        <v>-2226.7600000000002</v>
      </c>
    </row>
    <row r="5125" spans="2:10" x14ac:dyDescent="0.25">
      <c r="B5125" s="516" t="s">
        <v>321</v>
      </c>
      <c r="C5125" s="458" t="s">
        <v>4274</v>
      </c>
      <c r="D5125" s="458" t="s">
        <v>2123</v>
      </c>
      <c r="E5125" s="456">
        <v>0</v>
      </c>
      <c r="F5125" s="456">
        <v>-17170</v>
      </c>
      <c r="G5125" s="456">
        <v>4744.3999999999996</v>
      </c>
      <c r="H5125" s="456">
        <v>0</v>
      </c>
      <c r="I5125" s="456">
        <v>0</v>
      </c>
      <c r="J5125" s="459">
        <v>-21914.400000000001</v>
      </c>
    </row>
    <row r="5126" spans="2:10" ht="18" x14ac:dyDescent="0.25">
      <c r="B5126" s="516" t="s">
        <v>321</v>
      </c>
      <c r="C5126" s="458" t="s">
        <v>4275</v>
      </c>
      <c r="D5126" s="458" t="s">
        <v>2125</v>
      </c>
      <c r="E5126" s="456">
        <v>0</v>
      </c>
      <c r="F5126" s="456">
        <v>116816.56</v>
      </c>
      <c r="G5126" s="456">
        <v>3089.94</v>
      </c>
      <c r="H5126" s="456">
        <v>0</v>
      </c>
      <c r="I5126" s="456">
        <v>0</v>
      </c>
      <c r="J5126" s="459">
        <v>113726.62</v>
      </c>
    </row>
    <row r="5127" spans="2:10" ht="18" x14ac:dyDescent="0.25">
      <c r="B5127" s="516" t="s">
        <v>321</v>
      </c>
      <c r="C5127" s="458" t="s">
        <v>4086</v>
      </c>
      <c r="D5127" s="458" t="s">
        <v>2127</v>
      </c>
      <c r="E5127" s="456">
        <v>0</v>
      </c>
      <c r="F5127" s="456">
        <v>15082</v>
      </c>
      <c r="G5127" s="456">
        <v>0</v>
      </c>
      <c r="H5127" s="456">
        <v>17200</v>
      </c>
      <c r="I5127" s="456">
        <v>0</v>
      </c>
      <c r="J5127" s="459">
        <v>32282</v>
      </c>
    </row>
    <row r="5128" spans="2:10" x14ac:dyDescent="0.25">
      <c r="B5128" s="516" t="s">
        <v>321</v>
      </c>
      <c r="C5128" s="458" t="s">
        <v>4276</v>
      </c>
      <c r="D5128" s="458" t="s">
        <v>2129</v>
      </c>
      <c r="E5128" s="456">
        <v>0</v>
      </c>
      <c r="F5128" s="456">
        <v>9670</v>
      </c>
      <c r="G5128" s="456">
        <v>4988.83</v>
      </c>
      <c r="H5128" s="456">
        <v>0</v>
      </c>
      <c r="I5128" s="456">
        <v>0</v>
      </c>
      <c r="J5128" s="459">
        <v>4681.17</v>
      </c>
    </row>
    <row r="5129" spans="2:10" x14ac:dyDescent="0.25">
      <c r="B5129" s="516" t="s">
        <v>321</v>
      </c>
      <c r="C5129" s="458" t="s">
        <v>5737</v>
      </c>
      <c r="D5129" s="458" t="s">
        <v>2131</v>
      </c>
      <c r="E5129" s="456">
        <v>0</v>
      </c>
      <c r="F5129" s="456">
        <v>0</v>
      </c>
      <c r="G5129" s="456">
        <v>304.11</v>
      </c>
      <c r="H5129" s="456">
        <v>0</v>
      </c>
      <c r="I5129" s="456">
        <v>0</v>
      </c>
      <c r="J5129" s="459">
        <v>-304.11</v>
      </c>
    </row>
    <row r="5130" spans="2:10" x14ac:dyDescent="0.25">
      <c r="B5130" s="516" t="s">
        <v>321</v>
      </c>
      <c r="C5130" s="458" t="s">
        <v>4277</v>
      </c>
      <c r="D5130" s="458" t="s">
        <v>2137</v>
      </c>
      <c r="E5130" s="456">
        <v>0</v>
      </c>
      <c r="F5130" s="456">
        <v>27400</v>
      </c>
      <c r="G5130" s="456">
        <v>3779.32</v>
      </c>
      <c r="H5130" s="456">
        <v>0</v>
      </c>
      <c r="I5130" s="456">
        <v>0</v>
      </c>
      <c r="J5130" s="459">
        <v>23620.68</v>
      </c>
    </row>
    <row r="5131" spans="2:10" x14ac:dyDescent="0.25">
      <c r="B5131" s="516" t="s">
        <v>321</v>
      </c>
      <c r="C5131" s="458" t="s">
        <v>5738</v>
      </c>
      <c r="D5131" s="458" t="s">
        <v>2206</v>
      </c>
      <c r="E5131" s="456">
        <v>0</v>
      </c>
      <c r="F5131" s="456">
        <v>0</v>
      </c>
      <c r="G5131" s="456">
        <v>0</v>
      </c>
      <c r="H5131" s="456">
        <v>0</v>
      </c>
      <c r="I5131" s="456">
        <v>0</v>
      </c>
      <c r="J5131" s="459">
        <v>0</v>
      </c>
    </row>
    <row r="5132" spans="2:10" x14ac:dyDescent="0.25">
      <c r="B5132" s="516" t="s">
        <v>321</v>
      </c>
      <c r="C5132" s="458" t="s">
        <v>4278</v>
      </c>
      <c r="D5132" s="458" t="s">
        <v>2322</v>
      </c>
      <c r="E5132" s="456">
        <v>0</v>
      </c>
      <c r="F5132" s="456">
        <v>41062</v>
      </c>
      <c r="G5132" s="456">
        <v>5474.55</v>
      </c>
      <c r="H5132" s="456">
        <v>0</v>
      </c>
      <c r="I5132" s="456">
        <v>0</v>
      </c>
      <c r="J5132" s="459">
        <v>35587.449999999997</v>
      </c>
    </row>
    <row r="5133" spans="2:10" x14ac:dyDescent="0.25">
      <c r="B5133" s="516" t="s">
        <v>321</v>
      </c>
      <c r="C5133" s="458" t="s">
        <v>4696</v>
      </c>
      <c r="D5133" s="458" t="s">
        <v>2139</v>
      </c>
      <c r="E5133" s="456">
        <v>0</v>
      </c>
      <c r="F5133" s="456">
        <v>192</v>
      </c>
      <c r="G5133" s="456">
        <v>192</v>
      </c>
      <c r="H5133" s="456">
        <v>0</v>
      </c>
      <c r="I5133" s="456">
        <v>0</v>
      </c>
      <c r="J5133" s="459">
        <v>0</v>
      </c>
    </row>
    <row r="5134" spans="2:10" x14ac:dyDescent="0.25">
      <c r="B5134" s="516" t="s">
        <v>321</v>
      </c>
      <c r="C5134" s="458" t="s">
        <v>5739</v>
      </c>
      <c r="D5134" s="458" t="s">
        <v>2208</v>
      </c>
      <c r="E5134" s="456">
        <v>0</v>
      </c>
      <c r="F5134" s="456">
        <v>0</v>
      </c>
      <c r="G5134" s="456">
        <v>5063.25</v>
      </c>
      <c r="H5134" s="456">
        <v>0</v>
      </c>
      <c r="I5134" s="456">
        <v>0</v>
      </c>
      <c r="J5134" s="459">
        <v>-5063.25</v>
      </c>
    </row>
    <row r="5135" spans="2:10" x14ac:dyDescent="0.25">
      <c r="B5135" s="516" t="s">
        <v>321</v>
      </c>
      <c r="C5135" s="458" t="s">
        <v>5740</v>
      </c>
      <c r="D5135" s="458" t="s">
        <v>2210</v>
      </c>
      <c r="E5135" s="456">
        <v>0</v>
      </c>
      <c r="F5135" s="456">
        <v>0</v>
      </c>
      <c r="G5135" s="456">
        <v>0</v>
      </c>
      <c r="H5135" s="456">
        <v>0</v>
      </c>
      <c r="I5135" s="456">
        <v>0</v>
      </c>
      <c r="J5135" s="459">
        <v>0</v>
      </c>
    </row>
    <row r="5136" spans="2:10" x14ac:dyDescent="0.25">
      <c r="B5136" s="516" t="s">
        <v>321</v>
      </c>
      <c r="C5136" s="458" t="s">
        <v>4870</v>
      </c>
      <c r="D5136" s="458" t="s">
        <v>2141</v>
      </c>
      <c r="E5136" s="456">
        <v>0</v>
      </c>
      <c r="F5136" s="456">
        <v>-300</v>
      </c>
      <c r="G5136" s="456">
        <v>0</v>
      </c>
      <c r="H5136" s="456">
        <v>0</v>
      </c>
      <c r="I5136" s="456">
        <v>0</v>
      </c>
      <c r="J5136" s="459">
        <v>-300</v>
      </c>
    </row>
    <row r="5137" spans="2:10" x14ac:dyDescent="0.25">
      <c r="B5137" s="516" t="s">
        <v>321</v>
      </c>
      <c r="C5137" s="458" t="s">
        <v>5741</v>
      </c>
      <c r="D5137" s="458" t="s">
        <v>2213</v>
      </c>
      <c r="E5137" s="456">
        <v>0</v>
      </c>
      <c r="F5137" s="456">
        <v>0</v>
      </c>
      <c r="G5137" s="456">
        <v>46000</v>
      </c>
      <c r="H5137" s="456">
        <v>0</v>
      </c>
      <c r="I5137" s="456">
        <v>0</v>
      </c>
      <c r="J5137" s="459">
        <v>-46000</v>
      </c>
    </row>
    <row r="5138" spans="2:10" x14ac:dyDescent="0.25">
      <c r="B5138" s="516" t="s">
        <v>321</v>
      </c>
      <c r="C5138" s="458" t="s">
        <v>4871</v>
      </c>
      <c r="D5138" s="458" t="s">
        <v>2143</v>
      </c>
      <c r="E5138" s="456">
        <v>0</v>
      </c>
      <c r="F5138" s="456">
        <v>-10</v>
      </c>
      <c r="G5138" s="456">
        <v>16000</v>
      </c>
      <c r="H5138" s="456">
        <v>0</v>
      </c>
      <c r="I5138" s="456">
        <v>0</v>
      </c>
      <c r="J5138" s="459">
        <v>-16010</v>
      </c>
    </row>
    <row r="5139" spans="2:10" x14ac:dyDescent="0.25">
      <c r="B5139" s="516" t="s">
        <v>321</v>
      </c>
      <c r="C5139" s="458" t="s">
        <v>4087</v>
      </c>
      <c r="D5139" s="458" t="s">
        <v>4065</v>
      </c>
      <c r="E5139" s="456">
        <v>0</v>
      </c>
      <c r="F5139" s="456">
        <v>3480</v>
      </c>
      <c r="G5139" s="456">
        <v>0</v>
      </c>
      <c r="H5139" s="456">
        <v>0</v>
      </c>
      <c r="I5139" s="456">
        <v>0</v>
      </c>
      <c r="J5139" s="459">
        <v>3480</v>
      </c>
    </row>
    <row r="5140" spans="2:10" x14ac:dyDescent="0.25">
      <c r="B5140" s="516" t="s">
        <v>321</v>
      </c>
      <c r="C5140" s="458" t="s">
        <v>4088</v>
      </c>
      <c r="D5140" s="458" t="s">
        <v>2216</v>
      </c>
      <c r="E5140" s="456">
        <v>0</v>
      </c>
      <c r="F5140" s="456">
        <v>-2070</v>
      </c>
      <c r="G5140" s="456">
        <v>0</v>
      </c>
      <c r="H5140" s="456">
        <v>0</v>
      </c>
      <c r="I5140" s="456">
        <v>0</v>
      </c>
      <c r="J5140" s="459">
        <v>-2070</v>
      </c>
    </row>
    <row r="5141" spans="2:10" x14ac:dyDescent="0.25">
      <c r="B5141" s="516" t="s">
        <v>321</v>
      </c>
      <c r="C5141" s="458" t="s">
        <v>5742</v>
      </c>
      <c r="D5141" s="458" t="s">
        <v>2218</v>
      </c>
      <c r="E5141" s="456">
        <v>0</v>
      </c>
      <c r="F5141" s="456">
        <v>0</v>
      </c>
      <c r="G5141" s="456">
        <v>0</v>
      </c>
      <c r="H5141" s="456">
        <v>0</v>
      </c>
      <c r="I5141" s="456">
        <v>0</v>
      </c>
      <c r="J5141" s="459">
        <v>0</v>
      </c>
    </row>
    <row r="5142" spans="2:10" x14ac:dyDescent="0.25">
      <c r="B5142" s="516" t="s">
        <v>321</v>
      </c>
      <c r="C5142" s="458" t="s">
        <v>3703</v>
      </c>
      <c r="D5142" s="458" t="s">
        <v>2220</v>
      </c>
      <c r="E5142" s="456">
        <v>0</v>
      </c>
      <c r="F5142" s="456">
        <v>169380</v>
      </c>
      <c r="G5142" s="456">
        <v>0</v>
      </c>
      <c r="H5142" s="456">
        <v>66000</v>
      </c>
      <c r="I5142" s="456">
        <v>0</v>
      </c>
      <c r="J5142" s="459">
        <v>235380</v>
      </c>
    </row>
    <row r="5143" spans="2:10" x14ac:dyDescent="0.25">
      <c r="B5143" s="516" t="s">
        <v>321</v>
      </c>
      <c r="C5143" s="458" t="s">
        <v>4279</v>
      </c>
      <c r="D5143" s="458" t="s">
        <v>4240</v>
      </c>
      <c r="E5143" s="456">
        <v>0</v>
      </c>
      <c r="F5143" s="456">
        <v>8500</v>
      </c>
      <c r="G5143" s="456">
        <v>0</v>
      </c>
      <c r="H5143" s="456">
        <v>0</v>
      </c>
      <c r="I5143" s="456">
        <v>0</v>
      </c>
      <c r="J5143" s="459">
        <v>8500</v>
      </c>
    </row>
    <row r="5144" spans="2:10" ht="18" x14ac:dyDescent="0.25">
      <c r="B5144" s="516" t="s">
        <v>321</v>
      </c>
      <c r="C5144" s="458" t="s">
        <v>4519</v>
      </c>
      <c r="D5144" s="458" t="s">
        <v>2341</v>
      </c>
      <c r="E5144" s="456">
        <v>0</v>
      </c>
      <c r="F5144" s="456">
        <v>24900</v>
      </c>
      <c r="G5144" s="456">
        <v>0</v>
      </c>
      <c r="H5144" s="456">
        <v>2400</v>
      </c>
      <c r="I5144" s="456">
        <v>0</v>
      </c>
      <c r="J5144" s="459">
        <v>27300</v>
      </c>
    </row>
    <row r="5145" spans="2:10" x14ac:dyDescent="0.25">
      <c r="B5145" s="516" t="s">
        <v>321</v>
      </c>
      <c r="C5145" s="458" t="s">
        <v>5743</v>
      </c>
      <c r="D5145" s="458" t="s">
        <v>2222</v>
      </c>
      <c r="E5145" s="456">
        <v>0</v>
      </c>
      <c r="F5145" s="456">
        <v>0</v>
      </c>
      <c r="G5145" s="456">
        <v>29189.61</v>
      </c>
      <c r="H5145" s="456">
        <v>0</v>
      </c>
      <c r="I5145" s="456">
        <v>0</v>
      </c>
      <c r="J5145" s="459">
        <v>-29189.61</v>
      </c>
    </row>
    <row r="5146" spans="2:10" x14ac:dyDescent="0.25">
      <c r="B5146" s="516" t="s">
        <v>321</v>
      </c>
      <c r="C5146" s="458" t="s">
        <v>5033</v>
      </c>
      <c r="D5146" s="458" t="s">
        <v>5021</v>
      </c>
      <c r="E5146" s="456">
        <v>0</v>
      </c>
      <c r="F5146" s="456">
        <v>21760</v>
      </c>
      <c r="G5146" s="456">
        <v>0</v>
      </c>
      <c r="H5146" s="456">
        <v>32000</v>
      </c>
      <c r="I5146" s="456">
        <v>0</v>
      </c>
      <c r="J5146" s="459">
        <v>53760</v>
      </c>
    </row>
    <row r="5147" spans="2:10" x14ac:dyDescent="0.25">
      <c r="B5147" s="516" t="s">
        <v>321</v>
      </c>
      <c r="C5147" s="458" t="s">
        <v>5744</v>
      </c>
      <c r="D5147" s="458" t="s">
        <v>5615</v>
      </c>
      <c r="E5147" s="456">
        <v>0</v>
      </c>
      <c r="F5147" s="456">
        <v>0</v>
      </c>
      <c r="G5147" s="456">
        <v>0</v>
      </c>
      <c r="H5147" s="456">
        <v>0</v>
      </c>
      <c r="I5147" s="456">
        <v>0</v>
      </c>
      <c r="J5147" s="459">
        <v>0</v>
      </c>
    </row>
    <row r="5148" spans="2:10" x14ac:dyDescent="0.25">
      <c r="B5148" s="516" t="s">
        <v>321</v>
      </c>
      <c r="C5148" s="458" t="s">
        <v>5166</v>
      </c>
      <c r="D5148" s="458" t="s">
        <v>2345</v>
      </c>
      <c r="E5148" s="456">
        <v>0</v>
      </c>
      <c r="F5148" s="456">
        <v>6000</v>
      </c>
      <c r="G5148" s="456">
        <v>0</v>
      </c>
      <c r="H5148" s="456">
        <v>0</v>
      </c>
      <c r="I5148" s="456">
        <v>0</v>
      </c>
      <c r="J5148" s="459">
        <v>6000</v>
      </c>
    </row>
    <row r="5149" spans="2:10" x14ac:dyDescent="0.25">
      <c r="B5149" s="516" t="s">
        <v>321</v>
      </c>
      <c r="C5149" s="458" t="s">
        <v>3704</v>
      </c>
      <c r="D5149" s="458" t="s">
        <v>2224</v>
      </c>
      <c r="E5149" s="456">
        <v>0</v>
      </c>
      <c r="F5149" s="456">
        <v>-151360</v>
      </c>
      <c r="G5149" s="456">
        <v>0</v>
      </c>
      <c r="H5149" s="456">
        <v>175280.91</v>
      </c>
      <c r="I5149" s="456">
        <v>0</v>
      </c>
      <c r="J5149" s="459">
        <v>23920.91</v>
      </c>
    </row>
    <row r="5150" spans="2:10" x14ac:dyDescent="0.25">
      <c r="B5150" s="516" t="s">
        <v>321</v>
      </c>
      <c r="C5150" s="458" t="s">
        <v>3705</v>
      </c>
      <c r="D5150" s="458" t="s">
        <v>2226</v>
      </c>
      <c r="E5150" s="456">
        <v>0</v>
      </c>
      <c r="F5150" s="456">
        <v>2760</v>
      </c>
      <c r="G5150" s="456">
        <v>276.87</v>
      </c>
      <c r="H5150" s="456">
        <v>0</v>
      </c>
      <c r="I5150" s="456">
        <v>0</v>
      </c>
      <c r="J5150" s="459">
        <v>2483.13</v>
      </c>
    </row>
    <row r="5151" spans="2:10" ht="18" x14ac:dyDescent="0.25">
      <c r="B5151" s="516" t="s">
        <v>321</v>
      </c>
      <c r="C5151" s="458" t="s">
        <v>3706</v>
      </c>
      <c r="D5151" s="458" t="s">
        <v>3680</v>
      </c>
      <c r="E5151" s="456">
        <v>0</v>
      </c>
      <c r="F5151" s="456">
        <v>15500</v>
      </c>
      <c r="G5151" s="456">
        <v>0</v>
      </c>
      <c r="H5151" s="456">
        <v>5390.72</v>
      </c>
      <c r="I5151" s="456">
        <v>0</v>
      </c>
      <c r="J5151" s="459">
        <v>20890.72</v>
      </c>
    </row>
    <row r="5152" spans="2:10" x14ac:dyDescent="0.25">
      <c r="B5152" s="516" t="s">
        <v>321</v>
      </c>
      <c r="C5152" s="458" t="s">
        <v>4089</v>
      </c>
      <c r="D5152" s="458" t="s">
        <v>2228</v>
      </c>
      <c r="E5152" s="456">
        <v>0</v>
      </c>
      <c r="F5152" s="456">
        <v>-598800</v>
      </c>
      <c r="G5152" s="456">
        <v>0</v>
      </c>
      <c r="H5152" s="456">
        <v>30143.32</v>
      </c>
      <c r="I5152" s="456">
        <v>0</v>
      </c>
      <c r="J5152" s="459">
        <v>-568656.68000000005</v>
      </c>
    </row>
    <row r="5153" spans="2:10" x14ac:dyDescent="0.25">
      <c r="B5153" s="516" t="s">
        <v>321</v>
      </c>
      <c r="C5153" s="458" t="s">
        <v>5745</v>
      </c>
      <c r="D5153" s="458" t="s">
        <v>2230</v>
      </c>
      <c r="E5153" s="456">
        <v>0</v>
      </c>
      <c r="F5153" s="456">
        <v>0</v>
      </c>
      <c r="G5153" s="456">
        <v>3438.05</v>
      </c>
      <c r="H5153" s="456">
        <v>0</v>
      </c>
      <c r="I5153" s="456">
        <v>0</v>
      </c>
      <c r="J5153" s="459">
        <v>-3438.05</v>
      </c>
    </row>
    <row r="5154" spans="2:10" x14ac:dyDescent="0.25">
      <c r="B5154" s="516" t="s">
        <v>321</v>
      </c>
      <c r="C5154" s="458" t="s">
        <v>3293</v>
      </c>
      <c r="D5154" s="458" t="s">
        <v>2145</v>
      </c>
      <c r="E5154" s="456">
        <v>0</v>
      </c>
      <c r="F5154" s="456">
        <v>-8100</v>
      </c>
      <c r="G5154" s="456">
        <v>0</v>
      </c>
      <c r="H5154" s="456">
        <v>0</v>
      </c>
      <c r="I5154" s="456">
        <v>0</v>
      </c>
      <c r="J5154" s="459">
        <v>-8100</v>
      </c>
    </row>
    <row r="5155" spans="2:10" x14ac:dyDescent="0.25">
      <c r="B5155" s="516" t="s">
        <v>321</v>
      </c>
      <c r="C5155" s="458" t="s">
        <v>3294</v>
      </c>
      <c r="D5155" s="458" t="s">
        <v>2233</v>
      </c>
      <c r="E5155" s="456">
        <v>0</v>
      </c>
      <c r="F5155" s="456">
        <v>38100</v>
      </c>
      <c r="G5155" s="456">
        <v>45.57</v>
      </c>
      <c r="H5155" s="456">
        <v>0</v>
      </c>
      <c r="I5155" s="456">
        <v>0</v>
      </c>
      <c r="J5155" s="459">
        <v>38054.43</v>
      </c>
    </row>
    <row r="5156" spans="2:10" x14ac:dyDescent="0.25">
      <c r="B5156" s="516" t="s">
        <v>321</v>
      </c>
      <c r="C5156" s="458" t="s">
        <v>4872</v>
      </c>
      <c r="D5156" s="458" t="s">
        <v>2235</v>
      </c>
      <c r="E5156" s="456">
        <v>0</v>
      </c>
      <c r="F5156" s="456">
        <v>61000</v>
      </c>
      <c r="G5156" s="456">
        <v>0</v>
      </c>
      <c r="H5156" s="456">
        <v>35225</v>
      </c>
      <c r="I5156" s="456">
        <v>0</v>
      </c>
      <c r="J5156" s="459">
        <v>96225</v>
      </c>
    </row>
    <row r="5157" spans="2:10" x14ac:dyDescent="0.25">
      <c r="B5157" s="516" t="s">
        <v>321</v>
      </c>
      <c r="C5157" s="458" t="s">
        <v>4873</v>
      </c>
      <c r="D5157" s="458" t="s">
        <v>2237</v>
      </c>
      <c r="E5157" s="456">
        <v>0</v>
      </c>
      <c r="F5157" s="456">
        <v>-27400</v>
      </c>
      <c r="G5157" s="456">
        <v>38218.559999999998</v>
      </c>
      <c r="H5157" s="456">
        <v>0</v>
      </c>
      <c r="I5157" s="456">
        <v>0</v>
      </c>
      <c r="J5157" s="459">
        <v>-65618.559999999998</v>
      </c>
    </row>
    <row r="5158" spans="2:10" x14ac:dyDescent="0.25">
      <c r="B5158" s="516" t="s">
        <v>321</v>
      </c>
      <c r="C5158" s="458" t="s">
        <v>5746</v>
      </c>
      <c r="D5158" s="458" t="s">
        <v>2147</v>
      </c>
      <c r="E5158" s="456">
        <v>0</v>
      </c>
      <c r="F5158" s="456">
        <v>0</v>
      </c>
      <c r="G5158" s="456">
        <v>34810.32</v>
      </c>
      <c r="H5158" s="456">
        <v>0</v>
      </c>
      <c r="I5158" s="456">
        <v>0</v>
      </c>
      <c r="J5158" s="459">
        <v>-34810.32</v>
      </c>
    </row>
    <row r="5159" spans="2:10" x14ac:dyDescent="0.25">
      <c r="B5159" s="516" t="s">
        <v>321</v>
      </c>
      <c r="C5159" s="458" t="s">
        <v>4520</v>
      </c>
      <c r="D5159" s="458" t="s">
        <v>2351</v>
      </c>
      <c r="E5159" s="456">
        <v>0</v>
      </c>
      <c r="F5159" s="456">
        <v>17485</v>
      </c>
      <c r="G5159" s="456">
        <v>0</v>
      </c>
      <c r="H5159" s="456">
        <v>0</v>
      </c>
      <c r="I5159" s="456">
        <v>0</v>
      </c>
      <c r="J5159" s="459">
        <v>17485</v>
      </c>
    </row>
    <row r="5160" spans="2:10" x14ac:dyDescent="0.25">
      <c r="B5160" s="516" t="s">
        <v>321</v>
      </c>
      <c r="C5160" s="458" t="s">
        <v>3707</v>
      </c>
      <c r="D5160" s="458" t="s">
        <v>2149</v>
      </c>
      <c r="E5160" s="456">
        <v>0</v>
      </c>
      <c r="F5160" s="456">
        <v>49040</v>
      </c>
      <c r="G5160" s="456">
        <v>0</v>
      </c>
      <c r="H5160" s="456">
        <v>23000</v>
      </c>
      <c r="I5160" s="456">
        <v>0</v>
      </c>
      <c r="J5160" s="459">
        <v>72040</v>
      </c>
    </row>
    <row r="5161" spans="2:10" ht="18" x14ac:dyDescent="0.25">
      <c r="B5161" s="516" t="s">
        <v>321</v>
      </c>
      <c r="C5161" s="458" t="s">
        <v>3708</v>
      </c>
      <c r="D5161" s="458" t="s">
        <v>2241</v>
      </c>
      <c r="E5161" s="456">
        <v>0</v>
      </c>
      <c r="F5161" s="456">
        <v>11197</v>
      </c>
      <c r="G5161" s="456">
        <v>0</v>
      </c>
      <c r="H5161" s="456">
        <v>0</v>
      </c>
      <c r="I5161" s="456">
        <v>0</v>
      </c>
      <c r="J5161" s="459">
        <v>11197</v>
      </c>
    </row>
    <row r="5162" spans="2:10" ht="18" x14ac:dyDescent="0.25">
      <c r="B5162" s="516" t="s">
        <v>321</v>
      </c>
      <c r="C5162" s="458" t="s">
        <v>4280</v>
      </c>
      <c r="D5162" s="458" t="s">
        <v>2243</v>
      </c>
      <c r="E5162" s="456">
        <v>0</v>
      </c>
      <c r="F5162" s="456">
        <v>-2688</v>
      </c>
      <c r="G5162" s="456">
        <v>0</v>
      </c>
      <c r="H5162" s="456">
        <v>18000</v>
      </c>
      <c r="I5162" s="456">
        <v>0</v>
      </c>
      <c r="J5162" s="459">
        <v>15312</v>
      </c>
    </row>
    <row r="5163" spans="2:10" x14ac:dyDescent="0.25">
      <c r="B5163" s="516" t="s">
        <v>321</v>
      </c>
      <c r="C5163" s="458" t="s">
        <v>4281</v>
      </c>
      <c r="D5163" s="458" t="s">
        <v>2151</v>
      </c>
      <c r="E5163" s="456">
        <v>0</v>
      </c>
      <c r="F5163" s="456">
        <v>2180</v>
      </c>
      <c r="G5163" s="456">
        <v>0</v>
      </c>
      <c r="H5163" s="456">
        <v>15500</v>
      </c>
      <c r="I5163" s="456">
        <v>0</v>
      </c>
      <c r="J5163" s="459">
        <v>17680</v>
      </c>
    </row>
    <row r="5164" spans="2:10" x14ac:dyDescent="0.25">
      <c r="B5164" s="516" t="s">
        <v>321</v>
      </c>
      <c r="C5164" s="458" t="s">
        <v>4521</v>
      </c>
      <c r="D5164" s="458" t="s">
        <v>2246</v>
      </c>
      <c r="E5164" s="456">
        <v>0</v>
      </c>
      <c r="F5164" s="456">
        <v>1380</v>
      </c>
      <c r="G5164" s="456">
        <v>0</v>
      </c>
      <c r="H5164" s="456">
        <v>85</v>
      </c>
      <c r="I5164" s="456">
        <v>0</v>
      </c>
      <c r="J5164" s="459">
        <v>1465</v>
      </c>
    </row>
    <row r="5165" spans="2:10" x14ac:dyDescent="0.25">
      <c r="B5165" s="516" t="s">
        <v>321</v>
      </c>
      <c r="C5165" s="458" t="s">
        <v>5747</v>
      </c>
      <c r="D5165" s="458" t="s">
        <v>2248</v>
      </c>
      <c r="E5165" s="456">
        <v>0</v>
      </c>
      <c r="F5165" s="456">
        <v>0</v>
      </c>
      <c r="G5165" s="456">
        <v>810.39</v>
      </c>
      <c r="H5165" s="456">
        <v>0</v>
      </c>
      <c r="I5165" s="456">
        <v>0</v>
      </c>
      <c r="J5165" s="459">
        <v>-810.39</v>
      </c>
    </row>
    <row r="5166" spans="2:10" ht="18" x14ac:dyDescent="0.25">
      <c r="B5166" s="516" t="s">
        <v>321</v>
      </c>
      <c r="C5166" s="458" t="s">
        <v>3709</v>
      </c>
      <c r="D5166" s="458" t="s">
        <v>2250</v>
      </c>
      <c r="E5166" s="456">
        <v>0</v>
      </c>
      <c r="F5166" s="456">
        <v>-285381</v>
      </c>
      <c r="G5166" s="456">
        <v>41225</v>
      </c>
      <c r="H5166" s="456">
        <v>0</v>
      </c>
      <c r="I5166" s="456">
        <v>0</v>
      </c>
      <c r="J5166" s="459">
        <v>-326606</v>
      </c>
    </row>
    <row r="5167" spans="2:10" ht="18" x14ac:dyDescent="0.25">
      <c r="B5167" s="516" t="s">
        <v>321</v>
      </c>
      <c r="C5167" s="458" t="s">
        <v>3710</v>
      </c>
      <c r="D5167" s="458" t="s">
        <v>2252</v>
      </c>
      <c r="E5167" s="456">
        <v>0</v>
      </c>
      <c r="F5167" s="456">
        <v>93081</v>
      </c>
      <c r="G5167" s="456">
        <v>0</v>
      </c>
      <c r="H5167" s="456">
        <v>0</v>
      </c>
      <c r="I5167" s="456">
        <v>0</v>
      </c>
      <c r="J5167" s="459">
        <v>93081</v>
      </c>
    </row>
    <row r="5168" spans="2:10" ht="18" x14ac:dyDescent="0.25">
      <c r="B5168" s="516" t="s">
        <v>321</v>
      </c>
      <c r="C5168" s="458" t="s">
        <v>3711</v>
      </c>
      <c r="D5168" s="458" t="s">
        <v>3682</v>
      </c>
      <c r="E5168" s="456">
        <v>0</v>
      </c>
      <c r="F5168" s="456">
        <v>177440</v>
      </c>
      <c r="G5168" s="456">
        <v>0</v>
      </c>
      <c r="H5168" s="456">
        <v>23000</v>
      </c>
      <c r="I5168" s="456">
        <v>0</v>
      </c>
      <c r="J5168" s="459">
        <v>200440</v>
      </c>
    </row>
    <row r="5169" spans="2:10" ht="18" x14ac:dyDescent="0.25">
      <c r="B5169" s="516" t="s">
        <v>321</v>
      </c>
      <c r="C5169" s="458" t="s">
        <v>5167</v>
      </c>
      <c r="D5169" s="458" t="s">
        <v>5152</v>
      </c>
      <c r="E5169" s="456">
        <v>0</v>
      </c>
      <c r="F5169" s="456">
        <v>3000</v>
      </c>
      <c r="G5169" s="456">
        <v>0</v>
      </c>
      <c r="H5169" s="456">
        <v>4000</v>
      </c>
      <c r="I5169" s="456">
        <v>0</v>
      </c>
      <c r="J5169" s="459">
        <v>7000</v>
      </c>
    </row>
    <row r="5170" spans="2:10" x14ac:dyDescent="0.25">
      <c r="B5170" s="516" t="s">
        <v>321</v>
      </c>
      <c r="C5170" s="458" t="s">
        <v>4522</v>
      </c>
      <c r="D5170" s="458" t="s">
        <v>2155</v>
      </c>
      <c r="E5170" s="456">
        <v>0</v>
      </c>
      <c r="F5170" s="456">
        <v>33189.660000000003</v>
      </c>
      <c r="G5170" s="456">
        <v>0</v>
      </c>
      <c r="H5170" s="456">
        <v>58000</v>
      </c>
      <c r="I5170" s="456">
        <v>0</v>
      </c>
      <c r="J5170" s="459">
        <v>91189.66</v>
      </c>
    </row>
    <row r="5171" spans="2:10" x14ac:dyDescent="0.25">
      <c r="B5171" s="516" t="s">
        <v>321</v>
      </c>
      <c r="C5171" s="458" t="s">
        <v>4282</v>
      </c>
      <c r="D5171" s="458" t="s">
        <v>2157</v>
      </c>
      <c r="E5171" s="456">
        <v>0</v>
      </c>
      <c r="F5171" s="456">
        <v>6000</v>
      </c>
      <c r="G5171" s="456">
        <v>0</v>
      </c>
      <c r="H5171" s="456">
        <v>17000</v>
      </c>
      <c r="I5171" s="456">
        <v>0</v>
      </c>
      <c r="J5171" s="459">
        <v>23000</v>
      </c>
    </row>
    <row r="5172" spans="2:10" x14ac:dyDescent="0.25">
      <c r="B5172" s="516" t="s">
        <v>321</v>
      </c>
      <c r="C5172" s="458" t="s">
        <v>4283</v>
      </c>
      <c r="D5172" s="458" t="s">
        <v>2256</v>
      </c>
      <c r="E5172" s="456">
        <v>0</v>
      </c>
      <c r="F5172" s="456">
        <v>-134683.66</v>
      </c>
      <c r="G5172" s="456">
        <v>26000</v>
      </c>
      <c r="H5172" s="456">
        <v>0</v>
      </c>
      <c r="I5172" s="456">
        <v>0</v>
      </c>
      <c r="J5172" s="459">
        <v>-160683.66</v>
      </c>
    </row>
    <row r="5173" spans="2:10" x14ac:dyDescent="0.25">
      <c r="B5173" s="516" t="s">
        <v>321</v>
      </c>
      <c r="C5173" s="458" t="s">
        <v>4874</v>
      </c>
      <c r="D5173" s="458" t="s">
        <v>4840</v>
      </c>
      <c r="E5173" s="456">
        <v>0</v>
      </c>
      <c r="F5173" s="456">
        <v>17000</v>
      </c>
      <c r="G5173" s="456">
        <v>9.1999999999999993</v>
      </c>
      <c r="H5173" s="456">
        <v>0</v>
      </c>
      <c r="I5173" s="456">
        <v>0</v>
      </c>
      <c r="J5173" s="459">
        <v>16990.8</v>
      </c>
    </row>
    <row r="5174" spans="2:10" x14ac:dyDescent="0.25">
      <c r="B5174" s="516" t="s">
        <v>321</v>
      </c>
      <c r="C5174" s="458" t="s">
        <v>3712</v>
      </c>
      <c r="D5174" s="458" t="s">
        <v>2258</v>
      </c>
      <c r="E5174" s="456">
        <v>0</v>
      </c>
      <c r="F5174" s="456">
        <v>38605.99</v>
      </c>
      <c r="G5174" s="456">
        <v>0</v>
      </c>
      <c r="H5174" s="456">
        <v>5000</v>
      </c>
      <c r="I5174" s="456">
        <v>0</v>
      </c>
      <c r="J5174" s="459">
        <v>43605.99</v>
      </c>
    </row>
    <row r="5175" spans="2:10" x14ac:dyDescent="0.25">
      <c r="B5175" s="516" t="s">
        <v>321</v>
      </c>
      <c r="C5175" s="458" t="s">
        <v>4523</v>
      </c>
      <c r="D5175" s="458" t="s">
        <v>4494</v>
      </c>
      <c r="E5175" s="456">
        <v>0</v>
      </c>
      <c r="F5175" s="456">
        <v>4764</v>
      </c>
      <c r="G5175" s="456">
        <v>0</v>
      </c>
      <c r="H5175" s="456">
        <v>500</v>
      </c>
      <c r="I5175" s="456">
        <v>0</v>
      </c>
      <c r="J5175" s="459">
        <v>5264</v>
      </c>
    </row>
    <row r="5176" spans="2:10" x14ac:dyDescent="0.25">
      <c r="B5176" s="516" t="s">
        <v>321</v>
      </c>
      <c r="C5176" s="458" t="s">
        <v>3713</v>
      </c>
      <c r="D5176" s="458" t="s">
        <v>2260</v>
      </c>
      <c r="E5176" s="456">
        <v>0</v>
      </c>
      <c r="F5176" s="456">
        <v>-2544</v>
      </c>
      <c r="G5176" s="456">
        <v>3123.69</v>
      </c>
      <c r="H5176" s="456">
        <v>0</v>
      </c>
      <c r="I5176" s="456">
        <v>0</v>
      </c>
      <c r="J5176" s="459">
        <v>-5667.69</v>
      </c>
    </row>
    <row r="5177" spans="2:10" x14ac:dyDescent="0.25">
      <c r="B5177" s="516" t="s">
        <v>321</v>
      </c>
      <c r="C5177" s="458" t="s">
        <v>3714</v>
      </c>
      <c r="D5177" s="458" t="s">
        <v>3684</v>
      </c>
      <c r="E5177" s="456">
        <v>0</v>
      </c>
      <c r="F5177" s="456">
        <v>33614</v>
      </c>
      <c r="G5177" s="456">
        <v>0</v>
      </c>
      <c r="H5177" s="456">
        <v>20000</v>
      </c>
      <c r="I5177" s="456">
        <v>0</v>
      </c>
      <c r="J5177" s="459">
        <v>53614</v>
      </c>
    </row>
    <row r="5178" spans="2:10" x14ac:dyDescent="0.25">
      <c r="B5178" s="516" t="s">
        <v>321</v>
      </c>
      <c r="C5178" s="458" t="s">
        <v>3715</v>
      </c>
      <c r="D5178" s="458" t="s">
        <v>2262</v>
      </c>
      <c r="E5178" s="456">
        <v>0</v>
      </c>
      <c r="F5178" s="456">
        <v>-2194.9899999999998</v>
      </c>
      <c r="G5178" s="456">
        <v>0</v>
      </c>
      <c r="H5178" s="456">
        <v>6000</v>
      </c>
      <c r="I5178" s="456">
        <v>0</v>
      </c>
      <c r="J5178" s="459">
        <v>3805.01</v>
      </c>
    </row>
    <row r="5179" spans="2:10" x14ac:dyDescent="0.25">
      <c r="B5179" s="516" t="s">
        <v>321</v>
      </c>
      <c r="C5179" s="458" t="s">
        <v>4090</v>
      </c>
      <c r="D5179" s="458" t="s">
        <v>2264</v>
      </c>
      <c r="E5179" s="456">
        <v>0</v>
      </c>
      <c r="F5179" s="456">
        <v>-12087.2</v>
      </c>
      <c r="G5179" s="456">
        <v>0</v>
      </c>
      <c r="H5179" s="456">
        <v>0</v>
      </c>
      <c r="I5179" s="456">
        <v>0</v>
      </c>
      <c r="J5179" s="459">
        <v>-12087.2</v>
      </c>
    </row>
    <row r="5180" spans="2:10" x14ac:dyDescent="0.25">
      <c r="B5180" s="516" t="s">
        <v>321</v>
      </c>
      <c r="C5180" s="458" t="s">
        <v>5748</v>
      </c>
      <c r="D5180" s="458" t="s">
        <v>2266</v>
      </c>
      <c r="E5180" s="456">
        <v>0</v>
      </c>
      <c r="F5180" s="456">
        <v>0</v>
      </c>
      <c r="G5180" s="456">
        <v>0</v>
      </c>
      <c r="H5180" s="456">
        <v>0</v>
      </c>
      <c r="I5180" s="456">
        <v>0</v>
      </c>
      <c r="J5180" s="459">
        <v>0</v>
      </c>
    </row>
    <row r="5181" spans="2:10" x14ac:dyDescent="0.25">
      <c r="B5181" s="516" t="s">
        <v>321</v>
      </c>
      <c r="C5181" s="458" t="s">
        <v>4524</v>
      </c>
      <c r="D5181" s="458" t="s">
        <v>2365</v>
      </c>
      <c r="E5181" s="456">
        <v>0</v>
      </c>
      <c r="F5181" s="456">
        <v>152140.65</v>
      </c>
      <c r="G5181" s="456">
        <v>61075</v>
      </c>
      <c r="H5181" s="456">
        <v>0</v>
      </c>
      <c r="I5181" s="456">
        <v>0</v>
      </c>
      <c r="J5181" s="459">
        <v>91065.65</v>
      </c>
    </row>
    <row r="5182" spans="2:10" x14ac:dyDescent="0.25">
      <c r="B5182" s="516" t="s">
        <v>321</v>
      </c>
      <c r="C5182" s="458" t="s">
        <v>3716</v>
      </c>
      <c r="D5182" s="458" t="s">
        <v>3686</v>
      </c>
      <c r="E5182" s="456">
        <v>0</v>
      </c>
      <c r="F5182" s="456">
        <v>89318.97</v>
      </c>
      <c r="G5182" s="456">
        <v>0</v>
      </c>
      <c r="H5182" s="456">
        <v>44000</v>
      </c>
      <c r="I5182" s="456">
        <v>0</v>
      </c>
      <c r="J5182" s="459">
        <v>133318.97</v>
      </c>
    </row>
    <row r="5183" spans="2:10" x14ac:dyDescent="0.25">
      <c r="B5183" s="516" t="s">
        <v>321</v>
      </c>
      <c r="C5183" s="458" t="s">
        <v>2676</v>
      </c>
      <c r="D5183" s="458" t="s">
        <v>2546</v>
      </c>
      <c r="E5183" s="456">
        <v>0</v>
      </c>
      <c r="F5183" s="456">
        <v>19156</v>
      </c>
      <c r="G5183" s="456">
        <v>0</v>
      </c>
      <c r="H5183" s="456">
        <v>0</v>
      </c>
      <c r="I5183" s="456">
        <v>0</v>
      </c>
      <c r="J5183" s="459">
        <v>19156</v>
      </c>
    </row>
    <row r="5184" spans="2:10" x14ac:dyDescent="0.25">
      <c r="B5184" s="516" t="s">
        <v>321</v>
      </c>
      <c r="C5184" s="458" t="s">
        <v>5749</v>
      </c>
      <c r="D5184" s="458" t="s">
        <v>2367</v>
      </c>
      <c r="E5184" s="456">
        <v>0</v>
      </c>
      <c r="F5184" s="456">
        <v>0</v>
      </c>
      <c r="G5184" s="456">
        <v>0</v>
      </c>
      <c r="H5184" s="456">
        <v>0</v>
      </c>
      <c r="I5184" s="456">
        <v>0</v>
      </c>
      <c r="J5184" s="459">
        <v>0</v>
      </c>
    </row>
    <row r="5185" spans="2:10" ht="18" x14ac:dyDescent="0.25">
      <c r="B5185" s="516" t="s">
        <v>321</v>
      </c>
      <c r="C5185" s="458" t="s">
        <v>4875</v>
      </c>
      <c r="D5185" s="458" t="s">
        <v>4841</v>
      </c>
      <c r="E5185" s="456">
        <v>0</v>
      </c>
      <c r="F5185" s="456">
        <v>61800</v>
      </c>
      <c r="G5185" s="456">
        <v>0</v>
      </c>
      <c r="H5185" s="456">
        <v>0</v>
      </c>
      <c r="I5185" s="456">
        <v>0</v>
      </c>
      <c r="J5185" s="459">
        <v>61800</v>
      </c>
    </row>
    <row r="5186" spans="2:10" x14ac:dyDescent="0.25">
      <c r="B5186" s="516" t="s">
        <v>321</v>
      </c>
      <c r="C5186" s="458" t="s">
        <v>4697</v>
      </c>
      <c r="D5186" s="458" t="s">
        <v>4681</v>
      </c>
      <c r="E5186" s="456">
        <v>0</v>
      </c>
      <c r="F5186" s="456">
        <v>14388</v>
      </c>
      <c r="G5186" s="456">
        <v>0</v>
      </c>
      <c r="H5186" s="456">
        <v>0</v>
      </c>
      <c r="I5186" s="456">
        <v>0</v>
      </c>
      <c r="J5186" s="459">
        <v>14388</v>
      </c>
    </row>
    <row r="5187" spans="2:10" x14ac:dyDescent="0.25">
      <c r="B5187" s="516" t="s">
        <v>321</v>
      </c>
      <c r="C5187" s="458" t="s">
        <v>5750</v>
      </c>
      <c r="D5187" s="458" t="s">
        <v>5631</v>
      </c>
      <c r="E5187" s="456">
        <v>0</v>
      </c>
      <c r="F5187" s="456">
        <v>0</v>
      </c>
      <c r="G5187" s="456">
        <v>0</v>
      </c>
      <c r="H5187" s="456">
        <v>17075</v>
      </c>
      <c r="I5187" s="456">
        <v>0</v>
      </c>
      <c r="J5187" s="459">
        <v>17075</v>
      </c>
    </row>
    <row r="5188" spans="2:10" x14ac:dyDescent="0.25">
      <c r="B5188" s="516" t="s">
        <v>321</v>
      </c>
      <c r="C5188" s="458" t="s">
        <v>4525</v>
      </c>
      <c r="D5188" s="458" t="s">
        <v>2065</v>
      </c>
      <c r="E5188" s="456">
        <v>0</v>
      </c>
      <c r="F5188" s="456">
        <v>546983.1</v>
      </c>
      <c r="G5188" s="456">
        <v>163000</v>
      </c>
      <c r="H5188" s="456">
        <v>0</v>
      </c>
      <c r="I5188" s="456">
        <v>0</v>
      </c>
      <c r="J5188" s="459">
        <v>383983.1</v>
      </c>
    </row>
    <row r="5189" spans="2:10" x14ac:dyDescent="0.25">
      <c r="B5189" s="516" t="s">
        <v>321</v>
      </c>
      <c r="C5189" s="458" t="s">
        <v>3717</v>
      </c>
      <c r="D5189" s="458" t="s">
        <v>2067</v>
      </c>
      <c r="E5189" s="456">
        <v>0</v>
      </c>
      <c r="F5189" s="456">
        <v>473762.47</v>
      </c>
      <c r="G5189" s="456">
        <v>0</v>
      </c>
      <c r="H5189" s="456">
        <v>25238.55</v>
      </c>
      <c r="I5189" s="456">
        <v>0</v>
      </c>
      <c r="J5189" s="459">
        <v>499001.02</v>
      </c>
    </row>
    <row r="5190" spans="2:10" x14ac:dyDescent="0.25">
      <c r="B5190" s="516" t="s">
        <v>321</v>
      </c>
      <c r="C5190" s="458" t="s">
        <v>4284</v>
      </c>
      <c r="D5190" s="458" t="s">
        <v>2069</v>
      </c>
      <c r="E5190" s="456">
        <v>0</v>
      </c>
      <c r="F5190" s="456">
        <v>9000</v>
      </c>
      <c r="G5190" s="456">
        <v>0</v>
      </c>
      <c r="H5190" s="456">
        <v>0</v>
      </c>
      <c r="I5190" s="456">
        <v>0</v>
      </c>
      <c r="J5190" s="459">
        <v>9000</v>
      </c>
    </row>
    <row r="5191" spans="2:10" x14ac:dyDescent="0.25">
      <c r="B5191" s="516" t="s">
        <v>321</v>
      </c>
      <c r="C5191" s="458" t="s">
        <v>4698</v>
      </c>
      <c r="D5191" s="458" t="s">
        <v>2071</v>
      </c>
      <c r="E5191" s="456">
        <v>0</v>
      </c>
      <c r="F5191" s="456">
        <v>-3000</v>
      </c>
      <c r="G5191" s="456">
        <v>5000</v>
      </c>
      <c r="H5191" s="456">
        <v>0</v>
      </c>
      <c r="I5191" s="456">
        <v>0</v>
      </c>
      <c r="J5191" s="459">
        <v>-8000</v>
      </c>
    </row>
    <row r="5192" spans="2:10" x14ac:dyDescent="0.25">
      <c r="B5192" s="516" t="s">
        <v>321</v>
      </c>
      <c r="C5192" s="458" t="s">
        <v>4876</v>
      </c>
      <c r="D5192" s="458" t="s">
        <v>2073</v>
      </c>
      <c r="E5192" s="456">
        <v>0</v>
      </c>
      <c r="F5192" s="456">
        <v>-3000</v>
      </c>
      <c r="G5192" s="456">
        <v>0</v>
      </c>
      <c r="H5192" s="456">
        <v>0</v>
      </c>
      <c r="I5192" s="456">
        <v>0</v>
      </c>
      <c r="J5192" s="459">
        <v>-3000</v>
      </c>
    </row>
    <row r="5193" spans="2:10" x14ac:dyDescent="0.25">
      <c r="B5193" s="516" t="s">
        <v>321</v>
      </c>
      <c r="C5193" s="458" t="s">
        <v>3295</v>
      </c>
      <c r="D5193" s="458" t="s">
        <v>2075</v>
      </c>
      <c r="E5193" s="456">
        <v>0</v>
      </c>
      <c r="F5193" s="456">
        <v>42196.56</v>
      </c>
      <c r="G5193" s="456">
        <v>0</v>
      </c>
      <c r="H5193" s="456">
        <v>205000</v>
      </c>
      <c r="I5193" s="456">
        <v>0</v>
      </c>
      <c r="J5193" s="459">
        <v>247196.56</v>
      </c>
    </row>
    <row r="5194" spans="2:10" x14ac:dyDescent="0.25">
      <c r="B5194" s="516" t="s">
        <v>321</v>
      </c>
      <c r="C5194" s="458" t="s">
        <v>4285</v>
      </c>
      <c r="D5194" s="458" t="s">
        <v>2077</v>
      </c>
      <c r="E5194" s="456">
        <v>0</v>
      </c>
      <c r="F5194" s="456">
        <v>1472.66</v>
      </c>
      <c r="G5194" s="456">
        <v>0</v>
      </c>
      <c r="H5194" s="456">
        <v>0</v>
      </c>
      <c r="I5194" s="456">
        <v>0</v>
      </c>
      <c r="J5194" s="459">
        <v>1472.66</v>
      </c>
    </row>
    <row r="5195" spans="2:10" x14ac:dyDescent="0.25">
      <c r="B5195" s="516" t="s">
        <v>321</v>
      </c>
      <c r="C5195" s="458" t="s">
        <v>5751</v>
      </c>
      <c r="D5195" s="458" t="s">
        <v>2079</v>
      </c>
      <c r="E5195" s="456">
        <v>0</v>
      </c>
      <c r="F5195" s="456">
        <v>0</v>
      </c>
      <c r="G5195" s="456">
        <v>0</v>
      </c>
      <c r="H5195" s="456">
        <v>0</v>
      </c>
      <c r="I5195" s="456">
        <v>0</v>
      </c>
      <c r="J5195" s="459">
        <v>0</v>
      </c>
    </row>
    <row r="5196" spans="2:10" x14ac:dyDescent="0.25">
      <c r="B5196" s="516" t="s">
        <v>321</v>
      </c>
      <c r="C5196" s="458" t="s">
        <v>4877</v>
      </c>
      <c r="D5196" s="458" t="s">
        <v>2081</v>
      </c>
      <c r="E5196" s="456">
        <v>0</v>
      </c>
      <c r="F5196" s="456">
        <v>-57000</v>
      </c>
      <c r="G5196" s="456">
        <v>0</v>
      </c>
      <c r="H5196" s="456">
        <v>0</v>
      </c>
      <c r="I5196" s="456">
        <v>0</v>
      </c>
      <c r="J5196" s="459">
        <v>-57000</v>
      </c>
    </row>
    <row r="5197" spans="2:10" x14ac:dyDescent="0.25">
      <c r="B5197" s="516" t="s">
        <v>321</v>
      </c>
      <c r="C5197" s="458" t="s">
        <v>4526</v>
      </c>
      <c r="D5197" s="458" t="s">
        <v>2083</v>
      </c>
      <c r="E5197" s="456">
        <v>0</v>
      </c>
      <c r="F5197" s="456">
        <v>-367012.88</v>
      </c>
      <c r="G5197" s="456">
        <v>0</v>
      </c>
      <c r="H5197" s="456">
        <v>0</v>
      </c>
      <c r="I5197" s="456">
        <v>0</v>
      </c>
      <c r="J5197" s="459">
        <v>-367012.88</v>
      </c>
    </row>
    <row r="5198" spans="2:10" x14ac:dyDescent="0.25">
      <c r="B5198" s="516" t="s">
        <v>321</v>
      </c>
      <c r="C5198" s="458" t="s">
        <v>5752</v>
      </c>
      <c r="D5198" s="458" t="s">
        <v>2085</v>
      </c>
      <c r="E5198" s="456">
        <v>0</v>
      </c>
      <c r="F5198" s="456">
        <v>0</v>
      </c>
      <c r="G5198" s="456">
        <v>0</v>
      </c>
      <c r="H5198" s="456">
        <v>0</v>
      </c>
      <c r="I5198" s="456">
        <v>0</v>
      </c>
      <c r="J5198" s="459">
        <v>0</v>
      </c>
    </row>
    <row r="5199" spans="2:10" x14ac:dyDescent="0.25">
      <c r="B5199" s="516" t="s">
        <v>321</v>
      </c>
      <c r="C5199" s="458" t="s">
        <v>4091</v>
      </c>
      <c r="D5199" s="458" t="s">
        <v>2087</v>
      </c>
      <c r="E5199" s="456">
        <v>0</v>
      </c>
      <c r="F5199" s="456">
        <v>-42519.53</v>
      </c>
      <c r="G5199" s="456">
        <v>0</v>
      </c>
      <c r="H5199" s="456">
        <v>0</v>
      </c>
      <c r="I5199" s="456">
        <v>0</v>
      </c>
      <c r="J5199" s="459">
        <v>-42519.53</v>
      </c>
    </row>
    <row r="5200" spans="2:10" x14ac:dyDescent="0.25">
      <c r="B5200" s="516" t="s">
        <v>321</v>
      </c>
      <c r="C5200" s="458" t="s">
        <v>5753</v>
      </c>
      <c r="D5200" s="458" t="s">
        <v>2089</v>
      </c>
      <c r="E5200" s="456">
        <v>0</v>
      </c>
      <c r="F5200" s="456">
        <v>0</v>
      </c>
      <c r="G5200" s="456">
        <v>0</v>
      </c>
      <c r="H5200" s="456">
        <v>0</v>
      </c>
      <c r="I5200" s="456">
        <v>0</v>
      </c>
      <c r="J5200" s="459">
        <v>0</v>
      </c>
    </row>
    <row r="5201" spans="2:10" x14ac:dyDescent="0.25">
      <c r="B5201" s="516" t="s">
        <v>321</v>
      </c>
      <c r="C5201" s="458" t="s">
        <v>3296</v>
      </c>
      <c r="D5201" s="458" t="s">
        <v>2091</v>
      </c>
      <c r="E5201" s="456">
        <v>0</v>
      </c>
      <c r="F5201" s="456">
        <v>1542349.76</v>
      </c>
      <c r="G5201" s="456">
        <v>0</v>
      </c>
      <c r="H5201" s="456">
        <v>0</v>
      </c>
      <c r="I5201" s="456">
        <v>0</v>
      </c>
      <c r="J5201" s="459">
        <v>1542349.76</v>
      </c>
    </row>
    <row r="5202" spans="2:10" x14ac:dyDescent="0.25">
      <c r="B5202" s="516" t="s">
        <v>321</v>
      </c>
      <c r="C5202" s="458" t="s">
        <v>4092</v>
      </c>
      <c r="D5202" s="458" t="s">
        <v>4060</v>
      </c>
      <c r="E5202" s="456">
        <v>0</v>
      </c>
      <c r="F5202" s="456">
        <v>23792.59</v>
      </c>
      <c r="G5202" s="456">
        <v>271.95999999999998</v>
      </c>
      <c r="H5202" s="456">
        <v>0</v>
      </c>
      <c r="I5202" s="456">
        <v>0</v>
      </c>
      <c r="J5202" s="459">
        <v>23520.63</v>
      </c>
    </row>
    <row r="5203" spans="2:10" x14ac:dyDescent="0.25">
      <c r="B5203" s="516" t="s">
        <v>321</v>
      </c>
      <c r="C5203" s="458" t="s">
        <v>5754</v>
      </c>
      <c r="D5203" s="458" t="s">
        <v>2093</v>
      </c>
      <c r="E5203" s="456">
        <v>0</v>
      </c>
      <c r="F5203" s="456">
        <v>0</v>
      </c>
      <c r="G5203" s="456">
        <v>0</v>
      </c>
      <c r="H5203" s="456">
        <v>0</v>
      </c>
      <c r="I5203" s="456">
        <v>0</v>
      </c>
      <c r="J5203" s="459">
        <v>0</v>
      </c>
    </row>
    <row r="5204" spans="2:10" x14ac:dyDescent="0.25">
      <c r="B5204" s="516" t="s">
        <v>321</v>
      </c>
      <c r="C5204" s="458" t="s">
        <v>5755</v>
      </c>
      <c r="D5204" s="458" t="s">
        <v>2095</v>
      </c>
      <c r="E5204" s="456">
        <v>0</v>
      </c>
      <c r="F5204" s="456">
        <v>0</v>
      </c>
      <c r="G5204" s="456">
        <v>0</v>
      </c>
      <c r="H5204" s="456">
        <v>18000</v>
      </c>
      <c r="I5204" s="456">
        <v>0</v>
      </c>
      <c r="J5204" s="459">
        <v>18000</v>
      </c>
    </row>
    <row r="5205" spans="2:10" x14ac:dyDescent="0.25">
      <c r="B5205" s="516" t="s">
        <v>321</v>
      </c>
      <c r="C5205" s="458" t="s">
        <v>4093</v>
      </c>
      <c r="D5205" s="458" t="s">
        <v>2097</v>
      </c>
      <c r="E5205" s="456">
        <v>0</v>
      </c>
      <c r="F5205" s="456">
        <v>58681.08</v>
      </c>
      <c r="G5205" s="456">
        <v>50942.07</v>
      </c>
      <c r="H5205" s="456">
        <v>0</v>
      </c>
      <c r="I5205" s="456">
        <v>0</v>
      </c>
      <c r="J5205" s="459">
        <v>7739.01</v>
      </c>
    </row>
    <row r="5206" spans="2:10" x14ac:dyDescent="0.25">
      <c r="B5206" s="516" t="s">
        <v>321</v>
      </c>
      <c r="C5206" s="458" t="s">
        <v>4286</v>
      </c>
      <c r="D5206" s="458" t="s">
        <v>2099</v>
      </c>
      <c r="E5206" s="456">
        <v>0</v>
      </c>
      <c r="F5206" s="456">
        <v>27600</v>
      </c>
      <c r="G5206" s="456">
        <v>25.01</v>
      </c>
      <c r="H5206" s="456">
        <v>0</v>
      </c>
      <c r="I5206" s="456">
        <v>0</v>
      </c>
      <c r="J5206" s="459">
        <v>27574.99</v>
      </c>
    </row>
    <row r="5207" spans="2:10" x14ac:dyDescent="0.25">
      <c r="B5207" s="516" t="s">
        <v>321</v>
      </c>
      <c r="C5207" s="458" t="s">
        <v>5756</v>
      </c>
      <c r="D5207" s="458" t="s">
        <v>2283</v>
      </c>
      <c r="E5207" s="456">
        <v>0</v>
      </c>
      <c r="F5207" s="456">
        <v>0</v>
      </c>
      <c r="G5207" s="456">
        <v>7791</v>
      </c>
      <c r="H5207" s="456">
        <v>0</v>
      </c>
      <c r="I5207" s="456">
        <v>0</v>
      </c>
      <c r="J5207" s="459">
        <v>-7791</v>
      </c>
    </row>
    <row r="5208" spans="2:10" x14ac:dyDescent="0.25">
      <c r="B5208" s="516" t="s">
        <v>321</v>
      </c>
      <c r="C5208" s="458" t="s">
        <v>4699</v>
      </c>
      <c r="D5208" s="458" t="s">
        <v>2179</v>
      </c>
      <c r="E5208" s="456">
        <v>0</v>
      </c>
      <c r="F5208" s="456">
        <v>7200</v>
      </c>
      <c r="G5208" s="456">
        <v>48</v>
      </c>
      <c r="H5208" s="456">
        <v>0</v>
      </c>
      <c r="I5208" s="456">
        <v>0</v>
      </c>
      <c r="J5208" s="459">
        <v>7152</v>
      </c>
    </row>
    <row r="5209" spans="2:10" x14ac:dyDescent="0.25">
      <c r="B5209" s="516" t="s">
        <v>321</v>
      </c>
      <c r="C5209" s="458" t="s">
        <v>4287</v>
      </c>
      <c r="D5209" s="458" t="s">
        <v>2101</v>
      </c>
      <c r="E5209" s="456">
        <v>0</v>
      </c>
      <c r="F5209" s="456">
        <v>-2869</v>
      </c>
      <c r="G5209" s="456">
        <v>20420.3</v>
      </c>
      <c r="H5209" s="456">
        <v>0</v>
      </c>
      <c r="I5209" s="456">
        <v>0</v>
      </c>
      <c r="J5209" s="459">
        <v>-23289.3</v>
      </c>
    </row>
    <row r="5210" spans="2:10" x14ac:dyDescent="0.25">
      <c r="B5210" s="516" t="s">
        <v>321</v>
      </c>
      <c r="C5210" s="458" t="s">
        <v>4878</v>
      </c>
      <c r="D5210" s="458" t="s">
        <v>2103</v>
      </c>
      <c r="E5210" s="456">
        <v>0</v>
      </c>
      <c r="F5210" s="456">
        <v>16100</v>
      </c>
      <c r="G5210" s="456">
        <v>42.29</v>
      </c>
      <c r="H5210" s="456">
        <v>0</v>
      </c>
      <c r="I5210" s="456">
        <v>0</v>
      </c>
      <c r="J5210" s="459">
        <v>16057.71</v>
      </c>
    </row>
    <row r="5211" spans="2:10" x14ac:dyDescent="0.25">
      <c r="B5211" s="516" t="s">
        <v>321</v>
      </c>
      <c r="C5211" s="458" t="s">
        <v>4288</v>
      </c>
      <c r="D5211" s="458" t="s">
        <v>2105</v>
      </c>
      <c r="E5211" s="456">
        <v>0</v>
      </c>
      <c r="F5211" s="456">
        <v>9000</v>
      </c>
      <c r="G5211" s="456">
        <v>0</v>
      </c>
      <c r="H5211" s="456">
        <v>2000</v>
      </c>
      <c r="I5211" s="456">
        <v>0</v>
      </c>
      <c r="J5211" s="459">
        <v>11000</v>
      </c>
    </row>
    <row r="5212" spans="2:10" x14ac:dyDescent="0.25">
      <c r="B5212" s="516" t="s">
        <v>321</v>
      </c>
      <c r="C5212" s="458" t="s">
        <v>5757</v>
      </c>
      <c r="D5212" s="458" t="s">
        <v>5638</v>
      </c>
      <c r="E5212" s="456">
        <v>0</v>
      </c>
      <c r="F5212" s="456">
        <v>0</v>
      </c>
      <c r="G5212" s="456">
        <v>0</v>
      </c>
      <c r="H5212" s="456">
        <v>0</v>
      </c>
      <c r="I5212" s="456">
        <v>0</v>
      </c>
      <c r="J5212" s="459">
        <v>0</v>
      </c>
    </row>
    <row r="5213" spans="2:10" x14ac:dyDescent="0.25">
      <c r="B5213" s="516" t="s">
        <v>321</v>
      </c>
      <c r="C5213" s="458" t="s">
        <v>4289</v>
      </c>
      <c r="D5213" s="458" t="s">
        <v>2186</v>
      </c>
      <c r="E5213" s="456">
        <v>0</v>
      </c>
      <c r="F5213" s="456">
        <v>369</v>
      </c>
      <c r="G5213" s="456">
        <v>0</v>
      </c>
      <c r="H5213" s="456">
        <v>100</v>
      </c>
      <c r="I5213" s="456">
        <v>0</v>
      </c>
      <c r="J5213" s="459">
        <v>469</v>
      </c>
    </row>
    <row r="5214" spans="2:10" x14ac:dyDescent="0.25">
      <c r="B5214" s="516" t="s">
        <v>321</v>
      </c>
      <c r="C5214" s="458" t="s">
        <v>3718</v>
      </c>
      <c r="D5214" s="458" t="s">
        <v>2288</v>
      </c>
      <c r="E5214" s="456">
        <v>0</v>
      </c>
      <c r="F5214" s="456">
        <v>-729441.04</v>
      </c>
      <c r="G5214" s="456">
        <v>181049.88</v>
      </c>
      <c r="H5214" s="456">
        <v>0</v>
      </c>
      <c r="I5214" s="456">
        <v>0</v>
      </c>
      <c r="J5214" s="459">
        <v>-910490.92</v>
      </c>
    </row>
    <row r="5215" spans="2:10" x14ac:dyDescent="0.25">
      <c r="B5215" s="516" t="s">
        <v>321</v>
      </c>
      <c r="C5215" s="458" t="s">
        <v>3719</v>
      </c>
      <c r="D5215" s="458" t="s">
        <v>2107</v>
      </c>
      <c r="E5215" s="456">
        <v>0</v>
      </c>
      <c r="F5215" s="456">
        <v>-1174027</v>
      </c>
      <c r="G5215" s="456">
        <v>15851.35</v>
      </c>
      <c r="H5215" s="456">
        <v>0</v>
      </c>
      <c r="I5215" s="456">
        <v>0</v>
      </c>
      <c r="J5215" s="459">
        <v>-1189878.3500000001</v>
      </c>
    </row>
    <row r="5216" spans="2:10" x14ac:dyDescent="0.25">
      <c r="B5216" s="516" t="s">
        <v>321</v>
      </c>
      <c r="C5216" s="458" t="s">
        <v>4290</v>
      </c>
      <c r="D5216" s="458" t="s">
        <v>2109</v>
      </c>
      <c r="E5216" s="456">
        <v>0</v>
      </c>
      <c r="F5216" s="456">
        <v>16925</v>
      </c>
      <c r="G5216" s="456">
        <v>22333.61</v>
      </c>
      <c r="H5216" s="456">
        <v>0</v>
      </c>
      <c r="I5216" s="456">
        <v>0</v>
      </c>
      <c r="J5216" s="459">
        <v>-5408.61</v>
      </c>
    </row>
    <row r="5217" spans="2:10" x14ac:dyDescent="0.25">
      <c r="B5217" s="516" t="s">
        <v>321</v>
      </c>
      <c r="C5217" s="458" t="s">
        <v>4291</v>
      </c>
      <c r="D5217" s="458" t="s">
        <v>2111</v>
      </c>
      <c r="E5217" s="456">
        <v>0</v>
      </c>
      <c r="F5217" s="456">
        <v>1048</v>
      </c>
      <c r="G5217" s="456">
        <v>1798.39</v>
      </c>
      <c r="H5217" s="456">
        <v>0</v>
      </c>
      <c r="I5217" s="456">
        <v>0</v>
      </c>
      <c r="J5217" s="459">
        <v>-750.39</v>
      </c>
    </row>
    <row r="5218" spans="2:10" x14ac:dyDescent="0.25">
      <c r="B5218" s="516" t="s">
        <v>321</v>
      </c>
      <c r="C5218" s="458" t="s">
        <v>3297</v>
      </c>
      <c r="D5218" s="458" t="s">
        <v>2191</v>
      </c>
      <c r="E5218" s="456">
        <v>0</v>
      </c>
      <c r="F5218" s="456">
        <v>-117173</v>
      </c>
      <c r="G5218" s="456">
        <v>11399.28</v>
      </c>
      <c r="H5218" s="456">
        <v>0</v>
      </c>
      <c r="I5218" s="456">
        <v>0</v>
      </c>
      <c r="J5218" s="459">
        <v>-128572.28</v>
      </c>
    </row>
    <row r="5219" spans="2:10" x14ac:dyDescent="0.25">
      <c r="B5219" s="516" t="s">
        <v>321</v>
      </c>
      <c r="C5219" s="458" t="s">
        <v>4094</v>
      </c>
      <c r="D5219" s="458" t="s">
        <v>2294</v>
      </c>
      <c r="E5219" s="456">
        <v>0</v>
      </c>
      <c r="F5219" s="456">
        <v>-977025.18</v>
      </c>
      <c r="G5219" s="456">
        <v>67969.960000000006</v>
      </c>
      <c r="H5219" s="456">
        <v>0</v>
      </c>
      <c r="I5219" s="456">
        <v>0</v>
      </c>
      <c r="J5219" s="459">
        <v>-1044995.14</v>
      </c>
    </row>
    <row r="5220" spans="2:10" x14ac:dyDescent="0.25">
      <c r="B5220" s="516" t="s">
        <v>321</v>
      </c>
      <c r="C5220" s="458" t="s">
        <v>3720</v>
      </c>
      <c r="D5220" s="458" t="s">
        <v>2137</v>
      </c>
      <c r="E5220" s="456">
        <v>0</v>
      </c>
      <c r="F5220" s="456">
        <v>-392536</v>
      </c>
      <c r="G5220" s="456">
        <v>47632.78</v>
      </c>
      <c r="H5220" s="456">
        <v>0</v>
      </c>
      <c r="I5220" s="456">
        <v>0</v>
      </c>
      <c r="J5220" s="459">
        <v>-440168.78</v>
      </c>
    </row>
    <row r="5221" spans="2:10" x14ac:dyDescent="0.25">
      <c r="B5221" s="516" t="s">
        <v>321</v>
      </c>
      <c r="C5221" s="458" t="s">
        <v>5034</v>
      </c>
      <c r="D5221" s="458" t="s">
        <v>5023</v>
      </c>
      <c r="E5221" s="456">
        <v>0</v>
      </c>
      <c r="F5221" s="456">
        <v>16965.02</v>
      </c>
      <c r="G5221" s="456">
        <v>2000</v>
      </c>
      <c r="H5221" s="456">
        <v>0</v>
      </c>
      <c r="I5221" s="456">
        <v>0</v>
      </c>
      <c r="J5221" s="459">
        <v>14965.02</v>
      </c>
    </row>
    <row r="5222" spans="2:10" x14ac:dyDescent="0.25">
      <c r="B5222" s="516" t="s">
        <v>321</v>
      </c>
      <c r="C5222" s="458" t="s">
        <v>4527</v>
      </c>
      <c r="D5222" s="458" t="s">
        <v>2297</v>
      </c>
      <c r="E5222" s="456">
        <v>0</v>
      </c>
      <c r="F5222" s="456">
        <v>-160230</v>
      </c>
      <c r="G5222" s="456">
        <v>0</v>
      </c>
      <c r="H5222" s="456">
        <v>30000</v>
      </c>
      <c r="I5222" s="456">
        <v>0</v>
      </c>
      <c r="J5222" s="459">
        <v>-130230</v>
      </c>
    </row>
    <row r="5223" spans="2:10" x14ac:dyDescent="0.25">
      <c r="B5223" s="516" t="s">
        <v>321</v>
      </c>
      <c r="C5223" s="458" t="s">
        <v>4879</v>
      </c>
      <c r="D5223" s="458" t="s">
        <v>2113</v>
      </c>
      <c r="E5223" s="456">
        <v>0</v>
      </c>
      <c r="F5223" s="456">
        <v>215</v>
      </c>
      <c r="G5223" s="456">
        <v>0</v>
      </c>
      <c r="H5223" s="456">
        <v>250</v>
      </c>
      <c r="I5223" s="456">
        <v>0</v>
      </c>
      <c r="J5223" s="459">
        <v>465</v>
      </c>
    </row>
    <row r="5224" spans="2:10" x14ac:dyDescent="0.25">
      <c r="B5224" s="516" t="s">
        <v>321</v>
      </c>
      <c r="C5224" s="458" t="s">
        <v>4880</v>
      </c>
      <c r="D5224" s="458" t="s">
        <v>2299</v>
      </c>
      <c r="E5224" s="456">
        <v>0</v>
      </c>
      <c r="F5224" s="456">
        <v>20000</v>
      </c>
      <c r="G5224" s="456">
        <v>150.9</v>
      </c>
      <c r="H5224" s="456">
        <v>0</v>
      </c>
      <c r="I5224" s="456">
        <v>0</v>
      </c>
      <c r="J5224" s="459">
        <v>19849.099999999999</v>
      </c>
    </row>
    <row r="5225" spans="2:10" x14ac:dyDescent="0.25">
      <c r="B5225" s="516" t="s">
        <v>321</v>
      </c>
      <c r="C5225" s="458" t="s">
        <v>4881</v>
      </c>
      <c r="D5225" s="458" t="s">
        <v>2301</v>
      </c>
      <c r="E5225" s="456">
        <v>0</v>
      </c>
      <c r="F5225" s="456">
        <v>5500</v>
      </c>
      <c r="G5225" s="456">
        <v>0</v>
      </c>
      <c r="H5225" s="456">
        <v>0</v>
      </c>
      <c r="I5225" s="456">
        <v>0</v>
      </c>
      <c r="J5225" s="459">
        <v>5500</v>
      </c>
    </row>
    <row r="5226" spans="2:10" x14ac:dyDescent="0.25">
      <c r="B5226" s="516" t="s">
        <v>321</v>
      </c>
      <c r="C5226" s="458" t="s">
        <v>4882</v>
      </c>
      <c r="D5226" s="458" t="s">
        <v>2303</v>
      </c>
      <c r="E5226" s="456">
        <v>0</v>
      </c>
      <c r="F5226" s="456">
        <v>-108715</v>
      </c>
      <c r="G5226" s="456">
        <v>356666.5</v>
      </c>
      <c r="H5226" s="456">
        <v>0</v>
      </c>
      <c r="I5226" s="456">
        <v>0</v>
      </c>
      <c r="J5226" s="459">
        <v>-465381.5</v>
      </c>
    </row>
    <row r="5227" spans="2:10" x14ac:dyDescent="0.25">
      <c r="B5227" s="516" t="s">
        <v>321</v>
      </c>
      <c r="C5227" s="458" t="s">
        <v>4700</v>
      </c>
      <c r="D5227" s="458" t="s">
        <v>2115</v>
      </c>
      <c r="E5227" s="456">
        <v>0</v>
      </c>
      <c r="F5227" s="456">
        <v>-51100</v>
      </c>
      <c r="G5227" s="456">
        <v>113096.13</v>
      </c>
      <c r="H5227" s="456">
        <v>0</v>
      </c>
      <c r="I5227" s="456">
        <v>0</v>
      </c>
      <c r="J5227" s="459">
        <v>-164196.13</v>
      </c>
    </row>
    <row r="5228" spans="2:10" x14ac:dyDescent="0.25">
      <c r="B5228" s="516" t="s">
        <v>321</v>
      </c>
      <c r="C5228" s="458" t="s">
        <v>4528</v>
      </c>
      <c r="D5228" s="458" t="s">
        <v>2117</v>
      </c>
      <c r="E5228" s="456">
        <v>0</v>
      </c>
      <c r="F5228" s="456">
        <v>72100</v>
      </c>
      <c r="G5228" s="456">
        <v>0</v>
      </c>
      <c r="H5228" s="456">
        <v>49400</v>
      </c>
      <c r="I5228" s="456">
        <v>0</v>
      </c>
      <c r="J5228" s="459">
        <v>121500</v>
      </c>
    </row>
    <row r="5229" spans="2:10" x14ac:dyDescent="0.25">
      <c r="B5229" s="516" t="s">
        <v>321</v>
      </c>
      <c r="C5229" s="458" t="s">
        <v>4529</v>
      </c>
      <c r="D5229" s="458" t="s">
        <v>2197</v>
      </c>
      <c r="E5229" s="456">
        <v>0</v>
      </c>
      <c r="F5229" s="456">
        <v>130300</v>
      </c>
      <c r="G5229" s="456">
        <v>0</v>
      </c>
      <c r="H5229" s="456">
        <v>0</v>
      </c>
      <c r="I5229" s="456">
        <v>0</v>
      </c>
      <c r="J5229" s="459">
        <v>130300</v>
      </c>
    </row>
    <row r="5230" spans="2:10" x14ac:dyDescent="0.25">
      <c r="B5230" s="516" t="s">
        <v>321</v>
      </c>
      <c r="C5230" s="458" t="s">
        <v>4292</v>
      </c>
      <c r="D5230" s="458" t="s">
        <v>2119</v>
      </c>
      <c r="E5230" s="456">
        <v>0</v>
      </c>
      <c r="F5230" s="456">
        <v>-59000</v>
      </c>
      <c r="G5230" s="456">
        <v>0</v>
      </c>
      <c r="H5230" s="456">
        <v>0</v>
      </c>
      <c r="I5230" s="456">
        <v>0</v>
      </c>
      <c r="J5230" s="459">
        <v>-59000</v>
      </c>
    </row>
    <row r="5231" spans="2:10" x14ac:dyDescent="0.25">
      <c r="B5231" s="516" t="s">
        <v>321</v>
      </c>
      <c r="C5231" s="458" t="s">
        <v>4530</v>
      </c>
      <c r="D5231" s="458" t="s">
        <v>2121</v>
      </c>
      <c r="E5231" s="456">
        <v>0</v>
      </c>
      <c r="F5231" s="456">
        <v>36676</v>
      </c>
      <c r="G5231" s="456">
        <v>0</v>
      </c>
      <c r="H5231" s="456">
        <v>21000</v>
      </c>
      <c r="I5231" s="456">
        <v>0</v>
      </c>
      <c r="J5231" s="459">
        <v>57676</v>
      </c>
    </row>
    <row r="5232" spans="2:10" x14ac:dyDescent="0.25">
      <c r="B5232" s="516" t="s">
        <v>321</v>
      </c>
      <c r="C5232" s="458" t="s">
        <v>4531</v>
      </c>
      <c r="D5232" s="458" t="s">
        <v>2123</v>
      </c>
      <c r="E5232" s="456">
        <v>0</v>
      </c>
      <c r="F5232" s="456">
        <v>31740</v>
      </c>
      <c r="G5232" s="456">
        <v>24000</v>
      </c>
      <c r="H5232" s="456">
        <v>0</v>
      </c>
      <c r="I5232" s="456">
        <v>0</v>
      </c>
      <c r="J5232" s="459">
        <v>7740</v>
      </c>
    </row>
    <row r="5233" spans="2:10" ht="18" x14ac:dyDescent="0.25">
      <c r="B5233" s="516" t="s">
        <v>321</v>
      </c>
      <c r="C5233" s="458" t="s">
        <v>4293</v>
      </c>
      <c r="D5233" s="458" t="s">
        <v>2125</v>
      </c>
      <c r="E5233" s="456">
        <v>0</v>
      </c>
      <c r="F5233" s="456">
        <v>2307</v>
      </c>
      <c r="G5233" s="456">
        <v>0</v>
      </c>
      <c r="H5233" s="456">
        <v>4000</v>
      </c>
      <c r="I5233" s="456">
        <v>0</v>
      </c>
      <c r="J5233" s="459">
        <v>6307</v>
      </c>
    </row>
    <row r="5234" spans="2:10" ht="18" x14ac:dyDescent="0.25">
      <c r="B5234" s="516" t="s">
        <v>321</v>
      </c>
      <c r="C5234" s="458" t="s">
        <v>3721</v>
      </c>
      <c r="D5234" s="458" t="s">
        <v>2127</v>
      </c>
      <c r="E5234" s="456">
        <v>0</v>
      </c>
      <c r="F5234" s="456">
        <v>98135</v>
      </c>
      <c r="G5234" s="456">
        <v>0</v>
      </c>
      <c r="H5234" s="456">
        <v>7000</v>
      </c>
      <c r="I5234" s="456">
        <v>0</v>
      </c>
      <c r="J5234" s="459">
        <v>105135</v>
      </c>
    </row>
    <row r="5235" spans="2:10" x14ac:dyDescent="0.25">
      <c r="B5235" s="516" t="s">
        <v>321</v>
      </c>
      <c r="C5235" s="458" t="s">
        <v>4294</v>
      </c>
      <c r="D5235" s="458" t="s">
        <v>2129</v>
      </c>
      <c r="E5235" s="456">
        <v>0</v>
      </c>
      <c r="F5235" s="456">
        <v>-167153</v>
      </c>
      <c r="G5235" s="456">
        <v>0</v>
      </c>
      <c r="H5235" s="456">
        <v>0</v>
      </c>
      <c r="I5235" s="456">
        <v>0</v>
      </c>
      <c r="J5235" s="459">
        <v>-167153</v>
      </c>
    </row>
    <row r="5236" spans="2:10" x14ac:dyDescent="0.25">
      <c r="B5236" s="516" t="s">
        <v>321</v>
      </c>
      <c r="C5236" s="458" t="s">
        <v>3722</v>
      </c>
      <c r="D5236" s="458" t="s">
        <v>2131</v>
      </c>
      <c r="E5236" s="456">
        <v>0</v>
      </c>
      <c r="F5236" s="456">
        <v>8265.59</v>
      </c>
      <c r="G5236" s="456">
        <v>0</v>
      </c>
      <c r="H5236" s="456">
        <v>38000</v>
      </c>
      <c r="I5236" s="456">
        <v>0</v>
      </c>
      <c r="J5236" s="459">
        <v>46265.59</v>
      </c>
    </row>
    <row r="5237" spans="2:10" x14ac:dyDescent="0.25">
      <c r="B5237" s="516" t="s">
        <v>321</v>
      </c>
      <c r="C5237" s="458" t="s">
        <v>4883</v>
      </c>
      <c r="D5237" s="458" t="s">
        <v>2133</v>
      </c>
      <c r="E5237" s="456">
        <v>0</v>
      </c>
      <c r="F5237" s="456">
        <v>-3000</v>
      </c>
      <c r="G5237" s="456">
        <v>0</v>
      </c>
      <c r="H5237" s="456">
        <v>0</v>
      </c>
      <c r="I5237" s="456">
        <v>0</v>
      </c>
      <c r="J5237" s="459">
        <v>-3000</v>
      </c>
    </row>
    <row r="5238" spans="2:10" x14ac:dyDescent="0.25">
      <c r="B5238" s="516" t="s">
        <v>321</v>
      </c>
      <c r="C5238" s="458" t="s">
        <v>4532</v>
      </c>
      <c r="D5238" s="458" t="s">
        <v>2135</v>
      </c>
      <c r="E5238" s="456">
        <v>0</v>
      </c>
      <c r="F5238" s="456">
        <v>98908</v>
      </c>
      <c r="G5238" s="456">
        <v>0</v>
      </c>
      <c r="H5238" s="456">
        <v>0</v>
      </c>
      <c r="I5238" s="456">
        <v>0</v>
      </c>
      <c r="J5238" s="459">
        <v>98908</v>
      </c>
    </row>
    <row r="5239" spans="2:10" x14ac:dyDescent="0.25">
      <c r="B5239" s="516" t="s">
        <v>321</v>
      </c>
      <c r="C5239" s="458" t="s">
        <v>2677</v>
      </c>
      <c r="D5239" s="458" t="s">
        <v>2316</v>
      </c>
      <c r="E5239" s="456">
        <v>0</v>
      </c>
      <c r="F5239" s="456">
        <v>-149477.95000000001</v>
      </c>
      <c r="G5239" s="456">
        <v>226200</v>
      </c>
      <c r="H5239" s="456">
        <v>0</v>
      </c>
      <c r="I5239" s="456">
        <v>0</v>
      </c>
      <c r="J5239" s="459">
        <v>-375677.95</v>
      </c>
    </row>
    <row r="5240" spans="2:10" x14ac:dyDescent="0.25">
      <c r="B5240" s="516" t="s">
        <v>321</v>
      </c>
      <c r="C5240" s="458" t="s">
        <v>5758</v>
      </c>
      <c r="D5240" s="458" t="s">
        <v>2318</v>
      </c>
      <c r="E5240" s="456">
        <v>0</v>
      </c>
      <c r="F5240" s="456">
        <v>0</v>
      </c>
      <c r="G5240" s="456">
        <v>0</v>
      </c>
      <c r="H5240" s="456">
        <v>0</v>
      </c>
      <c r="I5240" s="456">
        <v>0</v>
      </c>
      <c r="J5240" s="459">
        <v>0</v>
      </c>
    </row>
    <row r="5241" spans="2:10" x14ac:dyDescent="0.25">
      <c r="B5241" s="516" t="s">
        <v>321</v>
      </c>
      <c r="C5241" s="458" t="s">
        <v>4095</v>
      </c>
      <c r="D5241" s="458" t="s">
        <v>2137</v>
      </c>
      <c r="E5241" s="456">
        <v>0</v>
      </c>
      <c r="F5241" s="456">
        <v>-454050</v>
      </c>
      <c r="G5241" s="456">
        <v>0</v>
      </c>
      <c r="H5241" s="456">
        <v>147200</v>
      </c>
      <c r="I5241" s="456">
        <v>0</v>
      </c>
      <c r="J5241" s="459">
        <v>-306850</v>
      </c>
    </row>
    <row r="5242" spans="2:10" x14ac:dyDescent="0.25">
      <c r="B5242" s="516" t="s">
        <v>321</v>
      </c>
      <c r="C5242" s="458" t="s">
        <v>5759</v>
      </c>
      <c r="D5242" s="458" t="s">
        <v>2206</v>
      </c>
      <c r="E5242" s="456">
        <v>0</v>
      </c>
      <c r="F5242" s="456">
        <v>0</v>
      </c>
      <c r="G5242" s="456">
        <v>0</v>
      </c>
      <c r="H5242" s="456">
        <v>0</v>
      </c>
      <c r="I5242" s="456">
        <v>0</v>
      </c>
      <c r="J5242" s="459">
        <v>0</v>
      </c>
    </row>
    <row r="5243" spans="2:10" x14ac:dyDescent="0.25">
      <c r="B5243" s="516" t="s">
        <v>321</v>
      </c>
      <c r="C5243" s="458" t="s">
        <v>3298</v>
      </c>
      <c r="D5243" s="458" t="s">
        <v>2322</v>
      </c>
      <c r="E5243" s="456">
        <v>0</v>
      </c>
      <c r="F5243" s="456">
        <v>-796200.83</v>
      </c>
      <c r="G5243" s="456">
        <v>0</v>
      </c>
      <c r="H5243" s="456">
        <v>278631.56</v>
      </c>
      <c r="I5243" s="456">
        <v>0</v>
      </c>
      <c r="J5243" s="459">
        <v>-517569.27</v>
      </c>
    </row>
    <row r="5244" spans="2:10" x14ac:dyDescent="0.25">
      <c r="B5244" s="516" t="s">
        <v>321</v>
      </c>
      <c r="C5244" s="458" t="s">
        <v>3723</v>
      </c>
      <c r="D5244" s="458" t="s">
        <v>2139</v>
      </c>
      <c r="E5244" s="456">
        <v>0</v>
      </c>
      <c r="F5244" s="456">
        <v>42780</v>
      </c>
      <c r="G5244" s="456">
        <v>0</v>
      </c>
      <c r="H5244" s="456">
        <v>65557.95</v>
      </c>
      <c r="I5244" s="456">
        <v>0</v>
      </c>
      <c r="J5244" s="459">
        <v>108337.95</v>
      </c>
    </row>
    <row r="5245" spans="2:10" x14ac:dyDescent="0.25">
      <c r="B5245" s="516" t="s">
        <v>321</v>
      </c>
      <c r="C5245" s="458" t="s">
        <v>3299</v>
      </c>
      <c r="D5245" s="458" t="s">
        <v>2325</v>
      </c>
      <c r="E5245" s="456">
        <v>0</v>
      </c>
      <c r="F5245" s="456">
        <v>-547472.72</v>
      </c>
      <c r="G5245" s="456">
        <v>0</v>
      </c>
      <c r="H5245" s="456">
        <v>118675.72</v>
      </c>
      <c r="I5245" s="456">
        <v>0</v>
      </c>
      <c r="J5245" s="459">
        <v>-428797</v>
      </c>
    </row>
    <row r="5246" spans="2:10" x14ac:dyDescent="0.25">
      <c r="B5246" s="516" t="s">
        <v>321</v>
      </c>
      <c r="C5246" s="458" t="s">
        <v>4295</v>
      </c>
      <c r="D5246" s="458" t="s">
        <v>2327</v>
      </c>
      <c r="E5246" s="456">
        <v>0</v>
      </c>
      <c r="F5246" s="456">
        <v>1913</v>
      </c>
      <c r="G5246" s="456">
        <v>0</v>
      </c>
      <c r="H5246" s="456">
        <v>817</v>
      </c>
      <c r="I5246" s="456">
        <v>0</v>
      </c>
      <c r="J5246" s="459">
        <v>2730</v>
      </c>
    </row>
    <row r="5247" spans="2:10" x14ac:dyDescent="0.25">
      <c r="B5247" s="516" t="s">
        <v>321</v>
      </c>
      <c r="C5247" s="458" t="s">
        <v>3724</v>
      </c>
      <c r="D5247" s="458" t="s">
        <v>2329</v>
      </c>
      <c r="E5247" s="456">
        <v>0</v>
      </c>
      <c r="F5247" s="456">
        <v>42802.96</v>
      </c>
      <c r="G5247" s="456">
        <v>0</v>
      </c>
      <c r="H5247" s="456">
        <v>0</v>
      </c>
      <c r="I5247" s="456">
        <v>0</v>
      </c>
      <c r="J5247" s="459">
        <v>42802.96</v>
      </c>
    </row>
    <row r="5248" spans="2:10" x14ac:dyDescent="0.25">
      <c r="B5248" s="516" t="s">
        <v>321</v>
      </c>
      <c r="C5248" s="458" t="s">
        <v>3300</v>
      </c>
      <c r="D5248" s="458" t="s">
        <v>2331</v>
      </c>
      <c r="E5248" s="456">
        <v>0</v>
      </c>
      <c r="F5248" s="456">
        <v>-2309021.38</v>
      </c>
      <c r="G5248" s="456">
        <v>423000</v>
      </c>
      <c r="H5248" s="456">
        <v>0</v>
      </c>
      <c r="I5248" s="456">
        <v>0</v>
      </c>
      <c r="J5248" s="459">
        <v>-2732021.38</v>
      </c>
    </row>
    <row r="5249" spans="2:10" x14ac:dyDescent="0.25">
      <c r="B5249" s="516" t="s">
        <v>321</v>
      </c>
      <c r="C5249" s="458" t="s">
        <v>5760</v>
      </c>
      <c r="D5249" s="458" t="s">
        <v>2208</v>
      </c>
      <c r="E5249" s="456">
        <v>0</v>
      </c>
      <c r="F5249" s="456">
        <v>0</v>
      </c>
      <c r="G5249" s="456">
        <v>0</v>
      </c>
      <c r="H5249" s="456">
        <v>0</v>
      </c>
      <c r="I5249" s="456">
        <v>0</v>
      </c>
      <c r="J5249" s="459">
        <v>0</v>
      </c>
    </row>
    <row r="5250" spans="2:10" x14ac:dyDescent="0.25">
      <c r="B5250" s="516" t="s">
        <v>321</v>
      </c>
      <c r="C5250" s="458" t="s">
        <v>5761</v>
      </c>
      <c r="D5250" s="458" t="s">
        <v>2210</v>
      </c>
      <c r="E5250" s="456">
        <v>0</v>
      </c>
      <c r="F5250" s="456">
        <v>0</v>
      </c>
      <c r="G5250" s="456">
        <v>0</v>
      </c>
      <c r="H5250" s="456">
        <v>0</v>
      </c>
      <c r="I5250" s="456">
        <v>0</v>
      </c>
      <c r="J5250" s="459">
        <v>0</v>
      </c>
    </row>
    <row r="5251" spans="2:10" x14ac:dyDescent="0.25">
      <c r="B5251" s="516" t="s">
        <v>321</v>
      </c>
      <c r="C5251" s="458" t="s">
        <v>5762</v>
      </c>
      <c r="D5251" s="458" t="s">
        <v>2141</v>
      </c>
      <c r="E5251" s="456">
        <v>0</v>
      </c>
      <c r="F5251" s="456">
        <v>0</v>
      </c>
      <c r="G5251" s="456">
        <v>1.69</v>
      </c>
      <c r="H5251" s="456">
        <v>0</v>
      </c>
      <c r="I5251" s="456">
        <v>0</v>
      </c>
      <c r="J5251" s="459">
        <v>-1.69</v>
      </c>
    </row>
    <row r="5252" spans="2:10" x14ac:dyDescent="0.25">
      <c r="B5252" s="516" t="s">
        <v>321</v>
      </c>
      <c r="C5252" s="458" t="s">
        <v>5763</v>
      </c>
      <c r="D5252" s="458" t="s">
        <v>2143</v>
      </c>
      <c r="E5252" s="456">
        <v>0</v>
      </c>
      <c r="F5252" s="456">
        <v>0</v>
      </c>
      <c r="G5252" s="456">
        <v>0</v>
      </c>
      <c r="H5252" s="456">
        <v>0</v>
      </c>
      <c r="I5252" s="456">
        <v>0</v>
      </c>
      <c r="J5252" s="459">
        <v>0</v>
      </c>
    </row>
    <row r="5253" spans="2:10" x14ac:dyDescent="0.25">
      <c r="B5253" s="516" t="s">
        <v>321</v>
      </c>
      <c r="C5253" s="458" t="s">
        <v>5764</v>
      </c>
      <c r="D5253" s="458" t="s">
        <v>2218</v>
      </c>
      <c r="E5253" s="456">
        <v>0</v>
      </c>
      <c r="F5253" s="456">
        <v>0</v>
      </c>
      <c r="G5253" s="456">
        <v>0</v>
      </c>
      <c r="H5253" s="456">
        <v>0</v>
      </c>
      <c r="I5253" s="456">
        <v>0</v>
      </c>
      <c r="J5253" s="459">
        <v>0</v>
      </c>
    </row>
    <row r="5254" spans="2:10" x14ac:dyDescent="0.25">
      <c r="B5254" s="516" t="s">
        <v>321</v>
      </c>
      <c r="C5254" s="458" t="s">
        <v>5765</v>
      </c>
      <c r="D5254" s="458" t="s">
        <v>2220</v>
      </c>
      <c r="E5254" s="456">
        <v>0</v>
      </c>
      <c r="F5254" s="456">
        <v>0</v>
      </c>
      <c r="G5254" s="456">
        <v>22860</v>
      </c>
      <c r="H5254" s="456">
        <v>0</v>
      </c>
      <c r="I5254" s="456">
        <v>0</v>
      </c>
      <c r="J5254" s="459">
        <v>-22860</v>
      </c>
    </row>
    <row r="5255" spans="2:10" x14ac:dyDescent="0.25">
      <c r="B5255" s="516" t="s">
        <v>321</v>
      </c>
      <c r="C5255" s="458" t="s">
        <v>4296</v>
      </c>
      <c r="D5255" s="458" t="s">
        <v>2339</v>
      </c>
      <c r="E5255" s="456">
        <v>0</v>
      </c>
      <c r="F5255" s="456">
        <v>-839000</v>
      </c>
      <c r="G5255" s="456">
        <v>3000</v>
      </c>
      <c r="H5255" s="456">
        <v>0</v>
      </c>
      <c r="I5255" s="456">
        <v>0</v>
      </c>
      <c r="J5255" s="459">
        <v>-842000</v>
      </c>
    </row>
    <row r="5256" spans="2:10" ht="18" x14ac:dyDescent="0.25">
      <c r="B5256" s="516" t="s">
        <v>321</v>
      </c>
      <c r="C5256" s="458" t="s">
        <v>5766</v>
      </c>
      <c r="D5256" s="458" t="s">
        <v>2341</v>
      </c>
      <c r="E5256" s="456">
        <v>0</v>
      </c>
      <c r="F5256" s="456">
        <v>0</v>
      </c>
      <c r="G5256" s="456">
        <v>2400</v>
      </c>
      <c r="H5256" s="456">
        <v>0</v>
      </c>
      <c r="I5256" s="456">
        <v>0</v>
      </c>
      <c r="J5256" s="459">
        <v>-2400</v>
      </c>
    </row>
    <row r="5257" spans="2:10" x14ac:dyDescent="0.25">
      <c r="B5257" s="516" t="s">
        <v>321</v>
      </c>
      <c r="C5257" s="458" t="s">
        <v>4297</v>
      </c>
      <c r="D5257" s="458" t="s">
        <v>2343</v>
      </c>
      <c r="E5257" s="456">
        <v>0</v>
      </c>
      <c r="F5257" s="456">
        <v>99226</v>
      </c>
      <c r="G5257" s="456">
        <v>1223</v>
      </c>
      <c r="H5257" s="456">
        <v>0</v>
      </c>
      <c r="I5257" s="456">
        <v>0</v>
      </c>
      <c r="J5257" s="459">
        <v>98003</v>
      </c>
    </row>
    <row r="5258" spans="2:10" x14ac:dyDescent="0.25">
      <c r="B5258" s="516" t="s">
        <v>321</v>
      </c>
      <c r="C5258" s="458" t="s">
        <v>5767</v>
      </c>
      <c r="D5258" s="458" t="s">
        <v>2345</v>
      </c>
      <c r="E5258" s="456">
        <v>0</v>
      </c>
      <c r="F5258" s="456">
        <v>0</v>
      </c>
      <c r="G5258" s="456">
        <v>3334</v>
      </c>
      <c r="H5258" s="456">
        <v>0</v>
      </c>
      <c r="I5258" s="456">
        <v>0</v>
      </c>
      <c r="J5258" s="459">
        <v>-3334</v>
      </c>
    </row>
    <row r="5259" spans="2:10" x14ac:dyDescent="0.25">
      <c r="B5259" s="516" t="s">
        <v>321</v>
      </c>
      <c r="C5259" s="458" t="s">
        <v>3725</v>
      </c>
      <c r="D5259" s="458" t="s">
        <v>2226</v>
      </c>
      <c r="E5259" s="456">
        <v>0</v>
      </c>
      <c r="F5259" s="456">
        <v>8280</v>
      </c>
      <c r="G5259" s="456">
        <v>0</v>
      </c>
      <c r="H5259" s="456">
        <v>0</v>
      </c>
      <c r="I5259" s="456">
        <v>0</v>
      </c>
      <c r="J5259" s="459">
        <v>8280</v>
      </c>
    </row>
    <row r="5260" spans="2:10" ht="18" x14ac:dyDescent="0.25">
      <c r="B5260" s="516" t="s">
        <v>321</v>
      </c>
      <c r="C5260" s="458" t="s">
        <v>4701</v>
      </c>
      <c r="D5260" s="458" t="s">
        <v>3680</v>
      </c>
      <c r="E5260" s="456">
        <v>0</v>
      </c>
      <c r="F5260" s="456">
        <v>35830</v>
      </c>
      <c r="G5260" s="456">
        <v>0</v>
      </c>
      <c r="H5260" s="456">
        <v>0</v>
      </c>
      <c r="I5260" s="456">
        <v>0</v>
      </c>
      <c r="J5260" s="459">
        <v>35830</v>
      </c>
    </row>
    <row r="5261" spans="2:10" x14ac:dyDescent="0.25">
      <c r="B5261" s="516" t="s">
        <v>321</v>
      </c>
      <c r="C5261" s="458" t="s">
        <v>4298</v>
      </c>
      <c r="D5261" s="458" t="s">
        <v>2228</v>
      </c>
      <c r="E5261" s="456">
        <v>0</v>
      </c>
      <c r="F5261" s="456">
        <v>23000</v>
      </c>
      <c r="G5261" s="456">
        <v>0</v>
      </c>
      <c r="H5261" s="456">
        <v>0</v>
      </c>
      <c r="I5261" s="456">
        <v>0</v>
      </c>
      <c r="J5261" s="459">
        <v>23000</v>
      </c>
    </row>
    <row r="5262" spans="2:10" x14ac:dyDescent="0.25">
      <c r="B5262" s="516" t="s">
        <v>321</v>
      </c>
      <c r="C5262" s="458" t="s">
        <v>4299</v>
      </c>
      <c r="D5262" s="458" t="s">
        <v>2145</v>
      </c>
      <c r="E5262" s="456">
        <v>0</v>
      </c>
      <c r="F5262" s="456">
        <v>-38800</v>
      </c>
      <c r="G5262" s="456">
        <v>10000</v>
      </c>
      <c r="H5262" s="456">
        <v>0</v>
      </c>
      <c r="I5262" s="456">
        <v>0</v>
      </c>
      <c r="J5262" s="459">
        <v>-48800</v>
      </c>
    </row>
    <row r="5263" spans="2:10" x14ac:dyDescent="0.25">
      <c r="B5263" s="516" t="s">
        <v>321</v>
      </c>
      <c r="C5263" s="458" t="s">
        <v>3301</v>
      </c>
      <c r="D5263" s="458" t="s">
        <v>2233</v>
      </c>
      <c r="E5263" s="456">
        <v>0</v>
      </c>
      <c r="F5263" s="456">
        <v>-26166</v>
      </c>
      <c r="G5263" s="456">
        <v>106500</v>
      </c>
      <c r="H5263" s="456">
        <v>0</v>
      </c>
      <c r="I5263" s="456">
        <v>0</v>
      </c>
      <c r="J5263" s="459">
        <v>-132666</v>
      </c>
    </row>
    <row r="5264" spans="2:10" x14ac:dyDescent="0.25">
      <c r="B5264" s="516" t="s">
        <v>321</v>
      </c>
      <c r="C5264" s="458" t="s">
        <v>5768</v>
      </c>
      <c r="D5264" s="458" t="s">
        <v>2235</v>
      </c>
      <c r="E5264" s="456">
        <v>0</v>
      </c>
      <c r="F5264" s="456">
        <v>0</v>
      </c>
      <c r="G5264" s="456">
        <v>0</v>
      </c>
      <c r="H5264" s="456">
        <v>0</v>
      </c>
      <c r="I5264" s="456">
        <v>0</v>
      </c>
      <c r="J5264" s="459">
        <v>0</v>
      </c>
    </row>
    <row r="5265" spans="2:10" x14ac:dyDescent="0.25">
      <c r="B5265" s="516" t="s">
        <v>321</v>
      </c>
      <c r="C5265" s="458" t="s">
        <v>3302</v>
      </c>
      <c r="D5265" s="458" t="s">
        <v>2147</v>
      </c>
      <c r="E5265" s="456">
        <v>0</v>
      </c>
      <c r="F5265" s="456">
        <v>-39930</v>
      </c>
      <c r="G5265" s="456">
        <v>78334</v>
      </c>
      <c r="H5265" s="456">
        <v>0</v>
      </c>
      <c r="I5265" s="456">
        <v>0</v>
      </c>
      <c r="J5265" s="459">
        <v>-118264</v>
      </c>
    </row>
    <row r="5266" spans="2:10" x14ac:dyDescent="0.25">
      <c r="B5266" s="516" t="s">
        <v>321</v>
      </c>
      <c r="C5266" s="458" t="s">
        <v>2678</v>
      </c>
      <c r="D5266" s="458" t="s">
        <v>2351</v>
      </c>
      <c r="E5266" s="456">
        <v>0</v>
      </c>
      <c r="F5266" s="456">
        <v>490900</v>
      </c>
      <c r="G5266" s="456">
        <v>0</v>
      </c>
      <c r="H5266" s="456">
        <v>0</v>
      </c>
      <c r="I5266" s="456">
        <v>0</v>
      </c>
      <c r="J5266" s="459">
        <v>490900</v>
      </c>
    </row>
    <row r="5267" spans="2:10" x14ac:dyDescent="0.25">
      <c r="B5267" s="516" t="s">
        <v>321</v>
      </c>
      <c r="C5267" s="458" t="s">
        <v>3726</v>
      </c>
      <c r="D5267" s="458" t="s">
        <v>2149</v>
      </c>
      <c r="E5267" s="456">
        <v>0</v>
      </c>
      <c r="F5267" s="456">
        <v>-111650</v>
      </c>
      <c r="G5267" s="456">
        <v>23000</v>
      </c>
      <c r="H5267" s="456">
        <v>0</v>
      </c>
      <c r="I5267" s="456">
        <v>0</v>
      </c>
      <c r="J5267" s="459">
        <v>-134650</v>
      </c>
    </row>
    <row r="5268" spans="2:10" ht="18" x14ac:dyDescent="0.25">
      <c r="B5268" s="516" t="s">
        <v>321</v>
      </c>
      <c r="C5268" s="458" t="s">
        <v>5769</v>
      </c>
      <c r="D5268" s="458" t="s">
        <v>2241</v>
      </c>
      <c r="E5268" s="456">
        <v>0</v>
      </c>
      <c r="F5268" s="456">
        <v>0</v>
      </c>
      <c r="G5268" s="456">
        <v>434</v>
      </c>
      <c r="H5268" s="456">
        <v>0</v>
      </c>
      <c r="I5268" s="456">
        <v>0</v>
      </c>
      <c r="J5268" s="459">
        <v>-434</v>
      </c>
    </row>
    <row r="5269" spans="2:10" x14ac:dyDescent="0.25">
      <c r="B5269" s="516" t="s">
        <v>321</v>
      </c>
      <c r="C5269" s="458" t="s">
        <v>4096</v>
      </c>
      <c r="D5269" s="458" t="s">
        <v>2151</v>
      </c>
      <c r="E5269" s="456">
        <v>0</v>
      </c>
      <c r="F5269" s="456">
        <v>-98528</v>
      </c>
      <c r="G5269" s="456">
        <v>0</v>
      </c>
      <c r="H5269" s="456">
        <v>18000</v>
      </c>
      <c r="I5269" s="456">
        <v>0</v>
      </c>
      <c r="J5269" s="459">
        <v>-80528</v>
      </c>
    </row>
    <row r="5270" spans="2:10" ht="18" x14ac:dyDescent="0.25">
      <c r="B5270" s="516" t="s">
        <v>321</v>
      </c>
      <c r="C5270" s="458" t="s">
        <v>4097</v>
      </c>
      <c r="D5270" s="458" t="s">
        <v>2153</v>
      </c>
      <c r="E5270" s="456">
        <v>0</v>
      </c>
      <c r="F5270" s="456">
        <v>-154014</v>
      </c>
      <c r="G5270" s="456">
        <v>0</v>
      </c>
      <c r="H5270" s="456">
        <v>138000</v>
      </c>
      <c r="I5270" s="456">
        <v>0</v>
      </c>
      <c r="J5270" s="459">
        <v>-16014</v>
      </c>
    </row>
    <row r="5271" spans="2:10" x14ac:dyDescent="0.25">
      <c r="B5271" s="516" t="s">
        <v>321</v>
      </c>
      <c r="C5271" s="458" t="s">
        <v>2679</v>
      </c>
      <c r="D5271" s="458" t="s">
        <v>2357</v>
      </c>
      <c r="E5271" s="456">
        <v>0</v>
      </c>
      <c r="F5271" s="456">
        <v>-2517049.0099999998</v>
      </c>
      <c r="G5271" s="456">
        <v>0</v>
      </c>
      <c r="H5271" s="456">
        <v>30000</v>
      </c>
      <c r="I5271" s="456">
        <v>0</v>
      </c>
      <c r="J5271" s="459">
        <v>-2487049.0099999998</v>
      </c>
    </row>
    <row r="5272" spans="2:10" ht="18" x14ac:dyDescent="0.25">
      <c r="B5272" s="516" t="s">
        <v>321</v>
      </c>
      <c r="C5272" s="458" t="s">
        <v>4098</v>
      </c>
      <c r="D5272" s="458" t="s">
        <v>2359</v>
      </c>
      <c r="E5272" s="456">
        <v>0</v>
      </c>
      <c r="F5272" s="456">
        <v>-288815</v>
      </c>
      <c r="G5272" s="456">
        <v>141791</v>
      </c>
      <c r="H5272" s="456">
        <v>0</v>
      </c>
      <c r="I5272" s="456">
        <v>0</v>
      </c>
      <c r="J5272" s="459">
        <v>-430606</v>
      </c>
    </row>
    <row r="5273" spans="2:10" x14ac:dyDescent="0.25">
      <c r="B5273" s="516" t="s">
        <v>321</v>
      </c>
      <c r="C5273" s="458" t="s">
        <v>4300</v>
      </c>
      <c r="D5273" s="458" t="s">
        <v>2155</v>
      </c>
      <c r="E5273" s="456">
        <v>0</v>
      </c>
      <c r="F5273" s="456">
        <v>16259</v>
      </c>
      <c r="G5273" s="456">
        <v>0</v>
      </c>
      <c r="H5273" s="456">
        <v>20000</v>
      </c>
      <c r="I5273" s="456">
        <v>0</v>
      </c>
      <c r="J5273" s="459">
        <v>36259</v>
      </c>
    </row>
    <row r="5274" spans="2:10" x14ac:dyDescent="0.25">
      <c r="B5274" s="516" t="s">
        <v>321</v>
      </c>
      <c r="C5274" s="458" t="s">
        <v>4533</v>
      </c>
      <c r="D5274" s="458" t="s">
        <v>2157</v>
      </c>
      <c r="E5274" s="456">
        <v>0</v>
      </c>
      <c r="F5274" s="456">
        <v>256</v>
      </c>
      <c r="G5274" s="456">
        <v>0</v>
      </c>
      <c r="H5274" s="456">
        <v>5000</v>
      </c>
      <c r="I5274" s="456">
        <v>0</v>
      </c>
      <c r="J5274" s="459">
        <v>5256</v>
      </c>
    </row>
    <row r="5275" spans="2:10" x14ac:dyDescent="0.25">
      <c r="B5275" s="516" t="s">
        <v>321</v>
      </c>
      <c r="C5275" s="458" t="s">
        <v>4301</v>
      </c>
      <c r="D5275" s="458" t="s">
        <v>2260</v>
      </c>
      <c r="E5275" s="456">
        <v>0</v>
      </c>
      <c r="F5275" s="456">
        <v>-984</v>
      </c>
      <c r="G5275" s="456">
        <v>0</v>
      </c>
      <c r="H5275" s="456">
        <v>0</v>
      </c>
      <c r="I5275" s="456">
        <v>0</v>
      </c>
      <c r="J5275" s="459">
        <v>-984</v>
      </c>
    </row>
    <row r="5276" spans="2:10" x14ac:dyDescent="0.25">
      <c r="B5276" s="516" t="s">
        <v>321</v>
      </c>
      <c r="C5276" s="458" t="s">
        <v>4302</v>
      </c>
      <c r="D5276" s="458" t="s">
        <v>3684</v>
      </c>
      <c r="E5276" s="456">
        <v>0</v>
      </c>
      <c r="F5276" s="456">
        <v>42559.199999999997</v>
      </c>
      <c r="G5276" s="456">
        <v>0</v>
      </c>
      <c r="H5276" s="456">
        <v>0</v>
      </c>
      <c r="I5276" s="456">
        <v>0</v>
      </c>
      <c r="J5276" s="459">
        <v>42559.199999999997</v>
      </c>
    </row>
    <row r="5277" spans="2:10" x14ac:dyDescent="0.25">
      <c r="B5277" s="516" t="s">
        <v>321</v>
      </c>
      <c r="C5277" s="458" t="s">
        <v>3303</v>
      </c>
      <c r="D5277" s="458" t="s">
        <v>2262</v>
      </c>
      <c r="E5277" s="456">
        <v>0</v>
      </c>
      <c r="F5277" s="456">
        <v>688</v>
      </c>
      <c r="G5277" s="456">
        <v>0</v>
      </c>
      <c r="H5277" s="456">
        <v>0</v>
      </c>
      <c r="I5277" s="456">
        <v>0</v>
      </c>
      <c r="J5277" s="459">
        <v>688</v>
      </c>
    </row>
    <row r="5278" spans="2:10" ht="18" x14ac:dyDescent="0.25">
      <c r="B5278" s="516" t="s">
        <v>321</v>
      </c>
      <c r="C5278" s="458" t="s">
        <v>4099</v>
      </c>
      <c r="D5278" s="458" t="s">
        <v>4068</v>
      </c>
      <c r="E5278" s="456">
        <v>0</v>
      </c>
      <c r="F5278" s="456">
        <v>12087.2</v>
      </c>
      <c r="G5278" s="456">
        <v>0</v>
      </c>
      <c r="H5278" s="456">
        <v>0</v>
      </c>
      <c r="I5278" s="456">
        <v>0</v>
      </c>
      <c r="J5278" s="459">
        <v>12087.2</v>
      </c>
    </row>
    <row r="5279" spans="2:10" x14ac:dyDescent="0.25">
      <c r="B5279" s="516" t="s">
        <v>321</v>
      </c>
      <c r="C5279" s="458" t="s">
        <v>5770</v>
      </c>
      <c r="D5279" s="458" t="s">
        <v>5649</v>
      </c>
      <c r="E5279" s="456">
        <v>0</v>
      </c>
      <c r="F5279" s="456">
        <v>0</v>
      </c>
      <c r="G5279" s="456">
        <v>0</v>
      </c>
      <c r="H5279" s="456">
        <v>0</v>
      </c>
      <c r="I5279" s="456">
        <v>0</v>
      </c>
      <c r="J5279" s="459">
        <v>0</v>
      </c>
    </row>
    <row r="5280" spans="2:10" x14ac:dyDescent="0.25">
      <c r="B5280" s="516" t="s">
        <v>321</v>
      </c>
      <c r="C5280" s="458" t="s">
        <v>2680</v>
      </c>
      <c r="D5280" s="458" t="s">
        <v>2365</v>
      </c>
      <c r="E5280" s="456">
        <v>0</v>
      </c>
      <c r="F5280" s="456">
        <v>-89894.17</v>
      </c>
      <c r="G5280" s="456">
        <v>0</v>
      </c>
      <c r="H5280" s="456">
        <v>0</v>
      </c>
      <c r="I5280" s="456">
        <v>0</v>
      </c>
      <c r="J5280" s="459">
        <v>-89894.17</v>
      </c>
    </row>
    <row r="5281" spans="2:10" x14ac:dyDescent="0.25">
      <c r="B5281" s="516" t="s">
        <v>321</v>
      </c>
      <c r="C5281" s="458" t="s">
        <v>4884</v>
      </c>
      <c r="D5281" s="458" t="s">
        <v>3686</v>
      </c>
      <c r="E5281" s="456">
        <v>0</v>
      </c>
      <c r="F5281" s="456">
        <v>10000</v>
      </c>
      <c r="G5281" s="456">
        <v>0</v>
      </c>
      <c r="H5281" s="456">
        <v>0</v>
      </c>
      <c r="I5281" s="456">
        <v>0</v>
      </c>
      <c r="J5281" s="459">
        <v>10000</v>
      </c>
    </row>
    <row r="5282" spans="2:10" x14ac:dyDescent="0.25">
      <c r="B5282" s="516" t="s">
        <v>321</v>
      </c>
      <c r="C5282" s="458" t="s">
        <v>4885</v>
      </c>
      <c r="D5282" s="458" t="s">
        <v>2546</v>
      </c>
      <c r="E5282" s="456">
        <v>0</v>
      </c>
      <c r="F5282" s="456">
        <v>9811</v>
      </c>
      <c r="G5282" s="456">
        <v>0</v>
      </c>
      <c r="H5282" s="456">
        <v>0</v>
      </c>
      <c r="I5282" s="456">
        <v>0</v>
      </c>
      <c r="J5282" s="459">
        <v>9811</v>
      </c>
    </row>
    <row r="5283" spans="2:10" x14ac:dyDescent="0.25">
      <c r="B5283" s="516" t="s">
        <v>321</v>
      </c>
      <c r="C5283" s="458" t="s">
        <v>4534</v>
      </c>
      <c r="D5283" s="458" t="s">
        <v>2367</v>
      </c>
      <c r="E5283" s="456">
        <v>0</v>
      </c>
      <c r="F5283" s="456">
        <v>-86286</v>
      </c>
      <c r="G5283" s="456">
        <v>0</v>
      </c>
      <c r="H5283" s="456">
        <v>0</v>
      </c>
      <c r="I5283" s="456">
        <v>0</v>
      </c>
      <c r="J5283" s="459">
        <v>-86286</v>
      </c>
    </row>
    <row r="5284" spans="2:10" x14ac:dyDescent="0.25">
      <c r="B5284" s="516" t="s">
        <v>321</v>
      </c>
      <c r="C5284" s="458" t="s">
        <v>4100</v>
      </c>
      <c r="D5284" s="458" t="s">
        <v>4070</v>
      </c>
      <c r="E5284" s="456">
        <v>0</v>
      </c>
      <c r="F5284" s="456">
        <v>8957.59</v>
      </c>
      <c r="G5284" s="456">
        <v>0</v>
      </c>
      <c r="H5284" s="456">
        <v>0</v>
      </c>
      <c r="I5284" s="456">
        <v>0</v>
      </c>
      <c r="J5284" s="459">
        <v>8957.59</v>
      </c>
    </row>
    <row r="5285" spans="2:10" x14ac:dyDescent="0.25">
      <c r="B5285" s="516" t="s">
        <v>321</v>
      </c>
      <c r="C5285" s="458" t="s">
        <v>3304</v>
      </c>
      <c r="D5285" s="458" t="s">
        <v>3276</v>
      </c>
      <c r="E5285" s="456">
        <v>0</v>
      </c>
      <c r="F5285" s="456">
        <v>1492062.49</v>
      </c>
      <c r="G5285" s="456">
        <v>0</v>
      </c>
      <c r="H5285" s="456">
        <v>0</v>
      </c>
      <c r="I5285" s="456">
        <v>0</v>
      </c>
      <c r="J5285" s="459">
        <v>1492062.49</v>
      </c>
    </row>
    <row r="5286" spans="2:10" x14ac:dyDescent="0.25">
      <c r="B5286" s="516" t="s">
        <v>321</v>
      </c>
      <c r="C5286" s="458" t="s">
        <v>5771</v>
      </c>
      <c r="D5286" s="458" t="s">
        <v>5631</v>
      </c>
      <c r="E5286" s="456">
        <v>0</v>
      </c>
      <c r="F5286" s="456">
        <v>0</v>
      </c>
      <c r="G5286" s="456">
        <v>0</v>
      </c>
      <c r="H5286" s="456">
        <v>0</v>
      </c>
      <c r="I5286" s="456">
        <v>0</v>
      </c>
      <c r="J5286" s="459">
        <v>0</v>
      </c>
    </row>
    <row r="5287" spans="2:10" ht="18" x14ac:dyDescent="0.25">
      <c r="B5287" s="516" t="s">
        <v>321</v>
      </c>
      <c r="C5287" s="458" t="s">
        <v>4303</v>
      </c>
      <c r="D5287" s="458" t="s">
        <v>2369</v>
      </c>
      <c r="E5287" s="456">
        <v>0</v>
      </c>
      <c r="F5287" s="456">
        <v>-6184313</v>
      </c>
      <c r="G5287" s="456">
        <v>2747172</v>
      </c>
      <c r="H5287" s="456">
        <v>0</v>
      </c>
      <c r="I5287" s="456">
        <v>0</v>
      </c>
      <c r="J5287" s="459">
        <v>-8931485</v>
      </c>
    </row>
    <row r="5288" spans="2:10" x14ac:dyDescent="0.25">
      <c r="B5288" s="516" t="s">
        <v>321</v>
      </c>
      <c r="C5288" s="458" t="s">
        <v>4535</v>
      </c>
      <c r="D5288" s="458" t="s">
        <v>2065</v>
      </c>
      <c r="E5288" s="456">
        <v>0</v>
      </c>
      <c r="F5288" s="456">
        <v>-41621.58</v>
      </c>
      <c r="G5288" s="456">
        <v>32500</v>
      </c>
      <c r="H5288" s="456">
        <v>0</v>
      </c>
      <c r="I5288" s="456">
        <v>0</v>
      </c>
      <c r="J5288" s="459">
        <v>-74121.58</v>
      </c>
    </row>
    <row r="5289" spans="2:10" x14ac:dyDescent="0.25">
      <c r="B5289" s="516" t="s">
        <v>321</v>
      </c>
      <c r="C5289" s="458" t="s">
        <v>5772</v>
      </c>
      <c r="D5289" s="458" t="s">
        <v>5656</v>
      </c>
      <c r="E5289" s="456">
        <v>0</v>
      </c>
      <c r="F5289" s="456">
        <v>0</v>
      </c>
      <c r="G5289" s="456">
        <v>0</v>
      </c>
      <c r="H5289" s="456">
        <v>0</v>
      </c>
      <c r="I5289" s="456">
        <v>0</v>
      </c>
      <c r="J5289" s="459">
        <v>0</v>
      </c>
    </row>
    <row r="5290" spans="2:10" x14ac:dyDescent="0.25">
      <c r="B5290" s="516" t="s">
        <v>321</v>
      </c>
      <c r="C5290" s="458" t="s">
        <v>3727</v>
      </c>
      <c r="D5290" s="458" t="s">
        <v>2067</v>
      </c>
      <c r="E5290" s="456">
        <v>0</v>
      </c>
      <c r="F5290" s="456">
        <v>54422.92</v>
      </c>
      <c r="G5290" s="456">
        <v>0</v>
      </c>
      <c r="H5290" s="456">
        <v>0</v>
      </c>
      <c r="I5290" s="456">
        <v>0</v>
      </c>
      <c r="J5290" s="459">
        <v>54422.92</v>
      </c>
    </row>
    <row r="5291" spans="2:10" x14ac:dyDescent="0.25">
      <c r="B5291" s="516" t="s">
        <v>321</v>
      </c>
      <c r="C5291" s="458" t="s">
        <v>4702</v>
      </c>
      <c r="D5291" s="458" t="s">
        <v>2069</v>
      </c>
      <c r="E5291" s="456">
        <v>0</v>
      </c>
      <c r="F5291" s="456">
        <v>1200</v>
      </c>
      <c r="G5291" s="456">
        <v>0</v>
      </c>
      <c r="H5291" s="456">
        <v>0</v>
      </c>
      <c r="I5291" s="456">
        <v>0</v>
      </c>
      <c r="J5291" s="459">
        <v>1200</v>
      </c>
    </row>
    <row r="5292" spans="2:10" x14ac:dyDescent="0.25">
      <c r="B5292" s="516" t="s">
        <v>321</v>
      </c>
      <c r="C5292" s="458" t="s">
        <v>4536</v>
      </c>
      <c r="D5292" s="458" t="s">
        <v>2071</v>
      </c>
      <c r="E5292" s="456">
        <v>0</v>
      </c>
      <c r="F5292" s="456">
        <v>-3100</v>
      </c>
      <c r="G5292" s="456">
        <v>14000</v>
      </c>
      <c r="H5292" s="456">
        <v>0</v>
      </c>
      <c r="I5292" s="456">
        <v>0</v>
      </c>
      <c r="J5292" s="459">
        <v>-17100</v>
      </c>
    </row>
    <row r="5293" spans="2:10" x14ac:dyDescent="0.25">
      <c r="B5293" s="516" t="s">
        <v>321</v>
      </c>
      <c r="C5293" s="458" t="s">
        <v>5773</v>
      </c>
      <c r="D5293" s="458" t="s">
        <v>2073</v>
      </c>
      <c r="E5293" s="456">
        <v>0</v>
      </c>
      <c r="F5293" s="456">
        <v>0</v>
      </c>
      <c r="G5293" s="456">
        <v>0</v>
      </c>
      <c r="H5293" s="456">
        <v>0</v>
      </c>
      <c r="I5293" s="456">
        <v>0</v>
      </c>
      <c r="J5293" s="459">
        <v>0</v>
      </c>
    </row>
    <row r="5294" spans="2:10" x14ac:dyDescent="0.25">
      <c r="B5294" s="516" t="s">
        <v>321</v>
      </c>
      <c r="C5294" s="458" t="s">
        <v>4537</v>
      </c>
      <c r="D5294" s="458" t="s">
        <v>2075</v>
      </c>
      <c r="E5294" s="456">
        <v>0</v>
      </c>
      <c r="F5294" s="456">
        <v>-15017.91</v>
      </c>
      <c r="G5294" s="456">
        <v>0</v>
      </c>
      <c r="H5294" s="456">
        <v>0</v>
      </c>
      <c r="I5294" s="456">
        <v>0</v>
      </c>
      <c r="J5294" s="459">
        <v>-15017.91</v>
      </c>
    </row>
    <row r="5295" spans="2:10" x14ac:dyDescent="0.25">
      <c r="B5295" s="516" t="s">
        <v>321</v>
      </c>
      <c r="C5295" s="458" t="s">
        <v>4886</v>
      </c>
      <c r="D5295" s="458" t="s">
        <v>2079</v>
      </c>
      <c r="E5295" s="456">
        <v>0</v>
      </c>
      <c r="F5295" s="456">
        <v>13500</v>
      </c>
      <c r="G5295" s="456">
        <v>0</v>
      </c>
      <c r="H5295" s="456">
        <v>31500</v>
      </c>
      <c r="I5295" s="456">
        <v>0</v>
      </c>
      <c r="J5295" s="459">
        <v>45000</v>
      </c>
    </row>
    <row r="5296" spans="2:10" x14ac:dyDescent="0.25">
      <c r="B5296" s="516" t="s">
        <v>321</v>
      </c>
      <c r="C5296" s="458" t="s">
        <v>5774</v>
      </c>
      <c r="D5296" s="458" t="s">
        <v>2081</v>
      </c>
      <c r="E5296" s="456">
        <v>0</v>
      </c>
      <c r="F5296" s="456">
        <v>0</v>
      </c>
      <c r="G5296" s="456">
        <v>0</v>
      </c>
      <c r="H5296" s="456">
        <v>0</v>
      </c>
      <c r="I5296" s="456">
        <v>0</v>
      </c>
      <c r="J5296" s="459">
        <v>0</v>
      </c>
    </row>
    <row r="5297" spans="2:10" x14ac:dyDescent="0.25">
      <c r="B5297" s="516" t="s">
        <v>321</v>
      </c>
      <c r="C5297" s="458" t="s">
        <v>4703</v>
      </c>
      <c r="D5297" s="458" t="s">
        <v>2083</v>
      </c>
      <c r="E5297" s="456">
        <v>0</v>
      </c>
      <c r="F5297" s="456">
        <v>3650</v>
      </c>
      <c r="G5297" s="456">
        <v>0</v>
      </c>
      <c r="H5297" s="456">
        <v>0</v>
      </c>
      <c r="I5297" s="456">
        <v>0</v>
      </c>
      <c r="J5297" s="459">
        <v>3650</v>
      </c>
    </row>
    <row r="5298" spans="2:10" x14ac:dyDescent="0.25">
      <c r="B5298" s="516" t="s">
        <v>321</v>
      </c>
      <c r="C5298" s="458" t="s">
        <v>5775</v>
      </c>
      <c r="D5298" s="458" t="s">
        <v>2085</v>
      </c>
      <c r="E5298" s="456">
        <v>0</v>
      </c>
      <c r="F5298" s="456">
        <v>0</v>
      </c>
      <c r="G5298" s="456">
        <v>0</v>
      </c>
      <c r="H5298" s="456">
        <v>0</v>
      </c>
      <c r="I5298" s="456">
        <v>0</v>
      </c>
      <c r="J5298" s="459">
        <v>0</v>
      </c>
    </row>
    <row r="5299" spans="2:10" x14ac:dyDescent="0.25">
      <c r="B5299" s="516" t="s">
        <v>321</v>
      </c>
      <c r="C5299" s="458" t="s">
        <v>4101</v>
      </c>
      <c r="D5299" s="458" t="s">
        <v>2087</v>
      </c>
      <c r="E5299" s="456">
        <v>0</v>
      </c>
      <c r="F5299" s="456">
        <v>-6713.5</v>
      </c>
      <c r="G5299" s="456">
        <v>0</v>
      </c>
      <c r="H5299" s="456">
        <v>0</v>
      </c>
      <c r="I5299" s="456">
        <v>0</v>
      </c>
      <c r="J5299" s="459">
        <v>-6713.5</v>
      </c>
    </row>
    <row r="5300" spans="2:10" x14ac:dyDescent="0.25">
      <c r="B5300" s="516" t="s">
        <v>321</v>
      </c>
      <c r="C5300" s="458" t="s">
        <v>5776</v>
      </c>
      <c r="D5300" s="458" t="s">
        <v>2089</v>
      </c>
      <c r="E5300" s="456">
        <v>0</v>
      </c>
      <c r="F5300" s="456">
        <v>0</v>
      </c>
      <c r="G5300" s="456">
        <v>0</v>
      </c>
      <c r="H5300" s="456">
        <v>0</v>
      </c>
      <c r="I5300" s="456">
        <v>0</v>
      </c>
      <c r="J5300" s="459">
        <v>0</v>
      </c>
    </row>
    <row r="5301" spans="2:10" x14ac:dyDescent="0.25">
      <c r="B5301" s="516" t="s">
        <v>321</v>
      </c>
      <c r="C5301" s="458" t="s">
        <v>4102</v>
      </c>
      <c r="D5301" s="458" t="s">
        <v>4060</v>
      </c>
      <c r="E5301" s="456">
        <v>0</v>
      </c>
      <c r="F5301" s="456">
        <v>5927.5</v>
      </c>
      <c r="G5301" s="456">
        <v>0</v>
      </c>
      <c r="H5301" s="456">
        <v>0</v>
      </c>
      <c r="I5301" s="456">
        <v>0</v>
      </c>
      <c r="J5301" s="459">
        <v>5927.5</v>
      </c>
    </row>
    <row r="5302" spans="2:10" x14ac:dyDescent="0.25">
      <c r="B5302" s="516" t="s">
        <v>321</v>
      </c>
      <c r="C5302" s="458" t="s">
        <v>5777</v>
      </c>
      <c r="D5302" s="458" t="s">
        <v>2095</v>
      </c>
      <c r="E5302" s="456">
        <v>0</v>
      </c>
      <c r="F5302" s="456">
        <v>0</v>
      </c>
      <c r="G5302" s="456">
        <v>0</v>
      </c>
      <c r="H5302" s="456">
        <v>1000</v>
      </c>
      <c r="I5302" s="456">
        <v>0</v>
      </c>
      <c r="J5302" s="459">
        <v>1000</v>
      </c>
    </row>
    <row r="5303" spans="2:10" x14ac:dyDescent="0.25">
      <c r="B5303" s="516" t="s">
        <v>321</v>
      </c>
      <c r="C5303" s="458" t="s">
        <v>5778</v>
      </c>
      <c r="D5303" s="458" t="s">
        <v>2101</v>
      </c>
      <c r="E5303" s="456">
        <v>0</v>
      </c>
      <c r="F5303" s="456">
        <v>0</v>
      </c>
      <c r="G5303" s="456">
        <v>2374.27</v>
      </c>
      <c r="H5303" s="456">
        <v>0</v>
      </c>
      <c r="I5303" s="456">
        <v>0</v>
      </c>
      <c r="J5303" s="459">
        <v>-2374.27</v>
      </c>
    </row>
    <row r="5304" spans="2:10" x14ac:dyDescent="0.25">
      <c r="B5304" s="516" t="s">
        <v>321</v>
      </c>
      <c r="C5304" s="458" t="s">
        <v>5779</v>
      </c>
      <c r="D5304" s="458" t="s">
        <v>2103</v>
      </c>
      <c r="E5304" s="456">
        <v>0</v>
      </c>
      <c r="F5304" s="456">
        <v>0</v>
      </c>
      <c r="G5304" s="456">
        <v>120</v>
      </c>
      <c r="H5304" s="456">
        <v>0</v>
      </c>
      <c r="I5304" s="456">
        <v>0</v>
      </c>
      <c r="J5304" s="459">
        <v>-120</v>
      </c>
    </row>
    <row r="5305" spans="2:10" x14ac:dyDescent="0.25">
      <c r="B5305" s="516" t="s">
        <v>321</v>
      </c>
      <c r="C5305" s="458" t="s">
        <v>5780</v>
      </c>
      <c r="D5305" s="458" t="s">
        <v>2105</v>
      </c>
      <c r="E5305" s="456">
        <v>0</v>
      </c>
      <c r="F5305" s="456">
        <v>0</v>
      </c>
      <c r="G5305" s="456">
        <v>0</v>
      </c>
      <c r="H5305" s="456">
        <v>0</v>
      </c>
      <c r="I5305" s="456">
        <v>0</v>
      </c>
      <c r="J5305" s="459">
        <v>0</v>
      </c>
    </row>
    <row r="5306" spans="2:10" x14ac:dyDescent="0.25">
      <c r="B5306" s="516" t="s">
        <v>321</v>
      </c>
      <c r="C5306" s="458" t="s">
        <v>3305</v>
      </c>
      <c r="D5306" s="458" t="s">
        <v>2107</v>
      </c>
      <c r="E5306" s="456">
        <v>0</v>
      </c>
      <c r="F5306" s="456">
        <v>137455</v>
      </c>
      <c r="G5306" s="456">
        <v>731.8</v>
      </c>
      <c r="H5306" s="456">
        <v>0</v>
      </c>
      <c r="I5306" s="456">
        <v>0</v>
      </c>
      <c r="J5306" s="459">
        <v>136723.20000000001</v>
      </c>
    </row>
    <row r="5307" spans="2:10" x14ac:dyDescent="0.25">
      <c r="B5307" s="516" t="s">
        <v>321</v>
      </c>
      <c r="C5307" s="458" t="s">
        <v>5781</v>
      </c>
      <c r="D5307" s="458" t="s">
        <v>2109</v>
      </c>
      <c r="E5307" s="456">
        <v>0</v>
      </c>
      <c r="F5307" s="456">
        <v>0</v>
      </c>
      <c r="G5307" s="456">
        <v>126.06</v>
      </c>
      <c r="H5307" s="456">
        <v>0</v>
      </c>
      <c r="I5307" s="456">
        <v>0</v>
      </c>
      <c r="J5307" s="459">
        <v>-126.06</v>
      </c>
    </row>
    <row r="5308" spans="2:10" x14ac:dyDescent="0.25">
      <c r="B5308" s="516" t="s">
        <v>321</v>
      </c>
      <c r="C5308" s="458" t="s">
        <v>4538</v>
      </c>
      <c r="D5308" s="458" t="s">
        <v>2191</v>
      </c>
      <c r="E5308" s="456">
        <v>0</v>
      </c>
      <c r="F5308" s="456">
        <v>18225.669999999998</v>
      </c>
      <c r="G5308" s="456">
        <v>18298.88</v>
      </c>
      <c r="H5308" s="456">
        <v>0</v>
      </c>
      <c r="I5308" s="456">
        <v>0</v>
      </c>
      <c r="J5308" s="459">
        <v>-73.209999999999994</v>
      </c>
    </row>
    <row r="5309" spans="2:10" x14ac:dyDescent="0.25">
      <c r="B5309" s="516" t="s">
        <v>321</v>
      </c>
      <c r="C5309" s="458" t="s">
        <v>5782</v>
      </c>
      <c r="D5309" s="458" t="s">
        <v>2294</v>
      </c>
      <c r="E5309" s="456">
        <v>0</v>
      </c>
      <c r="F5309" s="456">
        <v>0</v>
      </c>
      <c r="G5309" s="456">
        <v>209.3</v>
      </c>
      <c r="H5309" s="456">
        <v>0</v>
      </c>
      <c r="I5309" s="456">
        <v>0</v>
      </c>
      <c r="J5309" s="459">
        <v>-209.3</v>
      </c>
    </row>
    <row r="5310" spans="2:10" x14ac:dyDescent="0.25">
      <c r="B5310" s="516" t="s">
        <v>321</v>
      </c>
      <c r="C5310" s="458" t="s">
        <v>3306</v>
      </c>
      <c r="D5310" s="458" t="s">
        <v>2390</v>
      </c>
      <c r="E5310" s="456">
        <v>0</v>
      </c>
      <c r="F5310" s="456">
        <v>15343.53</v>
      </c>
      <c r="G5310" s="456">
        <v>0</v>
      </c>
      <c r="H5310" s="456">
        <v>0</v>
      </c>
      <c r="I5310" s="456">
        <v>0</v>
      </c>
      <c r="J5310" s="459">
        <v>15343.53</v>
      </c>
    </row>
    <row r="5311" spans="2:10" x14ac:dyDescent="0.25">
      <c r="B5311" s="516" t="s">
        <v>321</v>
      </c>
      <c r="C5311" s="458" t="s">
        <v>4304</v>
      </c>
      <c r="D5311" s="458" t="s">
        <v>2115</v>
      </c>
      <c r="E5311" s="456">
        <v>0</v>
      </c>
      <c r="F5311" s="456">
        <v>-102449.01</v>
      </c>
      <c r="G5311" s="456">
        <v>17808.7</v>
      </c>
      <c r="H5311" s="456">
        <v>0</v>
      </c>
      <c r="I5311" s="456">
        <v>0</v>
      </c>
      <c r="J5311" s="459">
        <v>-120257.71</v>
      </c>
    </row>
    <row r="5312" spans="2:10" x14ac:dyDescent="0.25">
      <c r="B5312" s="516" t="s">
        <v>321</v>
      </c>
      <c r="C5312" s="458" t="s">
        <v>4305</v>
      </c>
      <c r="D5312" s="458" t="s">
        <v>2117</v>
      </c>
      <c r="E5312" s="456">
        <v>0</v>
      </c>
      <c r="F5312" s="456">
        <v>150602.29999999999</v>
      </c>
      <c r="G5312" s="456">
        <v>0</v>
      </c>
      <c r="H5312" s="456">
        <v>60234.48</v>
      </c>
      <c r="I5312" s="456">
        <v>0</v>
      </c>
      <c r="J5312" s="459">
        <v>210836.78</v>
      </c>
    </row>
    <row r="5313" spans="2:10" x14ac:dyDescent="0.25">
      <c r="B5313" s="516" t="s">
        <v>321</v>
      </c>
      <c r="C5313" s="458" t="s">
        <v>4539</v>
      </c>
      <c r="D5313" s="458" t="s">
        <v>2119</v>
      </c>
      <c r="E5313" s="456">
        <v>0</v>
      </c>
      <c r="F5313" s="456">
        <v>7000</v>
      </c>
      <c r="G5313" s="456">
        <v>261.62</v>
      </c>
      <c r="H5313" s="456">
        <v>0</v>
      </c>
      <c r="I5313" s="456">
        <v>0</v>
      </c>
      <c r="J5313" s="459">
        <v>6738.38</v>
      </c>
    </row>
    <row r="5314" spans="2:10" x14ac:dyDescent="0.25">
      <c r="B5314" s="516" t="s">
        <v>321</v>
      </c>
      <c r="C5314" s="458" t="s">
        <v>5783</v>
      </c>
      <c r="D5314" s="458" t="s">
        <v>2121</v>
      </c>
      <c r="E5314" s="456">
        <v>0</v>
      </c>
      <c r="F5314" s="456">
        <v>0</v>
      </c>
      <c r="G5314" s="456">
        <v>0</v>
      </c>
      <c r="H5314" s="456">
        <v>1670.47</v>
      </c>
      <c r="I5314" s="456">
        <v>0</v>
      </c>
      <c r="J5314" s="459">
        <v>1670.47</v>
      </c>
    </row>
    <row r="5315" spans="2:10" x14ac:dyDescent="0.25">
      <c r="B5315" s="516" t="s">
        <v>321</v>
      </c>
      <c r="C5315" s="458" t="s">
        <v>5784</v>
      </c>
      <c r="D5315" s="458" t="s">
        <v>2123</v>
      </c>
      <c r="E5315" s="456">
        <v>0</v>
      </c>
      <c r="F5315" s="456">
        <v>0</v>
      </c>
      <c r="G5315" s="456">
        <v>3257.81</v>
      </c>
      <c r="H5315" s="456">
        <v>0</v>
      </c>
      <c r="I5315" s="456">
        <v>0</v>
      </c>
      <c r="J5315" s="459">
        <v>-3257.81</v>
      </c>
    </row>
    <row r="5316" spans="2:10" ht="18" x14ac:dyDescent="0.25">
      <c r="B5316" s="516" t="s">
        <v>321</v>
      </c>
      <c r="C5316" s="458" t="s">
        <v>5785</v>
      </c>
      <c r="D5316" s="458" t="s">
        <v>2127</v>
      </c>
      <c r="E5316" s="456">
        <v>0</v>
      </c>
      <c r="F5316" s="456">
        <v>0</v>
      </c>
      <c r="G5316" s="456">
        <v>2245.33</v>
      </c>
      <c r="H5316" s="456">
        <v>0</v>
      </c>
      <c r="I5316" s="456">
        <v>0</v>
      </c>
      <c r="J5316" s="459">
        <v>-2245.33</v>
      </c>
    </row>
    <row r="5317" spans="2:10" x14ac:dyDescent="0.25">
      <c r="B5317" s="516" t="s">
        <v>321</v>
      </c>
      <c r="C5317" s="458" t="s">
        <v>4540</v>
      </c>
      <c r="D5317" s="458" t="s">
        <v>2129</v>
      </c>
      <c r="E5317" s="456">
        <v>0</v>
      </c>
      <c r="F5317" s="456">
        <v>-470</v>
      </c>
      <c r="G5317" s="456">
        <v>1061.57</v>
      </c>
      <c r="H5317" s="456">
        <v>0</v>
      </c>
      <c r="I5317" s="456">
        <v>0</v>
      </c>
      <c r="J5317" s="459">
        <v>-1531.57</v>
      </c>
    </row>
    <row r="5318" spans="2:10" x14ac:dyDescent="0.25">
      <c r="B5318" s="516" t="s">
        <v>321</v>
      </c>
      <c r="C5318" s="458" t="s">
        <v>3307</v>
      </c>
      <c r="D5318" s="458" t="s">
        <v>2131</v>
      </c>
      <c r="E5318" s="456">
        <v>0</v>
      </c>
      <c r="F5318" s="456">
        <v>45418</v>
      </c>
      <c r="G5318" s="456">
        <v>8320.89</v>
      </c>
      <c r="H5318" s="456">
        <v>0</v>
      </c>
      <c r="I5318" s="456">
        <v>0</v>
      </c>
      <c r="J5318" s="459">
        <v>37097.11</v>
      </c>
    </row>
    <row r="5319" spans="2:10" x14ac:dyDescent="0.25">
      <c r="B5319" s="516" t="s">
        <v>321</v>
      </c>
      <c r="C5319" s="458" t="s">
        <v>5786</v>
      </c>
      <c r="D5319" s="458" t="s">
        <v>2137</v>
      </c>
      <c r="E5319" s="456">
        <v>0</v>
      </c>
      <c r="F5319" s="456">
        <v>0</v>
      </c>
      <c r="G5319" s="456">
        <v>151.16999999999999</v>
      </c>
      <c r="H5319" s="456">
        <v>0</v>
      </c>
      <c r="I5319" s="456">
        <v>0</v>
      </c>
      <c r="J5319" s="459">
        <v>-151.16999999999999</v>
      </c>
    </row>
    <row r="5320" spans="2:10" x14ac:dyDescent="0.25">
      <c r="B5320" s="516" t="s">
        <v>321</v>
      </c>
      <c r="C5320" s="458" t="s">
        <v>3308</v>
      </c>
      <c r="D5320" s="458" t="s">
        <v>2139</v>
      </c>
      <c r="E5320" s="456">
        <v>0</v>
      </c>
      <c r="F5320" s="456">
        <v>-94721.83</v>
      </c>
      <c r="G5320" s="456">
        <v>7038.67</v>
      </c>
      <c r="H5320" s="456">
        <v>0</v>
      </c>
      <c r="I5320" s="456">
        <v>0</v>
      </c>
      <c r="J5320" s="459">
        <v>-101760.5</v>
      </c>
    </row>
    <row r="5321" spans="2:10" x14ac:dyDescent="0.25">
      <c r="B5321" s="516" t="s">
        <v>321</v>
      </c>
      <c r="C5321" s="458" t="s">
        <v>3728</v>
      </c>
      <c r="D5321" s="458" t="s">
        <v>2325</v>
      </c>
      <c r="E5321" s="456">
        <v>0</v>
      </c>
      <c r="F5321" s="456">
        <v>194253</v>
      </c>
      <c r="G5321" s="456">
        <v>1506.42</v>
      </c>
      <c r="H5321" s="456">
        <v>0</v>
      </c>
      <c r="I5321" s="456">
        <v>0</v>
      </c>
      <c r="J5321" s="459">
        <v>192746.58</v>
      </c>
    </row>
    <row r="5322" spans="2:10" x14ac:dyDescent="0.25">
      <c r="B5322" s="516" t="s">
        <v>321</v>
      </c>
      <c r="C5322" s="458" t="s">
        <v>4541</v>
      </c>
      <c r="D5322" s="458" t="s">
        <v>2327</v>
      </c>
      <c r="E5322" s="456">
        <v>0</v>
      </c>
      <c r="F5322" s="456">
        <v>770</v>
      </c>
      <c r="G5322" s="456">
        <v>100.45</v>
      </c>
      <c r="H5322" s="456">
        <v>0</v>
      </c>
      <c r="I5322" s="456">
        <v>0</v>
      </c>
      <c r="J5322" s="459">
        <v>669.55</v>
      </c>
    </row>
    <row r="5323" spans="2:10" x14ac:dyDescent="0.25">
      <c r="B5323" s="516" t="s">
        <v>321</v>
      </c>
      <c r="C5323" s="458" t="s">
        <v>4306</v>
      </c>
      <c r="D5323" s="458" t="s">
        <v>2208</v>
      </c>
      <c r="E5323" s="456">
        <v>0</v>
      </c>
      <c r="F5323" s="456">
        <v>438.3</v>
      </c>
      <c r="G5323" s="456">
        <v>60.45</v>
      </c>
      <c r="H5323" s="456">
        <v>0</v>
      </c>
      <c r="I5323" s="456">
        <v>0</v>
      </c>
      <c r="J5323" s="459">
        <v>377.85</v>
      </c>
    </row>
    <row r="5324" spans="2:10" x14ac:dyDescent="0.25">
      <c r="B5324" s="516" t="s">
        <v>321</v>
      </c>
      <c r="C5324" s="458" t="s">
        <v>4887</v>
      </c>
      <c r="D5324" s="458" t="s">
        <v>2210</v>
      </c>
      <c r="E5324" s="456">
        <v>0</v>
      </c>
      <c r="F5324" s="456">
        <v>-94804</v>
      </c>
      <c r="G5324" s="456">
        <v>0</v>
      </c>
      <c r="H5324" s="456">
        <v>0</v>
      </c>
      <c r="I5324" s="456">
        <v>0</v>
      </c>
      <c r="J5324" s="459">
        <v>-94804</v>
      </c>
    </row>
    <row r="5325" spans="2:10" x14ac:dyDescent="0.25">
      <c r="B5325" s="516" t="s">
        <v>321</v>
      </c>
      <c r="C5325" s="458" t="s">
        <v>3309</v>
      </c>
      <c r="D5325" s="458" t="s">
        <v>2141</v>
      </c>
      <c r="E5325" s="456">
        <v>0</v>
      </c>
      <c r="F5325" s="456">
        <v>783</v>
      </c>
      <c r="G5325" s="456">
        <v>0</v>
      </c>
      <c r="H5325" s="456">
        <v>0</v>
      </c>
      <c r="I5325" s="456">
        <v>0</v>
      </c>
      <c r="J5325" s="459">
        <v>783</v>
      </c>
    </row>
    <row r="5326" spans="2:10" x14ac:dyDescent="0.25">
      <c r="B5326" s="516" t="s">
        <v>321</v>
      </c>
      <c r="C5326" s="458" t="s">
        <v>5787</v>
      </c>
      <c r="D5326" s="458" t="s">
        <v>2143</v>
      </c>
      <c r="E5326" s="456">
        <v>0</v>
      </c>
      <c r="F5326" s="456">
        <v>0</v>
      </c>
      <c r="G5326" s="456">
        <v>0</v>
      </c>
      <c r="H5326" s="456">
        <v>0</v>
      </c>
      <c r="I5326" s="456">
        <v>0</v>
      </c>
      <c r="J5326" s="459">
        <v>0</v>
      </c>
    </row>
    <row r="5327" spans="2:10" x14ac:dyDescent="0.25">
      <c r="B5327" s="516" t="s">
        <v>321</v>
      </c>
      <c r="C5327" s="458" t="s">
        <v>5788</v>
      </c>
      <c r="D5327" s="458" t="s">
        <v>5662</v>
      </c>
      <c r="E5327" s="456">
        <v>0</v>
      </c>
      <c r="F5327" s="456">
        <v>0</v>
      </c>
      <c r="G5327" s="456">
        <v>0</v>
      </c>
      <c r="H5327" s="456">
        <v>0</v>
      </c>
      <c r="I5327" s="456">
        <v>0</v>
      </c>
      <c r="J5327" s="459">
        <v>0</v>
      </c>
    </row>
    <row r="5328" spans="2:10" x14ac:dyDescent="0.25">
      <c r="B5328" s="516" t="s">
        <v>321</v>
      </c>
      <c r="C5328" s="458" t="s">
        <v>4542</v>
      </c>
      <c r="D5328" s="458" t="s">
        <v>2145</v>
      </c>
      <c r="E5328" s="456">
        <v>0</v>
      </c>
      <c r="F5328" s="456">
        <v>-146800</v>
      </c>
      <c r="G5328" s="456">
        <v>0</v>
      </c>
      <c r="H5328" s="456">
        <v>0</v>
      </c>
      <c r="I5328" s="456">
        <v>0</v>
      </c>
      <c r="J5328" s="459">
        <v>-146800</v>
      </c>
    </row>
    <row r="5329" spans="2:10" x14ac:dyDescent="0.25">
      <c r="B5329" s="516" t="s">
        <v>321</v>
      </c>
      <c r="C5329" s="458" t="s">
        <v>3310</v>
      </c>
      <c r="D5329" s="458" t="s">
        <v>2233</v>
      </c>
      <c r="E5329" s="456">
        <v>0</v>
      </c>
      <c r="F5329" s="456">
        <v>-14083</v>
      </c>
      <c r="G5329" s="456">
        <v>0</v>
      </c>
      <c r="H5329" s="456">
        <v>4000</v>
      </c>
      <c r="I5329" s="456">
        <v>0</v>
      </c>
      <c r="J5329" s="459">
        <v>-10083</v>
      </c>
    </row>
    <row r="5330" spans="2:10" x14ac:dyDescent="0.25">
      <c r="B5330" s="516" t="s">
        <v>321</v>
      </c>
      <c r="C5330" s="458" t="s">
        <v>5789</v>
      </c>
      <c r="D5330" s="458" t="s">
        <v>2147</v>
      </c>
      <c r="E5330" s="456">
        <v>0</v>
      </c>
      <c r="F5330" s="456">
        <v>0</v>
      </c>
      <c r="G5330" s="456">
        <v>0</v>
      </c>
      <c r="H5330" s="456">
        <v>0</v>
      </c>
      <c r="I5330" s="456">
        <v>0</v>
      </c>
      <c r="J5330" s="459">
        <v>0</v>
      </c>
    </row>
    <row r="5331" spans="2:10" x14ac:dyDescent="0.25">
      <c r="B5331" s="516" t="s">
        <v>321</v>
      </c>
      <c r="C5331" s="458" t="s">
        <v>3729</v>
      </c>
      <c r="D5331" s="458" t="s">
        <v>2351</v>
      </c>
      <c r="E5331" s="456">
        <v>0</v>
      </c>
      <c r="F5331" s="456">
        <v>3000</v>
      </c>
      <c r="G5331" s="456">
        <v>0</v>
      </c>
      <c r="H5331" s="456">
        <v>0</v>
      </c>
      <c r="I5331" s="456">
        <v>0</v>
      </c>
      <c r="J5331" s="459">
        <v>3000</v>
      </c>
    </row>
    <row r="5332" spans="2:10" ht="18" x14ac:dyDescent="0.25">
      <c r="B5332" s="516" t="s">
        <v>321</v>
      </c>
      <c r="C5332" s="458" t="s">
        <v>5790</v>
      </c>
      <c r="D5332" s="458" t="s">
        <v>2243</v>
      </c>
      <c r="E5332" s="456">
        <v>0</v>
      </c>
      <c r="F5332" s="456">
        <v>0</v>
      </c>
      <c r="G5332" s="456">
        <v>0</v>
      </c>
      <c r="H5332" s="456">
        <v>0</v>
      </c>
      <c r="I5332" s="456">
        <v>0</v>
      </c>
      <c r="J5332" s="459">
        <v>0</v>
      </c>
    </row>
    <row r="5333" spans="2:10" x14ac:dyDescent="0.25">
      <c r="B5333" s="516" t="s">
        <v>321</v>
      </c>
      <c r="C5333" s="458" t="s">
        <v>4543</v>
      </c>
      <c r="D5333" s="458" t="s">
        <v>2151</v>
      </c>
      <c r="E5333" s="456">
        <v>0</v>
      </c>
      <c r="F5333" s="456">
        <v>-976</v>
      </c>
      <c r="G5333" s="456">
        <v>18000</v>
      </c>
      <c r="H5333" s="456">
        <v>0</v>
      </c>
      <c r="I5333" s="456">
        <v>0</v>
      </c>
      <c r="J5333" s="459">
        <v>-18976</v>
      </c>
    </row>
    <row r="5334" spans="2:10" x14ac:dyDescent="0.25">
      <c r="B5334" s="516" t="s">
        <v>321</v>
      </c>
      <c r="C5334" s="458" t="s">
        <v>4544</v>
      </c>
      <c r="D5334" s="458" t="s">
        <v>2246</v>
      </c>
      <c r="E5334" s="456">
        <v>0</v>
      </c>
      <c r="F5334" s="456">
        <v>-256</v>
      </c>
      <c r="G5334" s="456">
        <v>0</v>
      </c>
      <c r="H5334" s="456">
        <v>0</v>
      </c>
      <c r="I5334" s="456">
        <v>0</v>
      </c>
      <c r="J5334" s="459">
        <v>-256</v>
      </c>
    </row>
    <row r="5335" spans="2:10" ht="18" x14ac:dyDescent="0.25">
      <c r="B5335" s="516" t="s">
        <v>321</v>
      </c>
      <c r="C5335" s="458" t="s">
        <v>4307</v>
      </c>
      <c r="D5335" s="458" t="s">
        <v>2153</v>
      </c>
      <c r="E5335" s="456">
        <v>0</v>
      </c>
      <c r="F5335" s="456">
        <v>23700</v>
      </c>
      <c r="G5335" s="456">
        <v>3500</v>
      </c>
      <c r="H5335" s="456">
        <v>0</v>
      </c>
      <c r="I5335" s="456">
        <v>0</v>
      </c>
      <c r="J5335" s="459">
        <v>20200</v>
      </c>
    </row>
    <row r="5336" spans="2:10" x14ac:dyDescent="0.25">
      <c r="B5336" s="516" t="s">
        <v>321</v>
      </c>
      <c r="C5336" s="458" t="s">
        <v>4308</v>
      </c>
      <c r="D5336" s="458" t="s">
        <v>2357</v>
      </c>
      <c r="E5336" s="456">
        <v>0</v>
      </c>
      <c r="F5336" s="456">
        <v>-389908.28</v>
      </c>
      <c r="G5336" s="456">
        <v>99400</v>
      </c>
      <c r="H5336" s="456">
        <v>0</v>
      </c>
      <c r="I5336" s="456">
        <v>0</v>
      </c>
      <c r="J5336" s="459">
        <v>-489308.28</v>
      </c>
    </row>
    <row r="5337" spans="2:10" ht="18" x14ac:dyDescent="0.25">
      <c r="B5337" s="516" t="s">
        <v>321</v>
      </c>
      <c r="C5337" s="458" t="s">
        <v>4309</v>
      </c>
      <c r="D5337" s="458" t="s">
        <v>2359</v>
      </c>
      <c r="E5337" s="456">
        <v>0</v>
      </c>
      <c r="F5337" s="456">
        <v>89000</v>
      </c>
      <c r="G5337" s="456">
        <v>0</v>
      </c>
      <c r="H5337" s="456">
        <v>3500</v>
      </c>
      <c r="I5337" s="456">
        <v>0</v>
      </c>
      <c r="J5337" s="459">
        <v>92500</v>
      </c>
    </row>
    <row r="5338" spans="2:10" x14ac:dyDescent="0.25">
      <c r="B5338" s="516" t="s">
        <v>321</v>
      </c>
      <c r="C5338" s="458" t="s">
        <v>3311</v>
      </c>
      <c r="D5338" s="458" t="s">
        <v>2155</v>
      </c>
      <c r="E5338" s="456">
        <v>0</v>
      </c>
      <c r="F5338" s="456">
        <v>3926.04</v>
      </c>
      <c r="G5338" s="456">
        <v>0</v>
      </c>
      <c r="H5338" s="456">
        <v>0</v>
      </c>
      <c r="I5338" s="456">
        <v>0</v>
      </c>
      <c r="J5338" s="459">
        <v>3926.04</v>
      </c>
    </row>
    <row r="5339" spans="2:10" x14ac:dyDescent="0.25">
      <c r="B5339" s="516" t="s">
        <v>321</v>
      </c>
      <c r="C5339" s="458" t="s">
        <v>3312</v>
      </c>
      <c r="D5339" s="458" t="s">
        <v>2157</v>
      </c>
      <c r="E5339" s="456">
        <v>0</v>
      </c>
      <c r="F5339" s="456">
        <v>1210.24</v>
      </c>
      <c r="G5339" s="456">
        <v>0</v>
      </c>
      <c r="H5339" s="456">
        <v>3000</v>
      </c>
      <c r="I5339" s="456">
        <v>0</v>
      </c>
      <c r="J5339" s="459">
        <v>4210.24</v>
      </c>
    </row>
    <row r="5340" spans="2:10" x14ac:dyDescent="0.25">
      <c r="B5340" s="516" t="s">
        <v>321</v>
      </c>
      <c r="C5340" s="458" t="s">
        <v>3313</v>
      </c>
      <c r="D5340" s="458" t="s">
        <v>2097</v>
      </c>
      <c r="E5340" s="456">
        <v>0</v>
      </c>
      <c r="F5340" s="456">
        <v>0</v>
      </c>
      <c r="G5340" s="456">
        <v>0</v>
      </c>
      <c r="H5340" s="456">
        <v>0</v>
      </c>
      <c r="I5340" s="456">
        <v>0</v>
      </c>
      <c r="J5340" s="459">
        <v>0</v>
      </c>
    </row>
    <row r="5341" spans="2:10" x14ac:dyDescent="0.25">
      <c r="B5341" s="516" t="s">
        <v>321</v>
      </c>
      <c r="C5341" s="458" t="s">
        <v>3314</v>
      </c>
      <c r="D5341" s="458" t="s">
        <v>2191</v>
      </c>
      <c r="E5341" s="456">
        <v>0</v>
      </c>
      <c r="F5341" s="456">
        <v>12820.69</v>
      </c>
      <c r="G5341" s="456">
        <v>12820.69</v>
      </c>
      <c r="H5341" s="456">
        <v>0</v>
      </c>
      <c r="I5341" s="456">
        <v>0</v>
      </c>
      <c r="J5341" s="459">
        <v>0</v>
      </c>
    </row>
    <row r="5342" spans="2:10" x14ac:dyDescent="0.25">
      <c r="B5342" s="516" t="s">
        <v>321</v>
      </c>
      <c r="C5342" s="458" t="s">
        <v>3730</v>
      </c>
      <c r="D5342" s="458" t="s">
        <v>3690</v>
      </c>
      <c r="E5342" s="456">
        <v>0</v>
      </c>
      <c r="F5342" s="456">
        <v>19120.95</v>
      </c>
      <c r="G5342" s="456">
        <v>0</v>
      </c>
      <c r="H5342" s="456">
        <v>12820.69</v>
      </c>
      <c r="I5342" s="456">
        <v>0</v>
      </c>
      <c r="J5342" s="459">
        <v>31941.64</v>
      </c>
    </row>
    <row r="5343" spans="2:10" x14ac:dyDescent="0.25">
      <c r="B5343" s="516" t="s">
        <v>321</v>
      </c>
      <c r="C5343" s="458" t="s">
        <v>4545</v>
      </c>
      <c r="D5343" s="458" t="s">
        <v>2297</v>
      </c>
      <c r="E5343" s="456">
        <v>0</v>
      </c>
      <c r="F5343" s="456">
        <v>9600</v>
      </c>
      <c r="G5343" s="456">
        <v>9600</v>
      </c>
      <c r="H5343" s="456">
        <v>0</v>
      </c>
      <c r="I5343" s="456">
        <v>0</v>
      </c>
      <c r="J5343" s="459">
        <v>0</v>
      </c>
    </row>
    <row r="5344" spans="2:10" x14ac:dyDescent="0.25">
      <c r="B5344" s="516" t="s">
        <v>321</v>
      </c>
      <c r="C5344" s="458" t="s">
        <v>4546</v>
      </c>
      <c r="D5344" s="458" t="s">
        <v>4503</v>
      </c>
      <c r="E5344" s="456">
        <v>0</v>
      </c>
      <c r="F5344" s="456">
        <v>77970</v>
      </c>
      <c r="G5344" s="456">
        <v>0</v>
      </c>
      <c r="H5344" s="456">
        <v>9600</v>
      </c>
      <c r="I5344" s="456">
        <v>0</v>
      </c>
      <c r="J5344" s="459">
        <v>87570</v>
      </c>
    </row>
    <row r="5345" spans="2:10" x14ac:dyDescent="0.25">
      <c r="B5345" s="516" t="s">
        <v>321</v>
      </c>
      <c r="C5345" s="458" t="s">
        <v>5791</v>
      </c>
      <c r="D5345" s="458" t="s">
        <v>2191</v>
      </c>
      <c r="E5345" s="456">
        <v>0</v>
      </c>
      <c r="F5345" s="456">
        <v>0</v>
      </c>
      <c r="G5345" s="456">
        <v>0</v>
      </c>
      <c r="H5345" s="456">
        <v>0</v>
      </c>
      <c r="I5345" s="456">
        <v>0</v>
      </c>
      <c r="J5345" s="459">
        <v>0</v>
      </c>
    </row>
    <row r="5346" spans="2:10" x14ac:dyDescent="0.25">
      <c r="B5346" s="516" t="s">
        <v>321</v>
      </c>
      <c r="C5346" s="458" t="s">
        <v>4547</v>
      </c>
      <c r="D5346" s="458" t="s">
        <v>3690</v>
      </c>
      <c r="E5346" s="456">
        <v>0</v>
      </c>
      <c r="F5346" s="456">
        <v>3574.33</v>
      </c>
      <c r="G5346" s="456">
        <v>0</v>
      </c>
      <c r="H5346" s="456">
        <v>0</v>
      </c>
      <c r="I5346" s="456">
        <v>0</v>
      </c>
      <c r="J5346" s="459">
        <v>3574.33</v>
      </c>
    </row>
    <row r="5347" spans="2:10" x14ac:dyDescent="0.25">
      <c r="B5347" s="516" t="s">
        <v>321</v>
      </c>
      <c r="C5347" s="458" t="s">
        <v>5792</v>
      </c>
      <c r="D5347" s="458" t="s">
        <v>2129</v>
      </c>
      <c r="E5347" s="456">
        <v>0</v>
      </c>
      <c r="F5347" s="456">
        <v>0</v>
      </c>
      <c r="G5347" s="456">
        <v>0</v>
      </c>
      <c r="H5347" s="456">
        <v>0</v>
      </c>
      <c r="I5347" s="456">
        <v>0</v>
      </c>
      <c r="J5347" s="459">
        <v>0</v>
      </c>
    </row>
    <row r="5348" spans="2:10" x14ac:dyDescent="0.25">
      <c r="B5348" s="516" t="s">
        <v>321</v>
      </c>
      <c r="C5348" s="458" t="s">
        <v>4548</v>
      </c>
      <c r="D5348" s="458" t="s">
        <v>2546</v>
      </c>
      <c r="E5348" s="456">
        <v>0</v>
      </c>
      <c r="F5348" s="456">
        <v>17500</v>
      </c>
      <c r="G5348" s="456">
        <v>0</v>
      </c>
      <c r="H5348" s="456">
        <v>0</v>
      </c>
      <c r="I5348" s="456">
        <v>0</v>
      </c>
      <c r="J5348" s="459">
        <v>17500</v>
      </c>
    </row>
    <row r="5349" spans="2:10" x14ac:dyDescent="0.25">
      <c r="B5349" s="516" t="s">
        <v>321</v>
      </c>
      <c r="C5349" s="458" t="s">
        <v>5793</v>
      </c>
      <c r="D5349" s="458" t="s">
        <v>2299</v>
      </c>
      <c r="E5349" s="456">
        <v>0</v>
      </c>
      <c r="F5349" s="456">
        <v>0</v>
      </c>
      <c r="G5349" s="456">
        <v>0</v>
      </c>
      <c r="H5349" s="456">
        <v>0</v>
      </c>
      <c r="I5349" s="456">
        <v>0</v>
      </c>
      <c r="J5349" s="459">
        <v>0</v>
      </c>
    </row>
    <row r="5350" spans="2:10" x14ac:dyDescent="0.25">
      <c r="B5350" s="516" t="s">
        <v>321</v>
      </c>
      <c r="C5350" s="458" t="s">
        <v>5794</v>
      </c>
      <c r="D5350" s="458" t="s">
        <v>2351</v>
      </c>
      <c r="E5350" s="456">
        <v>0</v>
      </c>
      <c r="F5350" s="456">
        <v>0</v>
      </c>
      <c r="G5350" s="456">
        <v>0</v>
      </c>
      <c r="H5350" s="456">
        <v>0</v>
      </c>
      <c r="I5350" s="456">
        <v>0</v>
      </c>
      <c r="J5350" s="459">
        <v>0</v>
      </c>
    </row>
    <row r="5351" spans="2:10" x14ac:dyDescent="0.25">
      <c r="B5351" s="516" t="s">
        <v>321</v>
      </c>
      <c r="C5351" s="458" t="s">
        <v>4310</v>
      </c>
      <c r="D5351" s="458" t="s">
        <v>4248</v>
      </c>
      <c r="E5351" s="456">
        <v>0</v>
      </c>
      <c r="F5351" s="456">
        <v>948276</v>
      </c>
      <c r="G5351" s="456">
        <v>0</v>
      </c>
      <c r="H5351" s="456">
        <v>1031000</v>
      </c>
      <c r="I5351" s="456">
        <v>0</v>
      </c>
      <c r="J5351" s="459">
        <v>1979276</v>
      </c>
    </row>
    <row r="5352" spans="2:10" ht="18" x14ac:dyDescent="0.25">
      <c r="B5352" s="516" t="s">
        <v>321</v>
      </c>
      <c r="C5352" s="458" t="s">
        <v>4311</v>
      </c>
      <c r="D5352" s="458" t="s">
        <v>2369</v>
      </c>
      <c r="E5352" s="456">
        <v>0</v>
      </c>
      <c r="F5352" s="456">
        <v>6810345</v>
      </c>
      <c r="G5352" s="456">
        <v>0</v>
      </c>
      <c r="H5352" s="456">
        <v>1634655</v>
      </c>
      <c r="I5352" s="456">
        <v>0</v>
      </c>
      <c r="J5352" s="459">
        <v>8445000</v>
      </c>
    </row>
    <row r="5353" spans="2:10" x14ac:dyDescent="0.25">
      <c r="B5353" s="516" t="s">
        <v>321</v>
      </c>
      <c r="C5353" s="458" t="s">
        <v>4312</v>
      </c>
      <c r="D5353" s="458" t="s">
        <v>4251</v>
      </c>
      <c r="E5353" s="456">
        <v>0</v>
      </c>
      <c r="F5353" s="456">
        <v>1284483</v>
      </c>
      <c r="G5353" s="456">
        <v>0</v>
      </c>
      <c r="H5353" s="456">
        <v>81517</v>
      </c>
      <c r="I5353" s="456">
        <v>0</v>
      </c>
      <c r="J5353" s="459">
        <v>1366000</v>
      </c>
    </row>
    <row r="5354" spans="2:10" x14ac:dyDescent="0.25">
      <c r="B5354" s="526" t="s">
        <v>479</v>
      </c>
      <c r="C5354" s="512" t="s">
        <v>2681</v>
      </c>
      <c r="D5354" s="512" t="s">
        <v>2682</v>
      </c>
      <c r="E5354" s="511">
        <v>2411707.87</v>
      </c>
      <c r="F5354" s="511">
        <v>0</v>
      </c>
      <c r="G5354" s="511">
        <v>11972393.359999999</v>
      </c>
      <c r="H5354" s="511">
        <v>12854826.74</v>
      </c>
      <c r="I5354" s="511">
        <v>1529274.49</v>
      </c>
      <c r="J5354" s="527">
        <v>0</v>
      </c>
    </row>
    <row r="5355" spans="2:10" x14ac:dyDescent="0.25">
      <c r="B5355" s="516" t="s">
        <v>479</v>
      </c>
      <c r="C5355" s="458" t="s">
        <v>2683</v>
      </c>
      <c r="D5355" s="458" t="s">
        <v>2316</v>
      </c>
      <c r="E5355" s="456">
        <v>0</v>
      </c>
      <c r="F5355" s="456">
        <v>0</v>
      </c>
      <c r="G5355" s="456">
        <v>-525846.80000000005</v>
      </c>
      <c r="H5355" s="456">
        <v>-525846.80000000005</v>
      </c>
      <c r="I5355" s="456">
        <v>0</v>
      </c>
      <c r="J5355" s="459">
        <v>0</v>
      </c>
    </row>
    <row r="5356" spans="2:10" x14ac:dyDescent="0.25">
      <c r="B5356" s="516" t="s">
        <v>479</v>
      </c>
      <c r="C5356" s="458" t="s">
        <v>5795</v>
      </c>
      <c r="D5356" s="458" t="s">
        <v>4227</v>
      </c>
      <c r="E5356" s="456">
        <v>0</v>
      </c>
      <c r="F5356" s="456">
        <v>0</v>
      </c>
      <c r="G5356" s="456">
        <v>525846.80000000005</v>
      </c>
      <c r="H5356" s="456">
        <v>525846.80000000005</v>
      </c>
      <c r="I5356" s="456">
        <v>0</v>
      </c>
      <c r="J5356" s="459">
        <v>0</v>
      </c>
    </row>
    <row r="5357" spans="2:10" x14ac:dyDescent="0.25">
      <c r="B5357" s="516" t="s">
        <v>479</v>
      </c>
      <c r="C5357" s="458" t="s">
        <v>2684</v>
      </c>
      <c r="D5357" s="458" t="s">
        <v>2357</v>
      </c>
      <c r="E5357" s="456">
        <v>0</v>
      </c>
      <c r="F5357" s="456">
        <v>0</v>
      </c>
      <c r="G5357" s="456">
        <v>-64062</v>
      </c>
      <c r="H5357" s="456">
        <v>-64062</v>
      </c>
      <c r="I5357" s="456">
        <v>0</v>
      </c>
      <c r="J5357" s="459">
        <v>0</v>
      </c>
    </row>
    <row r="5358" spans="2:10" x14ac:dyDescent="0.25">
      <c r="B5358" s="516" t="s">
        <v>479</v>
      </c>
      <c r="C5358" s="458" t="s">
        <v>5796</v>
      </c>
      <c r="D5358" s="458" t="s">
        <v>2422</v>
      </c>
      <c r="E5358" s="456">
        <v>0</v>
      </c>
      <c r="F5358" s="456">
        <v>0</v>
      </c>
      <c r="G5358" s="456">
        <v>64062</v>
      </c>
      <c r="H5358" s="456">
        <v>64062</v>
      </c>
      <c r="I5358" s="456">
        <v>0</v>
      </c>
      <c r="J5358" s="459">
        <v>0</v>
      </c>
    </row>
    <row r="5359" spans="2:10" ht="18" x14ac:dyDescent="0.25">
      <c r="B5359" s="516" t="s">
        <v>479</v>
      </c>
      <c r="C5359" s="458" t="s">
        <v>5797</v>
      </c>
      <c r="D5359" s="458" t="s">
        <v>2369</v>
      </c>
      <c r="E5359" s="456">
        <v>0</v>
      </c>
      <c r="F5359" s="456">
        <v>0</v>
      </c>
      <c r="G5359" s="456">
        <v>0</v>
      </c>
      <c r="H5359" s="456">
        <v>0</v>
      </c>
      <c r="I5359" s="456">
        <v>0</v>
      </c>
      <c r="J5359" s="459">
        <v>0</v>
      </c>
    </row>
    <row r="5360" spans="2:10" x14ac:dyDescent="0.25">
      <c r="B5360" s="516" t="s">
        <v>479</v>
      </c>
      <c r="C5360" s="458" t="s">
        <v>3315</v>
      </c>
      <c r="D5360" s="458" t="s">
        <v>3263</v>
      </c>
      <c r="E5360" s="456">
        <v>0</v>
      </c>
      <c r="F5360" s="456">
        <v>0</v>
      </c>
      <c r="G5360" s="456">
        <v>0</v>
      </c>
      <c r="H5360" s="456">
        <v>0</v>
      </c>
      <c r="I5360" s="456">
        <v>0</v>
      </c>
      <c r="J5360" s="459">
        <v>0</v>
      </c>
    </row>
    <row r="5361" spans="2:10" x14ac:dyDescent="0.25">
      <c r="B5361" s="516" t="s">
        <v>479</v>
      </c>
      <c r="C5361" s="458" t="s">
        <v>5798</v>
      </c>
      <c r="D5361" s="458" t="s">
        <v>2331</v>
      </c>
      <c r="E5361" s="456">
        <v>0</v>
      </c>
      <c r="F5361" s="456">
        <v>0</v>
      </c>
      <c r="G5361" s="456">
        <v>0</v>
      </c>
      <c r="H5361" s="456">
        <v>0</v>
      </c>
      <c r="I5361" s="456">
        <v>0</v>
      </c>
      <c r="J5361" s="459">
        <v>0</v>
      </c>
    </row>
    <row r="5362" spans="2:10" x14ac:dyDescent="0.25">
      <c r="B5362" s="516" t="s">
        <v>479</v>
      </c>
      <c r="C5362" s="458" t="s">
        <v>3316</v>
      </c>
      <c r="D5362" s="458" t="s">
        <v>3265</v>
      </c>
      <c r="E5362" s="456">
        <v>0</v>
      </c>
      <c r="F5362" s="456">
        <v>0</v>
      </c>
      <c r="G5362" s="456">
        <v>0</v>
      </c>
      <c r="H5362" s="456">
        <v>0</v>
      </c>
      <c r="I5362" s="456">
        <v>0</v>
      </c>
      <c r="J5362" s="459">
        <v>0</v>
      </c>
    </row>
    <row r="5363" spans="2:10" x14ac:dyDescent="0.25">
      <c r="B5363" s="516" t="s">
        <v>479</v>
      </c>
      <c r="C5363" s="458" t="s">
        <v>5799</v>
      </c>
      <c r="D5363" s="458" t="s">
        <v>2351</v>
      </c>
      <c r="E5363" s="456">
        <v>0</v>
      </c>
      <c r="F5363" s="456">
        <v>0</v>
      </c>
      <c r="G5363" s="456">
        <v>0</v>
      </c>
      <c r="H5363" s="456">
        <v>0</v>
      </c>
      <c r="I5363" s="456">
        <v>0</v>
      </c>
      <c r="J5363" s="459">
        <v>0</v>
      </c>
    </row>
    <row r="5364" spans="2:10" x14ac:dyDescent="0.25">
      <c r="B5364" s="516" t="s">
        <v>479</v>
      </c>
      <c r="C5364" s="458" t="s">
        <v>5800</v>
      </c>
      <c r="D5364" s="458" t="s">
        <v>2420</v>
      </c>
      <c r="E5364" s="456">
        <v>0</v>
      </c>
      <c r="F5364" s="456">
        <v>0</v>
      </c>
      <c r="G5364" s="456">
        <v>0</v>
      </c>
      <c r="H5364" s="456">
        <v>0</v>
      </c>
      <c r="I5364" s="456">
        <v>0</v>
      </c>
      <c r="J5364" s="459">
        <v>0</v>
      </c>
    </row>
    <row r="5365" spans="2:10" x14ac:dyDescent="0.25">
      <c r="B5365" s="516" t="s">
        <v>479</v>
      </c>
      <c r="C5365" s="458" t="s">
        <v>5801</v>
      </c>
      <c r="D5365" s="458" t="s">
        <v>2357</v>
      </c>
      <c r="E5365" s="456">
        <v>0</v>
      </c>
      <c r="F5365" s="456">
        <v>0</v>
      </c>
      <c r="G5365" s="456">
        <v>0</v>
      </c>
      <c r="H5365" s="456">
        <v>0</v>
      </c>
      <c r="I5365" s="456">
        <v>0</v>
      </c>
      <c r="J5365" s="459">
        <v>0</v>
      </c>
    </row>
    <row r="5366" spans="2:10" x14ac:dyDescent="0.25">
      <c r="B5366" s="516" t="s">
        <v>479</v>
      </c>
      <c r="C5366" s="458" t="s">
        <v>3317</v>
      </c>
      <c r="D5366" s="458" t="s">
        <v>2422</v>
      </c>
      <c r="E5366" s="456">
        <v>0</v>
      </c>
      <c r="F5366" s="456">
        <v>0</v>
      </c>
      <c r="G5366" s="456">
        <v>0</v>
      </c>
      <c r="H5366" s="456">
        <v>0</v>
      </c>
      <c r="I5366" s="456">
        <v>0</v>
      </c>
      <c r="J5366" s="459">
        <v>0</v>
      </c>
    </row>
    <row r="5367" spans="2:10" ht="18" x14ac:dyDescent="0.25">
      <c r="B5367" s="516" t="s">
        <v>479</v>
      </c>
      <c r="C5367" s="458" t="s">
        <v>5802</v>
      </c>
      <c r="D5367" s="458" t="s">
        <v>2369</v>
      </c>
      <c r="E5367" s="456">
        <v>0</v>
      </c>
      <c r="F5367" s="456">
        <v>0</v>
      </c>
      <c r="G5367" s="456">
        <v>0</v>
      </c>
      <c r="H5367" s="456">
        <v>0</v>
      </c>
      <c r="I5367" s="456">
        <v>0</v>
      </c>
      <c r="J5367" s="459">
        <v>0</v>
      </c>
    </row>
    <row r="5368" spans="2:10" x14ac:dyDescent="0.25">
      <c r="B5368" s="516" t="s">
        <v>479</v>
      </c>
      <c r="C5368" s="458" t="s">
        <v>3731</v>
      </c>
      <c r="D5368" s="458" t="s">
        <v>3267</v>
      </c>
      <c r="E5368" s="456">
        <v>0</v>
      </c>
      <c r="F5368" s="456">
        <v>0</v>
      </c>
      <c r="G5368" s="456">
        <v>0</v>
      </c>
      <c r="H5368" s="456">
        <v>0</v>
      </c>
      <c r="I5368" s="456">
        <v>0</v>
      </c>
      <c r="J5368" s="459">
        <v>0</v>
      </c>
    </row>
    <row r="5369" spans="2:10" x14ac:dyDescent="0.25">
      <c r="B5369" s="516" t="s">
        <v>479</v>
      </c>
      <c r="C5369" s="458" t="s">
        <v>3318</v>
      </c>
      <c r="D5369" s="458" t="s">
        <v>2288</v>
      </c>
      <c r="E5369" s="456">
        <v>0</v>
      </c>
      <c r="F5369" s="456">
        <v>0</v>
      </c>
      <c r="G5369" s="456">
        <v>0</v>
      </c>
      <c r="H5369" s="456">
        <v>0</v>
      </c>
      <c r="I5369" s="456">
        <v>0</v>
      </c>
      <c r="J5369" s="459">
        <v>0</v>
      </c>
    </row>
    <row r="5370" spans="2:10" x14ac:dyDescent="0.25">
      <c r="B5370" s="516" t="s">
        <v>479</v>
      </c>
      <c r="C5370" s="458" t="s">
        <v>3319</v>
      </c>
      <c r="D5370" s="458" t="s">
        <v>3270</v>
      </c>
      <c r="E5370" s="456">
        <v>0</v>
      </c>
      <c r="F5370" s="456">
        <v>0</v>
      </c>
      <c r="G5370" s="456">
        <v>0</v>
      </c>
      <c r="H5370" s="456">
        <v>0</v>
      </c>
      <c r="I5370" s="456">
        <v>0</v>
      </c>
      <c r="J5370" s="459">
        <v>0</v>
      </c>
    </row>
    <row r="5371" spans="2:10" x14ac:dyDescent="0.25">
      <c r="B5371" s="516" t="s">
        <v>479</v>
      </c>
      <c r="C5371" s="458" t="s">
        <v>3732</v>
      </c>
      <c r="D5371" s="458" t="s">
        <v>2107</v>
      </c>
      <c r="E5371" s="456">
        <v>0</v>
      </c>
      <c r="F5371" s="456">
        <v>0</v>
      </c>
      <c r="G5371" s="456">
        <v>0</v>
      </c>
      <c r="H5371" s="456">
        <v>0</v>
      </c>
      <c r="I5371" s="456">
        <v>0</v>
      </c>
      <c r="J5371" s="459">
        <v>0</v>
      </c>
    </row>
    <row r="5372" spans="2:10" x14ac:dyDescent="0.25">
      <c r="B5372" s="516" t="s">
        <v>479</v>
      </c>
      <c r="C5372" s="458" t="s">
        <v>3320</v>
      </c>
      <c r="D5372" s="458" t="s">
        <v>2109</v>
      </c>
      <c r="E5372" s="456">
        <v>0</v>
      </c>
      <c r="F5372" s="456">
        <v>0</v>
      </c>
      <c r="G5372" s="456">
        <v>0</v>
      </c>
      <c r="H5372" s="456">
        <v>0</v>
      </c>
      <c r="I5372" s="456">
        <v>0</v>
      </c>
      <c r="J5372" s="459">
        <v>0</v>
      </c>
    </row>
    <row r="5373" spans="2:10" x14ac:dyDescent="0.25">
      <c r="B5373" s="516" t="s">
        <v>479</v>
      </c>
      <c r="C5373" s="458" t="s">
        <v>3321</v>
      </c>
      <c r="D5373" s="458" t="s">
        <v>2111</v>
      </c>
      <c r="E5373" s="456">
        <v>9405.17</v>
      </c>
      <c r="F5373" s="456">
        <v>0</v>
      </c>
      <c r="G5373" s="456">
        <v>0</v>
      </c>
      <c r="H5373" s="456">
        <v>0</v>
      </c>
      <c r="I5373" s="456">
        <v>9405.17</v>
      </c>
      <c r="J5373" s="459">
        <v>0</v>
      </c>
    </row>
    <row r="5374" spans="2:10" x14ac:dyDescent="0.25">
      <c r="B5374" s="516" t="s">
        <v>479</v>
      </c>
      <c r="C5374" s="458" t="s">
        <v>3322</v>
      </c>
      <c r="D5374" s="458" t="s">
        <v>2191</v>
      </c>
      <c r="E5374" s="456">
        <v>0</v>
      </c>
      <c r="F5374" s="456">
        <v>0</v>
      </c>
      <c r="G5374" s="456">
        <v>0</v>
      </c>
      <c r="H5374" s="456">
        <v>0</v>
      </c>
      <c r="I5374" s="456">
        <v>0</v>
      </c>
      <c r="J5374" s="459">
        <v>0</v>
      </c>
    </row>
    <row r="5375" spans="2:10" x14ac:dyDescent="0.25">
      <c r="B5375" s="516" t="s">
        <v>479</v>
      </c>
      <c r="C5375" s="458" t="s">
        <v>4313</v>
      </c>
      <c r="D5375" s="458" t="s">
        <v>3690</v>
      </c>
      <c r="E5375" s="456">
        <v>0</v>
      </c>
      <c r="F5375" s="456">
        <v>0</v>
      </c>
      <c r="G5375" s="456">
        <v>0</v>
      </c>
      <c r="H5375" s="456">
        <v>0</v>
      </c>
      <c r="I5375" s="456">
        <v>0</v>
      </c>
      <c r="J5375" s="459">
        <v>0</v>
      </c>
    </row>
    <row r="5376" spans="2:10" x14ac:dyDescent="0.25">
      <c r="B5376" s="516" t="s">
        <v>479</v>
      </c>
      <c r="C5376" s="458" t="s">
        <v>4314</v>
      </c>
      <c r="D5376" s="458" t="s">
        <v>4227</v>
      </c>
      <c r="E5376" s="456">
        <v>0</v>
      </c>
      <c r="F5376" s="456">
        <v>0</v>
      </c>
      <c r="G5376" s="456">
        <v>0</v>
      </c>
      <c r="H5376" s="456">
        <v>0</v>
      </c>
      <c r="I5376" s="456">
        <v>0</v>
      </c>
      <c r="J5376" s="459">
        <v>0</v>
      </c>
    </row>
    <row r="5377" spans="2:10" x14ac:dyDescent="0.25">
      <c r="B5377" s="516" t="s">
        <v>479</v>
      </c>
      <c r="C5377" s="458" t="s">
        <v>4103</v>
      </c>
      <c r="D5377" s="458" t="s">
        <v>2149</v>
      </c>
      <c r="E5377" s="456">
        <v>0</v>
      </c>
      <c r="F5377" s="456">
        <v>0</v>
      </c>
      <c r="G5377" s="456">
        <v>0</v>
      </c>
      <c r="H5377" s="456">
        <v>0</v>
      </c>
      <c r="I5377" s="456">
        <v>0</v>
      </c>
      <c r="J5377" s="459">
        <v>0</v>
      </c>
    </row>
    <row r="5378" spans="2:10" x14ac:dyDescent="0.25">
      <c r="B5378" s="516" t="s">
        <v>479</v>
      </c>
      <c r="C5378" s="458" t="s">
        <v>4315</v>
      </c>
      <c r="D5378" s="458" t="s">
        <v>2107</v>
      </c>
      <c r="E5378" s="456">
        <v>0</v>
      </c>
      <c r="F5378" s="456">
        <v>0</v>
      </c>
      <c r="G5378" s="456">
        <v>0</v>
      </c>
      <c r="H5378" s="456">
        <v>0</v>
      </c>
      <c r="I5378" s="456">
        <v>0</v>
      </c>
      <c r="J5378" s="459">
        <v>0</v>
      </c>
    </row>
    <row r="5379" spans="2:10" x14ac:dyDescent="0.25">
      <c r="B5379" s="516" t="s">
        <v>479</v>
      </c>
      <c r="C5379" s="458" t="s">
        <v>5803</v>
      </c>
      <c r="D5379" s="458" t="s">
        <v>4229</v>
      </c>
      <c r="E5379" s="456">
        <v>0</v>
      </c>
      <c r="F5379" s="456">
        <v>0</v>
      </c>
      <c r="G5379" s="456">
        <v>0</v>
      </c>
      <c r="H5379" s="456">
        <v>0</v>
      </c>
      <c r="I5379" s="456">
        <v>0</v>
      </c>
      <c r="J5379" s="459">
        <v>0</v>
      </c>
    </row>
    <row r="5380" spans="2:10" x14ac:dyDescent="0.25">
      <c r="B5380" s="516" t="s">
        <v>479</v>
      </c>
      <c r="C5380" s="458" t="s">
        <v>4316</v>
      </c>
      <c r="D5380" s="458" t="s">
        <v>2109</v>
      </c>
      <c r="E5380" s="456">
        <v>0</v>
      </c>
      <c r="F5380" s="456">
        <v>0</v>
      </c>
      <c r="G5380" s="456">
        <v>0</v>
      </c>
      <c r="H5380" s="456">
        <v>0</v>
      </c>
      <c r="I5380" s="456">
        <v>0</v>
      </c>
      <c r="J5380" s="459">
        <v>0</v>
      </c>
    </row>
    <row r="5381" spans="2:10" x14ac:dyDescent="0.25">
      <c r="B5381" s="516" t="s">
        <v>479</v>
      </c>
      <c r="C5381" s="458" t="s">
        <v>4317</v>
      </c>
      <c r="D5381" s="458" t="s">
        <v>2191</v>
      </c>
      <c r="E5381" s="456">
        <v>0</v>
      </c>
      <c r="F5381" s="456">
        <v>0</v>
      </c>
      <c r="G5381" s="456">
        <v>0</v>
      </c>
      <c r="H5381" s="456">
        <v>0</v>
      </c>
      <c r="I5381" s="456">
        <v>0</v>
      </c>
      <c r="J5381" s="459">
        <v>0</v>
      </c>
    </row>
    <row r="5382" spans="2:10" x14ac:dyDescent="0.25">
      <c r="B5382" s="516" t="s">
        <v>479</v>
      </c>
      <c r="C5382" s="458" t="s">
        <v>4888</v>
      </c>
      <c r="D5382" s="458" t="s">
        <v>2117</v>
      </c>
      <c r="E5382" s="456">
        <v>0</v>
      </c>
      <c r="F5382" s="456">
        <v>0</v>
      </c>
      <c r="G5382" s="456">
        <v>0</v>
      </c>
      <c r="H5382" s="456">
        <v>0</v>
      </c>
      <c r="I5382" s="456">
        <v>0</v>
      </c>
      <c r="J5382" s="459">
        <v>0</v>
      </c>
    </row>
    <row r="5383" spans="2:10" x14ac:dyDescent="0.25">
      <c r="B5383" s="516" t="s">
        <v>479</v>
      </c>
      <c r="C5383" s="458" t="s">
        <v>4889</v>
      </c>
      <c r="D5383" s="458" t="s">
        <v>2133</v>
      </c>
      <c r="E5383" s="456">
        <v>0</v>
      </c>
      <c r="F5383" s="456">
        <v>0</v>
      </c>
      <c r="G5383" s="456">
        <v>0</v>
      </c>
      <c r="H5383" s="456">
        <v>0</v>
      </c>
      <c r="I5383" s="456">
        <v>0</v>
      </c>
      <c r="J5383" s="459">
        <v>0</v>
      </c>
    </row>
    <row r="5384" spans="2:10" x14ac:dyDescent="0.25">
      <c r="B5384" s="516" t="s">
        <v>479</v>
      </c>
      <c r="C5384" s="458" t="s">
        <v>4104</v>
      </c>
      <c r="D5384" s="458" t="s">
        <v>2316</v>
      </c>
      <c r="E5384" s="456">
        <v>0</v>
      </c>
      <c r="F5384" s="456">
        <v>0</v>
      </c>
      <c r="G5384" s="456">
        <v>0</v>
      </c>
      <c r="H5384" s="456">
        <v>0</v>
      </c>
      <c r="I5384" s="456">
        <v>0</v>
      </c>
      <c r="J5384" s="459">
        <v>0</v>
      </c>
    </row>
    <row r="5385" spans="2:10" x14ac:dyDescent="0.25">
      <c r="B5385" s="516" t="s">
        <v>479</v>
      </c>
      <c r="C5385" s="458" t="s">
        <v>5804</v>
      </c>
      <c r="D5385" s="458" t="s">
        <v>4227</v>
      </c>
      <c r="E5385" s="456">
        <v>0</v>
      </c>
      <c r="F5385" s="456">
        <v>0</v>
      </c>
      <c r="G5385" s="456">
        <v>0</v>
      </c>
      <c r="H5385" s="456">
        <v>0</v>
      </c>
      <c r="I5385" s="456">
        <v>0</v>
      </c>
      <c r="J5385" s="459">
        <v>0</v>
      </c>
    </row>
    <row r="5386" spans="2:10" x14ac:dyDescent="0.25">
      <c r="B5386" s="516" t="s">
        <v>479</v>
      </c>
      <c r="C5386" s="458" t="s">
        <v>4890</v>
      </c>
      <c r="D5386" s="458" t="s">
        <v>2137</v>
      </c>
      <c r="E5386" s="456">
        <v>0</v>
      </c>
      <c r="F5386" s="456">
        <v>0</v>
      </c>
      <c r="G5386" s="456">
        <v>0</v>
      </c>
      <c r="H5386" s="456">
        <v>0</v>
      </c>
      <c r="I5386" s="456">
        <v>0</v>
      </c>
      <c r="J5386" s="459">
        <v>0</v>
      </c>
    </row>
    <row r="5387" spans="2:10" x14ac:dyDescent="0.25">
      <c r="B5387" s="516" t="s">
        <v>479</v>
      </c>
      <c r="C5387" s="458" t="s">
        <v>4318</v>
      </c>
      <c r="D5387" s="458" t="s">
        <v>2322</v>
      </c>
      <c r="E5387" s="456">
        <v>0</v>
      </c>
      <c r="F5387" s="456">
        <v>0</v>
      </c>
      <c r="G5387" s="456">
        <v>0</v>
      </c>
      <c r="H5387" s="456">
        <v>0</v>
      </c>
      <c r="I5387" s="456">
        <v>0</v>
      </c>
      <c r="J5387" s="459">
        <v>0</v>
      </c>
    </row>
    <row r="5388" spans="2:10" x14ac:dyDescent="0.25">
      <c r="B5388" s="516" t="s">
        <v>479</v>
      </c>
      <c r="C5388" s="458" t="s">
        <v>4319</v>
      </c>
      <c r="D5388" s="458" t="s">
        <v>2329</v>
      </c>
      <c r="E5388" s="456">
        <v>0</v>
      </c>
      <c r="F5388" s="456">
        <v>0</v>
      </c>
      <c r="G5388" s="456">
        <v>0</v>
      </c>
      <c r="H5388" s="456">
        <v>0</v>
      </c>
      <c r="I5388" s="456">
        <v>0</v>
      </c>
      <c r="J5388" s="459">
        <v>0</v>
      </c>
    </row>
    <row r="5389" spans="2:10" x14ac:dyDescent="0.25">
      <c r="B5389" s="516" t="s">
        <v>479</v>
      </c>
      <c r="C5389" s="458" t="s">
        <v>5805</v>
      </c>
      <c r="D5389" s="458" t="s">
        <v>2357</v>
      </c>
      <c r="E5389" s="456">
        <v>0</v>
      </c>
      <c r="F5389" s="456">
        <v>0</v>
      </c>
      <c r="G5389" s="456">
        <v>0</v>
      </c>
      <c r="H5389" s="456">
        <v>0</v>
      </c>
      <c r="I5389" s="456">
        <v>0</v>
      </c>
      <c r="J5389" s="459">
        <v>0</v>
      </c>
    </row>
    <row r="5390" spans="2:10" x14ac:dyDescent="0.25">
      <c r="B5390" s="516" t="s">
        <v>479</v>
      </c>
      <c r="C5390" s="458" t="s">
        <v>5168</v>
      </c>
      <c r="D5390" s="458" t="s">
        <v>5135</v>
      </c>
      <c r="E5390" s="456">
        <v>0</v>
      </c>
      <c r="F5390" s="456">
        <v>0</v>
      </c>
      <c r="G5390" s="456">
        <v>0</v>
      </c>
      <c r="H5390" s="456">
        <v>0</v>
      </c>
      <c r="I5390" s="456">
        <v>0</v>
      </c>
      <c r="J5390" s="459">
        <v>0</v>
      </c>
    </row>
    <row r="5391" spans="2:10" x14ac:dyDescent="0.25">
      <c r="B5391" s="516" t="s">
        <v>479</v>
      </c>
      <c r="C5391" s="458" t="s">
        <v>4704</v>
      </c>
      <c r="D5391" s="458" t="s">
        <v>2318</v>
      </c>
      <c r="E5391" s="456">
        <v>0</v>
      </c>
      <c r="F5391" s="456">
        <v>0</v>
      </c>
      <c r="G5391" s="456">
        <v>0</v>
      </c>
      <c r="H5391" s="456">
        <v>0</v>
      </c>
      <c r="I5391" s="456">
        <v>0</v>
      </c>
      <c r="J5391" s="459">
        <v>0</v>
      </c>
    </row>
    <row r="5392" spans="2:10" x14ac:dyDescent="0.25">
      <c r="B5392" s="516" t="s">
        <v>479</v>
      </c>
      <c r="C5392" s="458" t="s">
        <v>5035</v>
      </c>
      <c r="D5392" s="458" t="s">
        <v>2107</v>
      </c>
      <c r="E5392" s="456">
        <v>431283.99</v>
      </c>
      <c r="F5392" s="456">
        <v>0</v>
      </c>
      <c r="G5392" s="456">
        <v>0</v>
      </c>
      <c r="H5392" s="456">
        <v>431283.99</v>
      </c>
      <c r="I5392" s="456">
        <v>0</v>
      </c>
      <c r="J5392" s="459">
        <v>0</v>
      </c>
    </row>
    <row r="5393" spans="2:10" x14ac:dyDescent="0.25">
      <c r="B5393" s="516" t="s">
        <v>479</v>
      </c>
      <c r="C5393" s="458" t="s">
        <v>5169</v>
      </c>
      <c r="D5393" s="458" t="s">
        <v>2109</v>
      </c>
      <c r="E5393" s="456">
        <v>0</v>
      </c>
      <c r="F5393" s="456">
        <v>0</v>
      </c>
      <c r="G5393" s="456">
        <v>0</v>
      </c>
      <c r="H5393" s="456">
        <v>0</v>
      </c>
      <c r="I5393" s="456">
        <v>0</v>
      </c>
      <c r="J5393" s="459">
        <v>0</v>
      </c>
    </row>
    <row r="5394" spans="2:10" x14ac:dyDescent="0.25">
      <c r="B5394" s="516" t="s">
        <v>479</v>
      </c>
      <c r="C5394" s="458" t="s">
        <v>5170</v>
      </c>
      <c r="D5394" s="458" t="s">
        <v>2294</v>
      </c>
      <c r="E5394" s="456">
        <v>0</v>
      </c>
      <c r="F5394" s="456">
        <v>0</v>
      </c>
      <c r="G5394" s="456">
        <v>0</v>
      </c>
      <c r="H5394" s="456">
        <v>0</v>
      </c>
      <c r="I5394" s="456">
        <v>0</v>
      </c>
      <c r="J5394" s="459">
        <v>0</v>
      </c>
    </row>
    <row r="5395" spans="2:10" x14ac:dyDescent="0.25">
      <c r="B5395" s="516" t="s">
        <v>479</v>
      </c>
      <c r="C5395" s="458" t="s">
        <v>5171</v>
      </c>
      <c r="D5395" s="458" t="s">
        <v>2117</v>
      </c>
      <c r="E5395" s="456">
        <v>0</v>
      </c>
      <c r="F5395" s="456">
        <v>0</v>
      </c>
      <c r="G5395" s="456">
        <v>0</v>
      </c>
      <c r="H5395" s="456">
        <v>0</v>
      </c>
      <c r="I5395" s="456">
        <v>0</v>
      </c>
      <c r="J5395" s="459">
        <v>0</v>
      </c>
    </row>
    <row r="5396" spans="2:10" x14ac:dyDescent="0.25">
      <c r="B5396" s="516" t="s">
        <v>479</v>
      </c>
      <c r="C5396" s="458" t="s">
        <v>5172</v>
      </c>
      <c r="D5396" s="458" t="s">
        <v>2316</v>
      </c>
      <c r="E5396" s="456">
        <v>0</v>
      </c>
      <c r="F5396" s="456">
        <v>0</v>
      </c>
      <c r="G5396" s="456">
        <v>0</v>
      </c>
      <c r="H5396" s="456">
        <v>0</v>
      </c>
      <c r="I5396" s="456">
        <v>0</v>
      </c>
      <c r="J5396" s="459">
        <v>0</v>
      </c>
    </row>
    <row r="5397" spans="2:10" x14ac:dyDescent="0.25">
      <c r="B5397" s="516" t="s">
        <v>479</v>
      </c>
      <c r="C5397" s="458" t="s">
        <v>4891</v>
      </c>
      <c r="D5397" s="458" t="s">
        <v>2322</v>
      </c>
      <c r="E5397" s="456">
        <v>0</v>
      </c>
      <c r="F5397" s="456">
        <v>0</v>
      </c>
      <c r="G5397" s="456">
        <v>0</v>
      </c>
      <c r="H5397" s="456">
        <v>0</v>
      </c>
      <c r="I5397" s="456">
        <v>0</v>
      </c>
      <c r="J5397" s="459">
        <v>0</v>
      </c>
    </row>
    <row r="5398" spans="2:10" x14ac:dyDescent="0.25">
      <c r="B5398" s="516" t="s">
        <v>479</v>
      </c>
      <c r="C5398" s="458" t="s">
        <v>5173</v>
      </c>
      <c r="D5398" s="458" t="s">
        <v>2351</v>
      </c>
      <c r="E5398" s="456">
        <v>0</v>
      </c>
      <c r="F5398" s="456">
        <v>0</v>
      </c>
      <c r="G5398" s="456">
        <v>0</v>
      </c>
      <c r="H5398" s="456">
        <v>0</v>
      </c>
      <c r="I5398" s="456">
        <v>0</v>
      </c>
      <c r="J5398" s="459">
        <v>0</v>
      </c>
    </row>
    <row r="5399" spans="2:10" x14ac:dyDescent="0.25">
      <c r="B5399" s="516" t="s">
        <v>479</v>
      </c>
      <c r="C5399" s="458" t="s">
        <v>5174</v>
      </c>
      <c r="D5399" s="458" t="s">
        <v>2357</v>
      </c>
      <c r="E5399" s="456">
        <v>32375</v>
      </c>
      <c r="F5399" s="456">
        <v>0</v>
      </c>
      <c r="G5399" s="456">
        <v>0</v>
      </c>
      <c r="H5399" s="456">
        <v>32375</v>
      </c>
      <c r="I5399" s="456">
        <v>0</v>
      </c>
      <c r="J5399" s="459">
        <v>0</v>
      </c>
    </row>
    <row r="5400" spans="2:10" x14ac:dyDescent="0.25">
      <c r="B5400" s="516" t="s">
        <v>479</v>
      </c>
      <c r="C5400" s="458" t="s">
        <v>5175</v>
      </c>
      <c r="D5400" s="458" t="s">
        <v>2262</v>
      </c>
      <c r="E5400" s="456">
        <v>35000</v>
      </c>
      <c r="F5400" s="456">
        <v>0</v>
      </c>
      <c r="G5400" s="456">
        <v>0</v>
      </c>
      <c r="H5400" s="456">
        <v>35000</v>
      </c>
      <c r="I5400" s="456">
        <v>0</v>
      </c>
      <c r="J5400" s="459">
        <v>0</v>
      </c>
    </row>
    <row r="5401" spans="2:10" x14ac:dyDescent="0.25">
      <c r="B5401" s="516" t="s">
        <v>479</v>
      </c>
      <c r="C5401" s="458" t="s">
        <v>5036</v>
      </c>
      <c r="D5401" s="458" t="s">
        <v>2097</v>
      </c>
      <c r="E5401" s="456">
        <v>0</v>
      </c>
      <c r="F5401" s="456">
        <v>0</v>
      </c>
      <c r="G5401" s="456">
        <v>0</v>
      </c>
      <c r="H5401" s="456">
        <v>0</v>
      </c>
      <c r="I5401" s="456">
        <v>0</v>
      </c>
      <c r="J5401" s="459">
        <v>0</v>
      </c>
    </row>
    <row r="5402" spans="2:10" x14ac:dyDescent="0.25">
      <c r="B5402" s="516" t="s">
        <v>479</v>
      </c>
      <c r="C5402" s="458" t="s">
        <v>5037</v>
      </c>
      <c r="D5402" s="458" t="s">
        <v>2105</v>
      </c>
      <c r="E5402" s="456">
        <v>0</v>
      </c>
      <c r="F5402" s="456">
        <v>0</v>
      </c>
      <c r="G5402" s="456">
        <v>0</v>
      </c>
      <c r="H5402" s="456">
        <v>0</v>
      </c>
      <c r="I5402" s="456">
        <v>0</v>
      </c>
      <c r="J5402" s="459">
        <v>0</v>
      </c>
    </row>
    <row r="5403" spans="2:10" x14ac:dyDescent="0.25">
      <c r="B5403" s="516" t="s">
        <v>479</v>
      </c>
      <c r="C5403" s="458" t="s">
        <v>5038</v>
      </c>
      <c r="D5403" s="458" t="s">
        <v>2186</v>
      </c>
      <c r="E5403" s="456">
        <v>0</v>
      </c>
      <c r="F5403" s="456">
        <v>0</v>
      </c>
      <c r="G5403" s="456">
        <v>0</v>
      </c>
      <c r="H5403" s="456">
        <v>0</v>
      </c>
      <c r="I5403" s="456">
        <v>0</v>
      </c>
      <c r="J5403" s="459">
        <v>0</v>
      </c>
    </row>
    <row r="5404" spans="2:10" x14ac:dyDescent="0.25">
      <c r="B5404" s="516" t="s">
        <v>479</v>
      </c>
      <c r="C5404" s="458" t="s">
        <v>5039</v>
      </c>
      <c r="D5404" s="458" t="s">
        <v>2197</v>
      </c>
      <c r="E5404" s="456">
        <v>0</v>
      </c>
      <c r="F5404" s="456">
        <v>0</v>
      </c>
      <c r="G5404" s="456">
        <v>0</v>
      </c>
      <c r="H5404" s="456">
        <v>0</v>
      </c>
      <c r="I5404" s="456">
        <v>0</v>
      </c>
      <c r="J5404" s="459">
        <v>0</v>
      </c>
    </row>
    <row r="5405" spans="2:10" x14ac:dyDescent="0.25">
      <c r="B5405" s="516" t="s">
        <v>479</v>
      </c>
      <c r="C5405" s="458" t="s">
        <v>5040</v>
      </c>
      <c r="D5405" s="458" t="s">
        <v>2228</v>
      </c>
      <c r="E5405" s="456">
        <v>0</v>
      </c>
      <c r="F5405" s="456">
        <v>0</v>
      </c>
      <c r="G5405" s="456">
        <v>0</v>
      </c>
      <c r="H5405" s="456">
        <v>0</v>
      </c>
      <c r="I5405" s="456">
        <v>0</v>
      </c>
      <c r="J5405" s="459">
        <v>0</v>
      </c>
    </row>
    <row r="5406" spans="2:10" x14ac:dyDescent="0.25">
      <c r="B5406" s="516" t="s">
        <v>479</v>
      </c>
      <c r="C5406" s="458" t="s">
        <v>4892</v>
      </c>
      <c r="D5406" s="458" t="s">
        <v>2256</v>
      </c>
      <c r="E5406" s="456">
        <v>0</v>
      </c>
      <c r="F5406" s="456">
        <v>0</v>
      </c>
      <c r="G5406" s="456">
        <v>0</v>
      </c>
      <c r="H5406" s="456">
        <v>0</v>
      </c>
      <c r="I5406" s="456">
        <v>0</v>
      </c>
      <c r="J5406" s="459">
        <v>0</v>
      </c>
    </row>
    <row r="5407" spans="2:10" x14ac:dyDescent="0.25">
      <c r="B5407" s="516" t="s">
        <v>479</v>
      </c>
      <c r="C5407" s="458" t="s">
        <v>5806</v>
      </c>
      <c r="D5407" s="458" t="s">
        <v>2357</v>
      </c>
      <c r="E5407" s="456">
        <v>0</v>
      </c>
      <c r="F5407" s="456">
        <v>0</v>
      </c>
      <c r="G5407" s="456">
        <v>247181.73</v>
      </c>
      <c r="H5407" s="456">
        <v>247181.73</v>
      </c>
      <c r="I5407" s="456">
        <v>0</v>
      </c>
      <c r="J5407" s="459">
        <v>0</v>
      </c>
    </row>
    <row r="5408" spans="2:10" x14ac:dyDescent="0.25">
      <c r="B5408" s="516" t="s">
        <v>479</v>
      </c>
      <c r="C5408" s="458" t="s">
        <v>5176</v>
      </c>
      <c r="D5408" s="458" t="s">
        <v>2107</v>
      </c>
      <c r="E5408" s="456">
        <v>0</v>
      </c>
      <c r="F5408" s="456">
        <v>0</v>
      </c>
      <c r="G5408" s="456">
        <v>-495.23</v>
      </c>
      <c r="H5408" s="456">
        <v>-495.23</v>
      </c>
      <c r="I5408" s="456">
        <v>0</v>
      </c>
      <c r="J5408" s="459">
        <v>0</v>
      </c>
    </row>
    <row r="5409" spans="2:10" x14ac:dyDescent="0.25">
      <c r="B5409" s="516" t="s">
        <v>479</v>
      </c>
      <c r="C5409" s="458" t="s">
        <v>5177</v>
      </c>
      <c r="D5409" s="458" t="s">
        <v>4229</v>
      </c>
      <c r="E5409" s="456">
        <v>0</v>
      </c>
      <c r="F5409" s="456">
        <v>0</v>
      </c>
      <c r="G5409" s="456">
        <v>495.23</v>
      </c>
      <c r="H5409" s="456">
        <v>495.23</v>
      </c>
      <c r="I5409" s="456">
        <v>0</v>
      </c>
      <c r="J5409" s="459">
        <v>0</v>
      </c>
    </row>
    <row r="5410" spans="2:10" x14ac:dyDescent="0.25">
      <c r="B5410" s="516" t="s">
        <v>479</v>
      </c>
      <c r="C5410" s="458" t="s">
        <v>5178</v>
      </c>
      <c r="D5410" s="458" t="s">
        <v>5146</v>
      </c>
      <c r="E5410" s="456">
        <v>0</v>
      </c>
      <c r="F5410" s="456">
        <v>0</v>
      </c>
      <c r="G5410" s="456">
        <v>0</v>
      </c>
      <c r="H5410" s="456">
        <v>0</v>
      </c>
      <c r="I5410" s="456">
        <v>0</v>
      </c>
      <c r="J5410" s="459">
        <v>0</v>
      </c>
    </row>
    <row r="5411" spans="2:10" x14ac:dyDescent="0.25">
      <c r="B5411" s="516" t="s">
        <v>479</v>
      </c>
      <c r="C5411" s="458" t="s">
        <v>5807</v>
      </c>
      <c r="D5411" s="458" t="s">
        <v>5135</v>
      </c>
      <c r="E5411" s="456">
        <v>0</v>
      </c>
      <c r="F5411" s="456">
        <v>0</v>
      </c>
      <c r="G5411" s="456">
        <v>0</v>
      </c>
      <c r="H5411" s="456">
        <v>0</v>
      </c>
      <c r="I5411" s="456">
        <v>0</v>
      </c>
      <c r="J5411" s="459">
        <v>0</v>
      </c>
    </row>
    <row r="5412" spans="2:10" x14ac:dyDescent="0.25">
      <c r="B5412" s="516" t="s">
        <v>479</v>
      </c>
      <c r="C5412" s="458" t="s">
        <v>5179</v>
      </c>
      <c r="D5412" s="458" t="s">
        <v>5149</v>
      </c>
      <c r="E5412" s="456">
        <v>0</v>
      </c>
      <c r="F5412" s="456">
        <v>0</v>
      </c>
      <c r="G5412" s="456">
        <v>0</v>
      </c>
      <c r="H5412" s="456">
        <v>0</v>
      </c>
      <c r="I5412" s="456">
        <v>0</v>
      </c>
      <c r="J5412" s="459">
        <v>0</v>
      </c>
    </row>
    <row r="5413" spans="2:10" x14ac:dyDescent="0.25">
      <c r="B5413" s="516" t="s">
        <v>479</v>
      </c>
      <c r="C5413" s="458" t="s">
        <v>5808</v>
      </c>
      <c r="D5413" s="458" t="s">
        <v>2107</v>
      </c>
      <c r="E5413" s="456">
        <v>0</v>
      </c>
      <c r="F5413" s="456">
        <v>0</v>
      </c>
      <c r="G5413" s="456">
        <v>0</v>
      </c>
      <c r="H5413" s="456">
        <v>0</v>
      </c>
      <c r="I5413" s="456">
        <v>0</v>
      </c>
      <c r="J5413" s="459">
        <v>0</v>
      </c>
    </row>
    <row r="5414" spans="2:10" x14ac:dyDescent="0.25">
      <c r="B5414" s="516" t="s">
        <v>479</v>
      </c>
      <c r="C5414" s="458" t="s">
        <v>2685</v>
      </c>
      <c r="D5414" s="458" t="s">
        <v>2065</v>
      </c>
      <c r="E5414" s="456">
        <v>0</v>
      </c>
      <c r="F5414" s="456">
        <v>0</v>
      </c>
      <c r="G5414" s="456">
        <v>569578.1</v>
      </c>
      <c r="H5414" s="456">
        <v>569578.1</v>
      </c>
      <c r="I5414" s="456">
        <v>0</v>
      </c>
      <c r="J5414" s="459">
        <v>0</v>
      </c>
    </row>
    <row r="5415" spans="2:10" x14ac:dyDescent="0.25">
      <c r="B5415" s="516" t="s">
        <v>479</v>
      </c>
      <c r="C5415" s="458" t="s">
        <v>2686</v>
      </c>
      <c r="D5415" s="458" t="s">
        <v>2067</v>
      </c>
      <c r="E5415" s="456">
        <v>0</v>
      </c>
      <c r="F5415" s="456">
        <v>0</v>
      </c>
      <c r="G5415" s="456">
        <v>34428.879999999997</v>
      </c>
      <c r="H5415" s="456">
        <v>34428.879999999997</v>
      </c>
      <c r="I5415" s="456">
        <v>0</v>
      </c>
      <c r="J5415" s="459">
        <v>0</v>
      </c>
    </row>
    <row r="5416" spans="2:10" x14ac:dyDescent="0.25">
      <c r="B5416" s="516" t="s">
        <v>479</v>
      </c>
      <c r="C5416" s="458" t="s">
        <v>2687</v>
      </c>
      <c r="D5416" s="458" t="s">
        <v>2069</v>
      </c>
      <c r="E5416" s="456">
        <v>0</v>
      </c>
      <c r="F5416" s="456">
        <v>0</v>
      </c>
      <c r="G5416" s="456">
        <v>6300</v>
      </c>
      <c r="H5416" s="456">
        <v>6300</v>
      </c>
      <c r="I5416" s="456">
        <v>0</v>
      </c>
      <c r="J5416" s="459">
        <v>0</v>
      </c>
    </row>
    <row r="5417" spans="2:10" x14ac:dyDescent="0.25">
      <c r="B5417" s="516" t="s">
        <v>479</v>
      </c>
      <c r="C5417" s="458" t="s">
        <v>2688</v>
      </c>
      <c r="D5417" s="458" t="s">
        <v>2071</v>
      </c>
      <c r="E5417" s="456">
        <v>0</v>
      </c>
      <c r="F5417" s="456">
        <v>0</v>
      </c>
      <c r="G5417" s="456">
        <v>82489.240000000005</v>
      </c>
      <c r="H5417" s="456">
        <v>82489.240000000005</v>
      </c>
      <c r="I5417" s="456">
        <v>0</v>
      </c>
      <c r="J5417" s="459">
        <v>0</v>
      </c>
    </row>
    <row r="5418" spans="2:10" x14ac:dyDescent="0.25">
      <c r="B5418" s="516" t="s">
        <v>479</v>
      </c>
      <c r="C5418" s="458" t="s">
        <v>2689</v>
      </c>
      <c r="D5418" s="458" t="s">
        <v>2073</v>
      </c>
      <c r="E5418" s="456">
        <v>0</v>
      </c>
      <c r="F5418" s="456">
        <v>0</v>
      </c>
      <c r="G5418" s="456">
        <v>0</v>
      </c>
      <c r="H5418" s="456">
        <v>0</v>
      </c>
      <c r="I5418" s="456">
        <v>0</v>
      </c>
      <c r="J5418" s="459">
        <v>0</v>
      </c>
    </row>
    <row r="5419" spans="2:10" x14ac:dyDescent="0.25">
      <c r="B5419" s="516" t="s">
        <v>479</v>
      </c>
      <c r="C5419" s="458" t="s">
        <v>2690</v>
      </c>
      <c r="D5419" s="458" t="s">
        <v>2075</v>
      </c>
      <c r="E5419" s="456">
        <v>0</v>
      </c>
      <c r="F5419" s="456">
        <v>0</v>
      </c>
      <c r="G5419" s="456">
        <v>63905.06</v>
      </c>
      <c r="H5419" s="456">
        <v>63905.06</v>
      </c>
      <c r="I5419" s="456">
        <v>0</v>
      </c>
      <c r="J5419" s="459">
        <v>0</v>
      </c>
    </row>
    <row r="5420" spans="2:10" x14ac:dyDescent="0.25">
      <c r="B5420" s="516" t="s">
        <v>479</v>
      </c>
      <c r="C5420" s="458" t="s">
        <v>2691</v>
      </c>
      <c r="D5420" s="458" t="s">
        <v>2077</v>
      </c>
      <c r="E5420" s="456">
        <v>0</v>
      </c>
      <c r="F5420" s="456">
        <v>0</v>
      </c>
      <c r="G5420" s="456">
        <v>0</v>
      </c>
      <c r="H5420" s="456">
        <v>0</v>
      </c>
      <c r="I5420" s="456">
        <v>0</v>
      </c>
      <c r="J5420" s="459">
        <v>0</v>
      </c>
    </row>
    <row r="5421" spans="2:10" x14ac:dyDescent="0.25">
      <c r="B5421" s="516" t="s">
        <v>479</v>
      </c>
      <c r="C5421" s="458" t="s">
        <v>2692</v>
      </c>
      <c r="D5421" s="458" t="s">
        <v>2079</v>
      </c>
      <c r="E5421" s="456">
        <v>0</v>
      </c>
      <c r="F5421" s="456">
        <v>0</v>
      </c>
      <c r="G5421" s="456">
        <v>95261.64</v>
      </c>
      <c r="H5421" s="456">
        <v>95261.64</v>
      </c>
      <c r="I5421" s="456">
        <v>0</v>
      </c>
      <c r="J5421" s="459">
        <v>0</v>
      </c>
    </row>
    <row r="5422" spans="2:10" x14ac:dyDescent="0.25">
      <c r="B5422" s="516" t="s">
        <v>479</v>
      </c>
      <c r="C5422" s="458" t="s">
        <v>2693</v>
      </c>
      <c r="D5422" s="458" t="s">
        <v>2081</v>
      </c>
      <c r="E5422" s="456">
        <v>0</v>
      </c>
      <c r="F5422" s="456">
        <v>0</v>
      </c>
      <c r="G5422" s="456">
        <v>72405.91</v>
      </c>
      <c r="H5422" s="456">
        <v>72405.91</v>
      </c>
      <c r="I5422" s="456">
        <v>0</v>
      </c>
      <c r="J5422" s="459">
        <v>0</v>
      </c>
    </row>
    <row r="5423" spans="2:10" x14ac:dyDescent="0.25">
      <c r="B5423" s="516" t="s">
        <v>479</v>
      </c>
      <c r="C5423" s="458" t="s">
        <v>4705</v>
      </c>
      <c r="D5423" s="458" t="s">
        <v>2083</v>
      </c>
      <c r="E5423" s="456">
        <v>0</v>
      </c>
      <c r="F5423" s="456">
        <v>0</v>
      </c>
      <c r="G5423" s="456">
        <v>0</v>
      </c>
      <c r="H5423" s="456">
        <v>0</v>
      </c>
      <c r="I5423" s="456">
        <v>0</v>
      </c>
      <c r="J5423" s="459">
        <v>0</v>
      </c>
    </row>
    <row r="5424" spans="2:10" x14ac:dyDescent="0.25">
      <c r="B5424" s="516" t="s">
        <v>479</v>
      </c>
      <c r="C5424" s="458" t="s">
        <v>3323</v>
      </c>
      <c r="D5424" s="458" t="s">
        <v>2085</v>
      </c>
      <c r="E5424" s="456">
        <v>0</v>
      </c>
      <c r="F5424" s="456">
        <v>0</v>
      </c>
      <c r="G5424" s="456">
        <v>0</v>
      </c>
      <c r="H5424" s="456">
        <v>0</v>
      </c>
      <c r="I5424" s="456">
        <v>0</v>
      </c>
      <c r="J5424" s="459">
        <v>0</v>
      </c>
    </row>
    <row r="5425" spans="2:10" x14ac:dyDescent="0.25">
      <c r="B5425" s="516" t="s">
        <v>479</v>
      </c>
      <c r="C5425" s="458" t="s">
        <v>3733</v>
      </c>
      <c r="D5425" s="458" t="s">
        <v>2087</v>
      </c>
      <c r="E5425" s="456">
        <v>0</v>
      </c>
      <c r="F5425" s="456">
        <v>0</v>
      </c>
      <c r="G5425" s="456">
        <v>0</v>
      </c>
      <c r="H5425" s="456">
        <v>0</v>
      </c>
      <c r="I5425" s="456">
        <v>0</v>
      </c>
      <c r="J5425" s="459">
        <v>0</v>
      </c>
    </row>
    <row r="5426" spans="2:10" x14ac:dyDescent="0.25">
      <c r="B5426" s="516" t="s">
        <v>479</v>
      </c>
      <c r="C5426" s="458" t="s">
        <v>2694</v>
      </c>
      <c r="D5426" s="458" t="s">
        <v>2089</v>
      </c>
      <c r="E5426" s="456">
        <v>0</v>
      </c>
      <c r="F5426" s="456">
        <v>0</v>
      </c>
      <c r="G5426" s="456">
        <v>10491</v>
      </c>
      <c r="H5426" s="456">
        <v>10491</v>
      </c>
      <c r="I5426" s="456">
        <v>0</v>
      </c>
      <c r="J5426" s="459">
        <v>0</v>
      </c>
    </row>
    <row r="5427" spans="2:10" x14ac:dyDescent="0.25">
      <c r="B5427" s="516" t="s">
        <v>479</v>
      </c>
      <c r="C5427" s="458" t="s">
        <v>2695</v>
      </c>
      <c r="D5427" s="458" t="s">
        <v>2091</v>
      </c>
      <c r="E5427" s="456">
        <v>0</v>
      </c>
      <c r="F5427" s="456">
        <v>0</v>
      </c>
      <c r="G5427" s="456">
        <v>0</v>
      </c>
      <c r="H5427" s="456">
        <v>0</v>
      </c>
      <c r="I5427" s="456">
        <v>0</v>
      </c>
      <c r="J5427" s="459">
        <v>0</v>
      </c>
    </row>
    <row r="5428" spans="2:10" x14ac:dyDescent="0.25">
      <c r="B5428" s="516" t="s">
        <v>479</v>
      </c>
      <c r="C5428" s="458" t="s">
        <v>5809</v>
      </c>
      <c r="D5428" s="458" t="s">
        <v>5585</v>
      </c>
      <c r="E5428" s="456">
        <v>0</v>
      </c>
      <c r="F5428" s="456">
        <v>0</v>
      </c>
      <c r="G5428" s="456">
        <v>0</v>
      </c>
      <c r="H5428" s="456">
        <v>0</v>
      </c>
      <c r="I5428" s="456">
        <v>0</v>
      </c>
      <c r="J5428" s="459">
        <v>0</v>
      </c>
    </row>
    <row r="5429" spans="2:10" x14ac:dyDescent="0.25">
      <c r="B5429" s="516" t="s">
        <v>479</v>
      </c>
      <c r="C5429" s="458" t="s">
        <v>4105</v>
      </c>
      <c r="D5429" s="458" t="s">
        <v>4060</v>
      </c>
      <c r="E5429" s="456">
        <v>0</v>
      </c>
      <c r="F5429" s="456">
        <v>0</v>
      </c>
      <c r="G5429" s="456">
        <v>1793.1</v>
      </c>
      <c r="H5429" s="456">
        <v>1793.1</v>
      </c>
      <c r="I5429" s="456">
        <v>0</v>
      </c>
      <c r="J5429" s="459">
        <v>0</v>
      </c>
    </row>
    <row r="5430" spans="2:10" x14ac:dyDescent="0.25">
      <c r="B5430" s="516" t="s">
        <v>479</v>
      </c>
      <c r="C5430" s="458" t="s">
        <v>5810</v>
      </c>
      <c r="D5430" s="458" t="s">
        <v>2093</v>
      </c>
      <c r="E5430" s="456">
        <v>0</v>
      </c>
      <c r="F5430" s="456">
        <v>0</v>
      </c>
      <c r="G5430" s="456">
        <v>0</v>
      </c>
      <c r="H5430" s="456">
        <v>0</v>
      </c>
      <c r="I5430" s="456">
        <v>0</v>
      </c>
      <c r="J5430" s="459">
        <v>0</v>
      </c>
    </row>
    <row r="5431" spans="2:10" x14ac:dyDescent="0.25">
      <c r="B5431" s="516" t="s">
        <v>479</v>
      </c>
      <c r="C5431" s="458" t="s">
        <v>2696</v>
      </c>
      <c r="D5431" s="458" t="s">
        <v>2095</v>
      </c>
      <c r="E5431" s="456">
        <v>18812.04</v>
      </c>
      <c r="F5431" s="456">
        <v>0</v>
      </c>
      <c r="G5431" s="456">
        <v>16028.04</v>
      </c>
      <c r="H5431" s="456">
        <v>16028.04</v>
      </c>
      <c r="I5431" s="456">
        <v>18812.04</v>
      </c>
      <c r="J5431" s="459">
        <v>0</v>
      </c>
    </row>
    <row r="5432" spans="2:10" x14ac:dyDescent="0.25">
      <c r="B5432" s="516" t="s">
        <v>479</v>
      </c>
      <c r="C5432" s="458" t="s">
        <v>2697</v>
      </c>
      <c r="D5432" s="458" t="s">
        <v>2097</v>
      </c>
      <c r="E5432" s="456">
        <v>0</v>
      </c>
      <c r="F5432" s="456">
        <v>0</v>
      </c>
      <c r="G5432" s="456">
        <v>96.21</v>
      </c>
      <c r="H5432" s="456">
        <v>96.21</v>
      </c>
      <c r="I5432" s="456">
        <v>0</v>
      </c>
      <c r="J5432" s="459">
        <v>0</v>
      </c>
    </row>
    <row r="5433" spans="2:10" x14ac:dyDescent="0.25">
      <c r="B5433" s="516" t="s">
        <v>479</v>
      </c>
      <c r="C5433" s="458" t="s">
        <v>2698</v>
      </c>
      <c r="D5433" s="458" t="s">
        <v>2099</v>
      </c>
      <c r="E5433" s="456">
        <v>0</v>
      </c>
      <c r="F5433" s="456">
        <v>0</v>
      </c>
      <c r="G5433" s="456">
        <v>0</v>
      </c>
      <c r="H5433" s="456">
        <v>0</v>
      </c>
      <c r="I5433" s="456">
        <v>0</v>
      </c>
      <c r="J5433" s="459">
        <v>0</v>
      </c>
    </row>
    <row r="5434" spans="2:10" ht="18" x14ac:dyDescent="0.25">
      <c r="B5434" s="516" t="s">
        <v>479</v>
      </c>
      <c r="C5434" s="458" t="s">
        <v>3734</v>
      </c>
      <c r="D5434" s="458" t="s">
        <v>2177</v>
      </c>
      <c r="E5434" s="456">
        <v>0</v>
      </c>
      <c r="F5434" s="456">
        <v>0</v>
      </c>
      <c r="G5434" s="456">
        <v>0</v>
      </c>
      <c r="H5434" s="456">
        <v>0</v>
      </c>
      <c r="I5434" s="456">
        <v>0</v>
      </c>
      <c r="J5434" s="459">
        <v>0</v>
      </c>
    </row>
    <row r="5435" spans="2:10" x14ac:dyDescent="0.25">
      <c r="B5435" s="516" t="s">
        <v>479</v>
      </c>
      <c r="C5435" s="458" t="s">
        <v>3324</v>
      </c>
      <c r="D5435" s="458" t="s">
        <v>2101</v>
      </c>
      <c r="E5435" s="456">
        <v>0</v>
      </c>
      <c r="F5435" s="456">
        <v>0</v>
      </c>
      <c r="G5435" s="456">
        <v>0</v>
      </c>
      <c r="H5435" s="456">
        <v>0</v>
      </c>
      <c r="I5435" s="456">
        <v>0</v>
      </c>
      <c r="J5435" s="459">
        <v>0</v>
      </c>
    </row>
    <row r="5436" spans="2:10" x14ac:dyDescent="0.25">
      <c r="B5436" s="516" t="s">
        <v>479</v>
      </c>
      <c r="C5436" s="458" t="s">
        <v>2699</v>
      </c>
      <c r="D5436" s="458" t="s">
        <v>2103</v>
      </c>
      <c r="E5436" s="456">
        <v>293970.02</v>
      </c>
      <c r="F5436" s="456">
        <v>0</v>
      </c>
      <c r="G5436" s="456">
        <v>0</v>
      </c>
      <c r="H5436" s="456">
        <v>243485.02</v>
      </c>
      <c r="I5436" s="456">
        <v>50485</v>
      </c>
      <c r="J5436" s="459">
        <v>0</v>
      </c>
    </row>
    <row r="5437" spans="2:10" x14ac:dyDescent="0.25">
      <c r="B5437" s="516" t="s">
        <v>479</v>
      </c>
      <c r="C5437" s="458" t="s">
        <v>2700</v>
      </c>
      <c r="D5437" s="458" t="s">
        <v>2105</v>
      </c>
      <c r="E5437" s="456">
        <v>1060</v>
      </c>
      <c r="F5437" s="456">
        <v>0</v>
      </c>
      <c r="G5437" s="456">
        <v>2928.76</v>
      </c>
      <c r="H5437" s="456">
        <v>2928.76</v>
      </c>
      <c r="I5437" s="456">
        <v>1060</v>
      </c>
      <c r="J5437" s="459">
        <v>0</v>
      </c>
    </row>
    <row r="5438" spans="2:10" x14ac:dyDescent="0.25">
      <c r="B5438" s="516" t="s">
        <v>479</v>
      </c>
      <c r="C5438" s="458" t="s">
        <v>4706</v>
      </c>
      <c r="D5438" s="458" t="s">
        <v>2186</v>
      </c>
      <c r="E5438" s="456">
        <v>0</v>
      </c>
      <c r="F5438" s="456">
        <v>0</v>
      </c>
      <c r="G5438" s="456">
        <v>0</v>
      </c>
      <c r="H5438" s="456">
        <v>0</v>
      </c>
      <c r="I5438" s="456">
        <v>0</v>
      </c>
      <c r="J5438" s="459">
        <v>0</v>
      </c>
    </row>
    <row r="5439" spans="2:10" x14ac:dyDescent="0.25">
      <c r="B5439" s="516" t="s">
        <v>479</v>
      </c>
      <c r="C5439" s="458" t="s">
        <v>4320</v>
      </c>
      <c r="D5439" s="458" t="s">
        <v>2107</v>
      </c>
      <c r="E5439" s="456">
        <v>0</v>
      </c>
      <c r="F5439" s="456">
        <v>0</v>
      </c>
      <c r="G5439" s="456">
        <v>488.8</v>
      </c>
      <c r="H5439" s="456">
        <v>488.8</v>
      </c>
      <c r="I5439" s="456">
        <v>0</v>
      </c>
      <c r="J5439" s="459">
        <v>0</v>
      </c>
    </row>
    <row r="5440" spans="2:10" x14ac:dyDescent="0.25">
      <c r="B5440" s="516" t="s">
        <v>479</v>
      </c>
      <c r="C5440" s="458" t="s">
        <v>4893</v>
      </c>
      <c r="D5440" s="458" t="s">
        <v>2109</v>
      </c>
      <c r="E5440" s="456">
        <v>0</v>
      </c>
      <c r="F5440" s="456">
        <v>0</v>
      </c>
      <c r="G5440" s="456">
        <v>0</v>
      </c>
      <c r="H5440" s="456">
        <v>0</v>
      </c>
      <c r="I5440" s="456">
        <v>0</v>
      </c>
      <c r="J5440" s="459">
        <v>0</v>
      </c>
    </row>
    <row r="5441" spans="2:10" x14ac:dyDescent="0.25">
      <c r="B5441" s="516" t="s">
        <v>479</v>
      </c>
      <c r="C5441" s="458" t="s">
        <v>5811</v>
      </c>
      <c r="D5441" s="458" t="s">
        <v>2111</v>
      </c>
      <c r="E5441" s="456">
        <v>0</v>
      </c>
      <c r="F5441" s="456">
        <v>0</v>
      </c>
      <c r="G5441" s="456">
        <v>0</v>
      </c>
      <c r="H5441" s="456">
        <v>0</v>
      </c>
      <c r="I5441" s="456">
        <v>0</v>
      </c>
      <c r="J5441" s="459">
        <v>0</v>
      </c>
    </row>
    <row r="5442" spans="2:10" x14ac:dyDescent="0.25">
      <c r="B5442" s="516" t="s">
        <v>479</v>
      </c>
      <c r="C5442" s="458" t="s">
        <v>4106</v>
      </c>
      <c r="D5442" s="458" t="s">
        <v>2191</v>
      </c>
      <c r="E5442" s="456">
        <v>0</v>
      </c>
      <c r="F5442" s="456">
        <v>0</v>
      </c>
      <c r="G5442" s="456">
        <v>225.6</v>
      </c>
      <c r="H5442" s="456">
        <v>225.6</v>
      </c>
      <c r="I5442" s="456">
        <v>0</v>
      </c>
      <c r="J5442" s="459">
        <v>0</v>
      </c>
    </row>
    <row r="5443" spans="2:10" x14ac:dyDescent="0.25">
      <c r="B5443" s="516" t="s">
        <v>479</v>
      </c>
      <c r="C5443" s="458" t="s">
        <v>5812</v>
      </c>
      <c r="D5443" s="458" t="s">
        <v>2113</v>
      </c>
      <c r="E5443" s="456">
        <v>0</v>
      </c>
      <c r="F5443" s="456">
        <v>0</v>
      </c>
      <c r="G5443" s="456">
        <v>0</v>
      </c>
      <c r="H5443" s="456">
        <v>0</v>
      </c>
      <c r="I5443" s="456">
        <v>0</v>
      </c>
      <c r="J5443" s="459">
        <v>0</v>
      </c>
    </row>
    <row r="5444" spans="2:10" x14ac:dyDescent="0.25">
      <c r="B5444" s="516" t="s">
        <v>479</v>
      </c>
      <c r="C5444" s="458" t="s">
        <v>2701</v>
      </c>
      <c r="D5444" s="458" t="s">
        <v>2115</v>
      </c>
      <c r="E5444" s="456">
        <v>108700.02</v>
      </c>
      <c r="F5444" s="456">
        <v>0</v>
      </c>
      <c r="G5444" s="456">
        <v>174182.5</v>
      </c>
      <c r="H5444" s="456">
        <v>123945.5</v>
      </c>
      <c r="I5444" s="456">
        <v>158937.01999999999</v>
      </c>
      <c r="J5444" s="459">
        <v>0</v>
      </c>
    </row>
    <row r="5445" spans="2:10" x14ac:dyDescent="0.25">
      <c r="B5445" s="516" t="s">
        <v>479</v>
      </c>
      <c r="C5445" s="458" t="s">
        <v>3735</v>
      </c>
      <c r="D5445" s="458" t="s">
        <v>2117</v>
      </c>
      <c r="E5445" s="456">
        <v>0</v>
      </c>
      <c r="F5445" s="456">
        <v>0</v>
      </c>
      <c r="G5445" s="456">
        <v>0</v>
      </c>
      <c r="H5445" s="456">
        <v>0</v>
      </c>
      <c r="I5445" s="456">
        <v>0</v>
      </c>
      <c r="J5445" s="459">
        <v>0</v>
      </c>
    </row>
    <row r="5446" spans="2:10" x14ac:dyDescent="0.25">
      <c r="B5446" s="516" t="s">
        <v>479</v>
      </c>
      <c r="C5446" s="458" t="s">
        <v>5041</v>
      </c>
      <c r="D5446" s="458" t="s">
        <v>2197</v>
      </c>
      <c r="E5446" s="456">
        <v>0</v>
      </c>
      <c r="F5446" s="456">
        <v>0</v>
      </c>
      <c r="G5446" s="456">
        <v>0</v>
      </c>
      <c r="H5446" s="456">
        <v>0</v>
      </c>
      <c r="I5446" s="456">
        <v>0</v>
      </c>
      <c r="J5446" s="459">
        <v>0</v>
      </c>
    </row>
    <row r="5447" spans="2:10" x14ac:dyDescent="0.25">
      <c r="B5447" s="516" t="s">
        <v>479</v>
      </c>
      <c r="C5447" s="458" t="s">
        <v>3325</v>
      </c>
      <c r="D5447" s="458" t="s">
        <v>2119</v>
      </c>
      <c r="E5447" s="456">
        <v>26200</v>
      </c>
      <c r="F5447" s="456">
        <v>0</v>
      </c>
      <c r="G5447" s="456">
        <v>16681</v>
      </c>
      <c r="H5447" s="456">
        <v>16681</v>
      </c>
      <c r="I5447" s="456">
        <v>26200</v>
      </c>
      <c r="J5447" s="459">
        <v>0</v>
      </c>
    </row>
    <row r="5448" spans="2:10" x14ac:dyDescent="0.25">
      <c r="B5448" s="516" t="s">
        <v>479</v>
      </c>
      <c r="C5448" s="458" t="s">
        <v>2702</v>
      </c>
      <c r="D5448" s="458" t="s">
        <v>2121</v>
      </c>
      <c r="E5448" s="456">
        <v>18350</v>
      </c>
      <c r="F5448" s="456">
        <v>0</v>
      </c>
      <c r="G5448" s="456">
        <v>4792.32</v>
      </c>
      <c r="H5448" s="456">
        <v>4792.32</v>
      </c>
      <c r="I5448" s="456">
        <v>18350</v>
      </c>
      <c r="J5448" s="459">
        <v>0</v>
      </c>
    </row>
    <row r="5449" spans="2:10" x14ac:dyDescent="0.25">
      <c r="B5449" s="516" t="s">
        <v>479</v>
      </c>
      <c r="C5449" s="458" t="s">
        <v>3326</v>
      </c>
      <c r="D5449" s="458" t="s">
        <v>2123</v>
      </c>
      <c r="E5449" s="456">
        <v>0</v>
      </c>
      <c r="F5449" s="456">
        <v>0</v>
      </c>
      <c r="G5449" s="456">
        <v>810.23</v>
      </c>
      <c r="H5449" s="456">
        <v>810.23</v>
      </c>
      <c r="I5449" s="456">
        <v>0</v>
      </c>
      <c r="J5449" s="459">
        <v>0</v>
      </c>
    </row>
    <row r="5450" spans="2:10" ht="18" x14ac:dyDescent="0.25">
      <c r="B5450" s="516" t="s">
        <v>479</v>
      </c>
      <c r="C5450" s="458" t="s">
        <v>5813</v>
      </c>
      <c r="D5450" s="458" t="s">
        <v>2125</v>
      </c>
      <c r="E5450" s="456">
        <v>0</v>
      </c>
      <c r="F5450" s="456">
        <v>0</v>
      </c>
      <c r="G5450" s="456">
        <v>2068.61</v>
      </c>
      <c r="H5450" s="456">
        <v>2068.61</v>
      </c>
      <c r="I5450" s="456">
        <v>0</v>
      </c>
      <c r="J5450" s="459">
        <v>0</v>
      </c>
    </row>
    <row r="5451" spans="2:10" ht="18" x14ac:dyDescent="0.25">
      <c r="B5451" s="516" t="s">
        <v>479</v>
      </c>
      <c r="C5451" s="458" t="s">
        <v>3736</v>
      </c>
      <c r="D5451" s="458" t="s">
        <v>2127</v>
      </c>
      <c r="E5451" s="456">
        <v>0</v>
      </c>
      <c r="F5451" s="456">
        <v>0</v>
      </c>
      <c r="G5451" s="456">
        <v>0</v>
      </c>
      <c r="H5451" s="456">
        <v>0</v>
      </c>
      <c r="I5451" s="456">
        <v>0</v>
      </c>
      <c r="J5451" s="459">
        <v>0</v>
      </c>
    </row>
    <row r="5452" spans="2:10" x14ac:dyDescent="0.25">
      <c r="B5452" s="516" t="s">
        <v>479</v>
      </c>
      <c r="C5452" s="458" t="s">
        <v>3327</v>
      </c>
      <c r="D5452" s="458" t="s">
        <v>2129</v>
      </c>
      <c r="E5452" s="456">
        <v>0</v>
      </c>
      <c r="F5452" s="456">
        <v>0</v>
      </c>
      <c r="G5452" s="456">
        <v>8436.11</v>
      </c>
      <c r="H5452" s="456">
        <v>8436.11</v>
      </c>
      <c r="I5452" s="456">
        <v>0</v>
      </c>
      <c r="J5452" s="459">
        <v>0</v>
      </c>
    </row>
    <row r="5453" spans="2:10" x14ac:dyDescent="0.25">
      <c r="B5453" s="516" t="s">
        <v>479</v>
      </c>
      <c r="C5453" s="458" t="s">
        <v>3737</v>
      </c>
      <c r="D5453" s="458" t="s">
        <v>2131</v>
      </c>
      <c r="E5453" s="456">
        <v>0</v>
      </c>
      <c r="F5453" s="456">
        <v>0</v>
      </c>
      <c r="G5453" s="456">
        <v>0</v>
      </c>
      <c r="H5453" s="456">
        <v>0</v>
      </c>
      <c r="I5453" s="456">
        <v>0</v>
      </c>
      <c r="J5453" s="459">
        <v>0</v>
      </c>
    </row>
    <row r="5454" spans="2:10" x14ac:dyDescent="0.25">
      <c r="B5454" s="516" t="s">
        <v>479</v>
      </c>
      <c r="C5454" s="458" t="s">
        <v>2703</v>
      </c>
      <c r="D5454" s="458" t="s">
        <v>2133</v>
      </c>
      <c r="E5454" s="456">
        <v>1426.01</v>
      </c>
      <c r="F5454" s="456">
        <v>0</v>
      </c>
      <c r="G5454" s="456">
        <v>63370.02</v>
      </c>
      <c r="H5454" s="456">
        <v>42837.96</v>
      </c>
      <c r="I5454" s="456">
        <v>21958.07</v>
      </c>
      <c r="J5454" s="459">
        <v>0</v>
      </c>
    </row>
    <row r="5455" spans="2:10" x14ac:dyDescent="0.25">
      <c r="B5455" s="516" t="s">
        <v>479</v>
      </c>
      <c r="C5455" s="458" t="s">
        <v>2704</v>
      </c>
      <c r="D5455" s="458" t="s">
        <v>2135</v>
      </c>
      <c r="E5455" s="456">
        <v>49650</v>
      </c>
      <c r="F5455" s="456">
        <v>0</v>
      </c>
      <c r="G5455" s="456">
        <v>70744.05</v>
      </c>
      <c r="H5455" s="456">
        <v>47316.57</v>
      </c>
      <c r="I5455" s="456">
        <v>73077.48</v>
      </c>
      <c r="J5455" s="459">
        <v>0</v>
      </c>
    </row>
    <row r="5456" spans="2:10" x14ac:dyDescent="0.25">
      <c r="B5456" s="516" t="s">
        <v>479</v>
      </c>
      <c r="C5456" s="458" t="s">
        <v>3328</v>
      </c>
      <c r="D5456" s="458" t="s">
        <v>2137</v>
      </c>
      <c r="E5456" s="456">
        <v>0</v>
      </c>
      <c r="F5456" s="456">
        <v>0</v>
      </c>
      <c r="G5456" s="456">
        <v>648.21</v>
      </c>
      <c r="H5456" s="456">
        <v>648.21</v>
      </c>
      <c r="I5456" s="456">
        <v>0</v>
      </c>
      <c r="J5456" s="459">
        <v>0</v>
      </c>
    </row>
    <row r="5457" spans="2:10" x14ac:dyDescent="0.25">
      <c r="B5457" s="516" t="s">
        <v>479</v>
      </c>
      <c r="C5457" s="458" t="s">
        <v>4107</v>
      </c>
      <c r="D5457" s="458" t="s">
        <v>2139</v>
      </c>
      <c r="E5457" s="456">
        <v>0</v>
      </c>
      <c r="F5457" s="456">
        <v>0</v>
      </c>
      <c r="G5457" s="456">
        <v>0</v>
      </c>
      <c r="H5457" s="456">
        <v>0</v>
      </c>
      <c r="I5457" s="456">
        <v>0</v>
      </c>
      <c r="J5457" s="459">
        <v>0</v>
      </c>
    </row>
    <row r="5458" spans="2:10" x14ac:dyDescent="0.25">
      <c r="B5458" s="516" t="s">
        <v>479</v>
      </c>
      <c r="C5458" s="458" t="s">
        <v>5814</v>
      </c>
      <c r="D5458" s="458" t="s">
        <v>3265</v>
      </c>
      <c r="E5458" s="456">
        <v>0</v>
      </c>
      <c r="F5458" s="456">
        <v>0</v>
      </c>
      <c r="G5458" s="456">
        <v>0</v>
      </c>
      <c r="H5458" s="456">
        <v>0</v>
      </c>
      <c r="I5458" s="456">
        <v>0</v>
      </c>
      <c r="J5458" s="459">
        <v>0</v>
      </c>
    </row>
    <row r="5459" spans="2:10" x14ac:dyDescent="0.25">
      <c r="B5459" s="516" t="s">
        <v>479</v>
      </c>
      <c r="C5459" s="458" t="s">
        <v>3738</v>
      </c>
      <c r="D5459" s="458" t="s">
        <v>2141</v>
      </c>
      <c r="E5459" s="456">
        <v>0</v>
      </c>
      <c r="F5459" s="456">
        <v>0</v>
      </c>
      <c r="G5459" s="456">
        <v>0</v>
      </c>
      <c r="H5459" s="456">
        <v>0</v>
      </c>
      <c r="I5459" s="456">
        <v>0</v>
      </c>
      <c r="J5459" s="459">
        <v>0</v>
      </c>
    </row>
    <row r="5460" spans="2:10" x14ac:dyDescent="0.25">
      <c r="B5460" s="516" t="s">
        <v>479</v>
      </c>
      <c r="C5460" s="458" t="s">
        <v>2705</v>
      </c>
      <c r="D5460" s="458" t="s">
        <v>2143</v>
      </c>
      <c r="E5460" s="456">
        <v>0</v>
      </c>
      <c r="F5460" s="456">
        <v>0</v>
      </c>
      <c r="G5460" s="456">
        <v>8622.2099999999991</v>
      </c>
      <c r="H5460" s="456">
        <v>8622.2099999999991</v>
      </c>
      <c r="I5460" s="456">
        <v>0</v>
      </c>
      <c r="J5460" s="459">
        <v>0</v>
      </c>
    </row>
    <row r="5461" spans="2:10" x14ac:dyDescent="0.25">
      <c r="B5461" s="516" t="s">
        <v>479</v>
      </c>
      <c r="C5461" s="458" t="s">
        <v>3739</v>
      </c>
      <c r="D5461" s="458" t="s">
        <v>2226</v>
      </c>
      <c r="E5461" s="456">
        <v>0</v>
      </c>
      <c r="F5461" s="456">
        <v>0</v>
      </c>
      <c r="G5461" s="456">
        <v>0</v>
      </c>
      <c r="H5461" s="456">
        <v>0</v>
      </c>
      <c r="I5461" s="456">
        <v>0</v>
      </c>
      <c r="J5461" s="459">
        <v>0</v>
      </c>
    </row>
    <row r="5462" spans="2:10" x14ac:dyDescent="0.25">
      <c r="B5462" s="516" t="s">
        <v>479</v>
      </c>
      <c r="C5462" s="458" t="s">
        <v>2706</v>
      </c>
      <c r="D5462" s="458" t="s">
        <v>2145</v>
      </c>
      <c r="E5462" s="456">
        <v>0</v>
      </c>
      <c r="F5462" s="456">
        <v>0</v>
      </c>
      <c r="G5462" s="456">
        <v>8250</v>
      </c>
      <c r="H5462" s="456">
        <v>8250</v>
      </c>
      <c r="I5462" s="456">
        <v>0</v>
      </c>
      <c r="J5462" s="459">
        <v>0</v>
      </c>
    </row>
    <row r="5463" spans="2:10" x14ac:dyDescent="0.25">
      <c r="B5463" s="516" t="s">
        <v>479</v>
      </c>
      <c r="C5463" s="458" t="s">
        <v>3740</v>
      </c>
      <c r="D5463" s="458" t="s">
        <v>2147</v>
      </c>
      <c r="E5463" s="456">
        <v>0</v>
      </c>
      <c r="F5463" s="456">
        <v>0</v>
      </c>
      <c r="G5463" s="456">
        <v>0</v>
      </c>
      <c r="H5463" s="456">
        <v>0</v>
      </c>
      <c r="I5463" s="456">
        <v>0</v>
      </c>
      <c r="J5463" s="459">
        <v>0</v>
      </c>
    </row>
    <row r="5464" spans="2:10" x14ac:dyDescent="0.25">
      <c r="B5464" s="516" t="s">
        <v>479</v>
      </c>
      <c r="C5464" s="458" t="s">
        <v>4321</v>
      </c>
      <c r="D5464" s="458" t="s">
        <v>2351</v>
      </c>
      <c r="E5464" s="456">
        <v>0</v>
      </c>
      <c r="F5464" s="456">
        <v>0</v>
      </c>
      <c r="G5464" s="456">
        <v>0</v>
      </c>
      <c r="H5464" s="456">
        <v>0</v>
      </c>
      <c r="I5464" s="456">
        <v>0</v>
      </c>
      <c r="J5464" s="459">
        <v>0</v>
      </c>
    </row>
    <row r="5465" spans="2:10" x14ac:dyDescent="0.25">
      <c r="B5465" s="516" t="s">
        <v>479</v>
      </c>
      <c r="C5465" s="458" t="s">
        <v>4322</v>
      </c>
      <c r="D5465" s="458" t="s">
        <v>2149</v>
      </c>
      <c r="E5465" s="456">
        <v>0</v>
      </c>
      <c r="F5465" s="456">
        <v>0</v>
      </c>
      <c r="G5465" s="456">
        <v>0</v>
      </c>
      <c r="H5465" s="456">
        <v>0</v>
      </c>
      <c r="I5465" s="456">
        <v>0</v>
      </c>
      <c r="J5465" s="459">
        <v>0</v>
      </c>
    </row>
    <row r="5466" spans="2:10" x14ac:dyDescent="0.25">
      <c r="B5466" s="516" t="s">
        <v>479</v>
      </c>
      <c r="C5466" s="458" t="s">
        <v>2707</v>
      </c>
      <c r="D5466" s="458" t="s">
        <v>2151</v>
      </c>
      <c r="E5466" s="456">
        <v>1050</v>
      </c>
      <c r="F5466" s="456">
        <v>0</v>
      </c>
      <c r="G5466" s="456">
        <v>34663.25</v>
      </c>
      <c r="H5466" s="456">
        <v>34663.25</v>
      </c>
      <c r="I5466" s="456">
        <v>1050</v>
      </c>
      <c r="J5466" s="459">
        <v>0</v>
      </c>
    </row>
    <row r="5467" spans="2:10" ht="18" x14ac:dyDescent="0.25">
      <c r="B5467" s="516" t="s">
        <v>479</v>
      </c>
      <c r="C5467" s="458" t="s">
        <v>2708</v>
      </c>
      <c r="D5467" s="458" t="s">
        <v>2153</v>
      </c>
      <c r="E5467" s="456">
        <v>0</v>
      </c>
      <c r="F5467" s="456">
        <v>0</v>
      </c>
      <c r="G5467" s="456">
        <v>3800</v>
      </c>
      <c r="H5467" s="456">
        <v>3800</v>
      </c>
      <c r="I5467" s="456">
        <v>0</v>
      </c>
      <c r="J5467" s="459">
        <v>0</v>
      </c>
    </row>
    <row r="5468" spans="2:10" x14ac:dyDescent="0.25">
      <c r="B5468" s="516" t="s">
        <v>479</v>
      </c>
      <c r="C5468" s="458" t="s">
        <v>3741</v>
      </c>
      <c r="D5468" s="458" t="s">
        <v>2155</v>
      </c>
      <c r="E5468" s="456">
        <v>0</v>
      </c>
      <c r="F5468" s="456">
        <v>0</v>
      </c>
      <c r="G5468" s="456">
        <v>16549.349999999999</v>
      </c>
      <c r="H5468" s="456">
        <v>16549.349999999999</v>
      </c>
      <c r="I5468" s="456">
        <v>0</v>
      </c>
      <c r="J5468" s="459">
        <v>0</v>
      </c>
    </row>
    <row r="5469" spans="2:10" x14ac:dyDescent="0.25">
      <c r="B5469" s="516" t="s">
        <v>479</v>
      </c>
      <c r="C5469" s="458" t="s">
        <v>3742</v>
      </c>
      <c r="D5469" s="458" t="s">
        <v>2157</v>
      </c>
      <c r="E5469" s="456">
        <v>0</v>
      </c>
      <c r="F5469" s="456">
        <v>0</v>
      </c>
      <c r="G5469" s="456">
        <v>6328.29</v>
      </c>
      <c r="H5469" s="456">
        <v>6328.29</v>
      </c>
      <c r="I5469" s="456">
        <v>0</v>
      </c>
      <c r="J5469" s="459">
        <v>0</v>
      </c>
    </row>
    <row r="5470" spans="2:10" x14ac:dyDescent="0.25">
      <c r="B5470" s="516" t="s">
        <v>479</v>
      </c>
      <c r="C5470" s="458" t="s">
        <v>5815</v>
      </c>
      <c r="D5470" s="458" t="s">
        <v>4494</v>
      </c>
      <c r="E5470" s="456">
        <v>0</v>
      </c>
      <c r="F5470" s="456">
        <v>0</v>
      </c>
      <c r="G5470" s="456">
        <v>0</v>
      </c>
      <c r="H5470" s="456">
        <v>0</v>
      </c>
      <c r="I5470" s="456">
        <v>0</v>
      </c>
      <c r="J5470" s="459">
        <v>0</v>
      </c>
    </row>
    <row r="5471" spans="2:10" x14ac:dyDescent="0.25">
      <c r="B5471" s="516" t="s">
        <v>479</v>
      </c>
      <c r="C5471" s="458" t="s">
        <v>4108</v>
      </c>
      <c r="D5471" s="458" t="s">
        <v>2262</v>
      </c>
      <c r="E5471" s="456">
        <v>0</v>
      </c>
      <c r="F5471" s="456">
        <v>0</v>
      </c>
      <c r="G5471" s="456">
        <v>0</v>
      </c>
      <c r="H5471" s="456">
        <v>0</v>
      </c>
      <c r="I5471" s="456">
        <v>0</v>
      </c>
      <c r="J5471" s="459">
        <v>0</v>
      </c>
    </row>
    <row r="5472" spans="2:10" x14ac:dyDescent="0.25">
      <c r="B5472" s="516" t="s">
        <v>479</v>
      </c>
      <c r="C5472" s="458" t="s">
        <v>4549</v>
      </c>
      <c r="D5472" s="458" t="s">
        <v>3686</v>
      </c>
      <c r="E5472" s="456">
        <v>0</v>
      </c>
      <c r="F5472" s="456">
        <v>0</v>
      </c>
      <c r="G5472" s="456">
        <v>-8035.34</v>
      </c>
      <c r="H5472" s="456">
        <v>-8035.34</v>
      </c>
      <c r="I5472" s="456">
        <v>0</v>
      </c>
      <c r="J5472" s="459">
        <v>0</v>
      </c>
    </row>
    <row r="5473" spans="2:10" x14ac:dyDescent="0.25">
      <c r="B5473" s="516" t="s">
        <v>479</v>
      </c>
      <c r="C5473" s="458" t="s">
        <v>5816</v>
      </c>
      <c r="D5473" s="458" t="s">
        <v>5598</v>
      </c>
      <c r="E5473" s="456">
        <v>0</v>
      </c>
      <c r="F5473" s="456">
        <v>0</v>
      </c>
      <c r="G5473" s="456">
        <v>0</v>
      </c>
      <c r="H5473" s="456">
        <v>0</v>
      </c>
      <c r="I5473" s="456">
        <v>0</v>
      </c>
      <c r="J5473" s="459">
        <v>0</v>
      </c>
    </row>
    <row r="5474" spans="2:10" x14ac:dyDescent="0.25">
      <c r="B5474" s="516" t="s">
        <v>479</v>
      </c>
      <c r="C5474" s="458" t="s">
        <v>3743</v>
      </c>
      <c r="D5474" s="458" t="s">
        <v>3276</v>
      </c>
      <c r="E5474" s="456">
        <v>0</v>
      </c>
      <c r="F5474" s="456">
        <v>0</v>
      </c>
      <c r="G5474" s="456">
        <v>24026.799999999999</v>
      </c>
      <c r="H5474" s="456">
        <v>24026.799999999999</v>
      </c>
      <c r="I5474" s="456">
        <v>0</v>
      </c>
      <c r="J5474" s="459">
        <v>0</v>
      </c>
    </row>
    <row r="5475" spans="2:10" x14ac:dyDescent="0.25">
      <c r="B5475" s="516" t="s">
        <v>479</v>
      </c>
      <c r="C5475" s="458" t="s">
        <v>5817</v>
      </c>
      <c r="D5475" s="458" t="s">
        <v>5601</v>
      </c>
      <c r="E5475" s="456">
        <v>0</v>
      </c>
      <c r="F5475" s="456">
        <v>0</v>
      </c>
      <c r="G5475" s="456">
        <v>0</v>
      </c>
      <c r="H5475" s="456">
        <v>0</v>
      </c>
      <c r="I5475" s="456">
        <v>0</v>
      </c>
      <c r="J5475" s="459">
        <v>0</v>
      </c>
    </row>
    <row r="5476" spans="2:10" x14ac:dyDescent="0.25">
      <c r="B5476" s="516" t="s">
        <v>479</v>
      </c>
      <c r="C5476" s="458" t="s">
        <v>2709</v>
      </c>
      <c r="D5476" s="458" t="s">
        <v>2065</v>
      </c>
      <c r="E5476" s="456">
        <v>0</v>
      </c>
      <c r="F5476" s="456">
        <v>0</v>
      </c>
      <c r="G5476" s="456">
        <v>482472.2</v>
      </c>
      <c r="H5476" s="456">
        <v>482472.2</v>
      </c>
      <c r="I5476" s="456">
        <v>0</v>
      </c>
      <c r="J5476" s="459">
        <v>0</v>
      </c>
    </row>
    <row r="5477" spans="2:10" x14ac:dyDescent="0.25">
      <c r="B5477" s="516" t="s">
        <v>479</v>
      </c>
      <c r="C5477" s="458" t="s">
        <v>2710</v>
      </c>
      <c r="D5477" s="458" t="s">
        <v>2067</v>
      </c>
      <c r="E5477" s="456">
        <v>0</v>
      </c>
      <c r="F5477" s="456">
        <v>0</v>
      </c>
      <c r="G5477" s="456">
        <v>34584.43</v>
      </c>
      <c r="H5477" s="456">
        <v>34584.43</v>
      </c>
      <c r="I5477" s="456">
        <v>0</v>
      </c>
      <c r="J5477" s="459">
        <v>0</v>
      </c>
    </row>
    <row r="5478" spans="2:10" x14ac:dyDescent="0.25">
      <c r="B5478" s="516" t="s">
        <v>479</v>
      </c>
      <c r="C5478" s="458" t="s">
        <v>2711</v>
      </c>
      <c r="D5478" s="458" t="s">
        <v>2069</v>
      </c>
      <c r="E5478" s="456">
        <v>0</v>
      </c>
      <c r="F5478" s="456">
        <v>0</v>
      </c>
      <c r="G5478" s="456">
        <v>11100</v>
      </c>
      <c r="H5478" s="456">
        <v>11100</v>
      </c>
      <c r="I5478" s="456">
        <v>0</v>
      </c>
      <c r="J5478" s="459">
        <v>0</v>
      </c>
    </row>
    <row r="5479" spans="2:10" x14ac:dyDescent="0.25">
      <c r="B5479" s="516" t="s">
        <v>479</v>
      </c>
      <c r="C5479" s="458" t="s">
        <v>2712</v>
      </c>
      <c r="D5479" s="458" t="s">
        <v>2071</v>
      </c>
      <c r="E5479" s="456">
        <v>0</v>
      </c>
      <c r="F5479" s="456">
        <v>0</v>
      </c>
      <c r="G5479" s="456">
        <v>89240.28</v>
      </c>
      <c r="H5479" s="456">
        <v>89240.28</v>
      </c>
      <c r="I5479" s="456">
        <v>0</v>
      </c>
      <c r="J5479" s="459">
        <v>0</v>
      </c>
    </row>
    <row r="5480" spans="2:10" x14ac:dyDescent="0.25">
      <c r="B5480" s="516" t="s">
        <v>479</v>
      </c>
      <c r="C5480" s="458" t="s">
        <v>2713</v>
      </c>
      <c r="D5480" s="458" t="s">
        <v>2073</v>
      </c>
      <c r="E5480" s="456">
        <v>0</v>
      </c>
      <c r="F5480" s="456">
        <v>0</v>
      </c>
      <c r="G5480" s="456">
        <v>0</v>
      </c>
      <c r="H5480" s="456">
        <v>0</v>
      </c>
      <c r="I5480" s="456">
        <v>0</v>
      </c>
      <c r="J5480" s="459">
        <v>0</v>
      </c>
    </row>
    <row r="5481" spans="2:10" x14ac:dyDescent="0.25">
      <c r="B5481" s="516" t="s">
        <v>479</v>
      </c>
      <c r="C5481" s="458" t="s">
        <v>2714</v>
      </c>
      <c r="D5481" s="458" t="s">
        <v>2075</v>
      </c>
      <c r="E5481" s="456">
        <v>0</v>
      </c>
      <c r="F5481" s="456">
        <v>0</v>
      </c>
      <c r="G5481" s="456">
        <v>44701.24</v>
      </c>
      <c r="H5481" s="456">
        <v>44701.24</v>
      </c>
      <c r="I5481" s="456">
        <v>0</v>
      </c>
      <c r="J5481" s="459">
        <v>0</v>
      </c>
    </row>
    <row r="5482" spans="2:10" x14ac:dyDescent="0.25">
      <c r="B5482" s="516" t="s">
        <v>479</v>
      </c>
      <c r="C5482" s="458" t="s">
        <v>2715</v>
      </c>
      <c r="D5482" s="458" t="s">
        <v>2077</v>
      </c>
      <c r="E5482" s="456">
        <v>0</v>
      </c>
      <c r="F5482" s="456">
        <v>0</v>
      </c>
      <c r="G5482" s="456">
        <v>0</v>
      </c>
      <c r="H5482" s="456">
        <v>0</v>
      </c>
      <c r="I5482" s="456">
        <v>0</v>
      </c>
      <c r="J5482" s="459">
        <v>0</v>
      </c>
    </row>
    <row r="5483" spans="2:10" x14ac:dyDescent="0.25">
      <c r="B5483" s="516" t="s">
        <v>479</v>
      </c>
      <c r="C5483" s="458" t="s">
        <v>2716</v>
      </c>
      <c r="D5483" s="458" t="s">
        <v>2079</v>
      </c>
      <c r="E5483" s="456">
        <v>0</v>
      </c>
      <c r="F5483" s="456">
        <v>0</v>
      </c>
      <c r="G5483" s="456">
        <v>227802.7</v>
      </c>
      <c r="H5483" s="456">
        <v>227802.7</v>
      </c>
      <c r="I5483" s="456">
        <v>0</v>
      </c>
      <c r="J5483" s="459">
        <v>0</v>
      </c>
    </row>
    <row r="5484" spans="2:10" x14ac:dyDescent="0.25">
      <c r="B5484" s="516" t="s">
        <v>479</v>
      </c>
      <c r="C5484" s="458" t="s">
        <v>2717</v>
      </c>
      <c r="D5484" s="458" t="s">
        <v>2081</v>
      </c>
      <c r="E5484" s="456">
        <v>0</v>
      </c>
      <c r="F5484" s="456">
        <v>0</v>
      </c>
      <c r="G5484" s="456">
        <v>70013.2</v>
      </c>
      <c r="H5484" s="456">
        <v>70013.2</v>
      </c>
      <c r="I5484" s="456">
        <v>0</v>
      </c>
      <c r="J5484" s="459">
        <v>0</v>
      </c>
    </row>
    <row r="5485" spans="2:10" x14ac:dyDescent="0.25">
      <c r="B5485" s="516" t="s">
        <v>479</v>
      </c>
      <c r="C5485" s="458" t="s">
        <v>4707</v>
      </c>
      <c r="D5485" s="458" t="s">
        <v>2083</v>
      </c>
      <c r="E5485" s="456">
        <v>0</v>
      </c>
      <c r="F5485" s="456">
        <v>0</v>
      </c>
      <c r="G5485" s="456">
        <v>0</v>
      </c>
      <c r="H5485" s="456">
        <v>0</v>
      </c>
      <c r="I5485" s="456">
        <v>0</v>
      </c>
      <c r="J5485" s="459">
        <v>0</v>
      </c>
    </row>
    <row r="5486" spans="2:10" x14ac:dyDescent="0.25">
      <c r="B5486" s="516" t="s">
        <v>479</v>
      </c>
      <c r="C5486" s="458" t="s">
        <v>3329</v>
      </c>
      <c r="D5486" s="458" t="s">
        <v>2085</v>
      </c>
      <c r="E5486" s="456">
        <v>0</v>
      </c>
      <c r="F5486" s="456">
        <v>0</v>
      </c>
      <c r="G5486" s="456">
        <v>0</v>
      </c>
      <c r="H5486" s="456">
        <v>0</v>
      </c>
      <c r="I5486" s="456">
        <v>0</v>
      </c>
      <c r="J5486" s="459">
        <v>0</v>
      </c>
    </row>
    <row r="5487" spans="2:10" x14ac:dyDescent="0.25">
      <c r="B5487" s="516" t="s">
        <v>479</v>
      </c>
      <c r="C5487" s="458" t="s">
        <v>3744</v>
      </c>
      <c r="D5487" s="458" t="s">
        <v>2087</v>
      </c>
      <c r="E5487" s="456">
        <v>0</v>
      </c>
      <c r="F5487" s="456">
        <v>0</v>
      </c>
      <c r="G5487" s="456">
        <v>0</v>
      </c>
      <c r="H5487" s="456">
        <v>0</v>
      </c>
      <c r="I5487" s="456">
        <v>0</v>
      </c>
      <c r="J5487" s="459">
        <v>0</v>
      </c>
    </row>
    <row r="5488" spans="2:10" x14ac:dyDescent="0.25">
      <c r="B5488" s="516" t="s">
        <v>479</v>
      </c>
      <c r="C5488" s="458" t="s">
        <v>2718</v>
      </c>
      <c r="D5488" s="458" t="s">
        <v>2089</v>
      </c>
      <c r="E5488" s="456">
        <v>0</v>
      </c>
      <c r="F5488" s="456">
        <v>0</v>
      </c>
      <c r="G5488" s="456">
        <v>9105.2000000000007</v>
      </c>
      <c r="H5488" s="456">
        <v>9105.2000000000007</v>
      </c>
      <c r="I5488" s="456">
        <v>0</v>
      </c>
      <c r="J5488" s="459">
        <v>0</v>
      </c>
    </row>
    <row r="5489" spans="2:10" x14ac:dyDescent="0.25">
      <c r="B5489" s="516" t="s">
        <v>479</v>
      </c>
      <c r="C5489" s="458" t="s">
        <v>2719</v>
      </c>
      <c r="D5489" s="458" t="s">
        <v>2091</v>
      </c>
      <c r="E5489" s="456">
        <v>0</v>
      </c>
      <c r="F5489" s="456">
        <v>0</v>
      </c>
      <c r="G5489" s="456">
        <v>0</v>
      </c>
      <c r="H5489" s="456">
        <v>0</v>
      </c>
      <c r="I5489" s="456">
        <v>0</v>
      </c>
      <c r="J5489" s="459">
        <v>0</v>
      </c>
    </row>
    <row r="5490" spans="2:10" x14ac:dyDescent="0.25">
      <c r="B5490" s="516" t="s">
        <v>479</v>
      </c>
      <c r="C5490" s="458" t="s">
        <v>4109</v>
      </c>
      <c r="D5490" s="458" t="s">
        <v>4060</v>
      </c>
      <c r="E5490" s="456">
        <v>0</v>
      </c>
      <c r="F5490" s="456">
        <v>0</v>
      </c>
      <c r="G5490" s="456">
        <v>161848.82</v>
      </c>
      <c r="H5490" s="456">
        <v>161848.82</v>
      </c>
      <c r="I5490" s="456">
        <v>0</v>
      </c>
      <c r="J5490" s="459">
        <v>0</v>
      </c>
    </row>
    <row r="5491" spans="2:10" x14ac:dyDescent="0.25">
      <c r="B5491" s="516" t="s">
        <v>479</v>
      </c>
      <c r="C5491" s="458" t="s">
        <v>5818</v>
      </c>
      <c r="D5491" s="458" t="s">
        <v>2093</v>
      </c>
      <c r="E5491" s="456">
        <v>0</v>
      </c>
      <c r="F5491" s="456">
        <v>0</v>
      </c>
      <c r="G5491" s="456">
        <v>0</v>
      </c>
      <c r="H5491" s="456">
        <v>0</v>
      </c>
      <c r="I5491" s="456">
        <v>0</v>
      </c>
      <c r="J5491" s="459">
        <v>0</v>
      </c>
    </row>
    <row r="5492" spans="2:10" x14ac:dyDescent="0.25">
      <c r="B5492" s="516" t="s">
        <v>479</v>
      </c>
      <c r="C5492" s="458" t="s">
        <v>2720</v>
      </c>
      <c r="D5492" s="458" t="s">
        <v>2095</v>
      </c>
      <c r="E5492" s="456">
        <v>8085.69</v>
      </c>
      <c r="F5492" s="456">
        <v>0</v>
      </c>
      <c r="G5492" s="456">
        <v>6312.72</v>
      </c>
      <c r="H5492" s="456">
        <v>6312.72</v>
      </c>
      <c r="I5492" s="456">
        <v>8085.69</v>
      </c>
      <c r="J5492" s="459">
        <v>0</v>
      </c>
    </row>
    <row r="5493" spans="2:10" x14ac:dyDescent="0.25">
      <c r="B5493" s="516" t="s">
        <v>479</v>
      </c>
      <c r="C5493" s="458" t="s">
        <v>2721</v>
      </c>
      <c r="D5493" s="458" t="s">
        <v>2097</v>
      </c>
      <c r="E5493" s="456">
        <v>0</v>
      </c>
      <c r="F5493" s="456">
        <v>0</v>
      </c>
      <c r="G5493" s="456">
        <v>23668.19</v>
      </c>
      <c r="H5493" s="456">
        <v>22375.09</v>
      </c>
      <c r="I5493" s="456">
        <v>1293.0999999999999</v>
      </c>
      <c r="J5493" s="459">
        <v>0</v>
      </c>
    </row>
    <row r="5494" spans="2:10" x14ac:dyDescent="0.25">
      <c r="B5494" s="516" t="s">
        <v>479</v>
      </c>
      <c r="C5494" s="458" t="s">
        <v>2722</v>
      </c>
      <c r="D5494" s="458" t="s">
        <v>2099</v>
      </c>
      <c r="E5494" s="456">
        <v>0</v>
      </c>
      <c r="F5494" s="456">
        <v>0</v>
      </c>
      <c r="G5494" s="456">
        <v>1400.85</v>
      </c>
      <c r="H5494" s="456">
        <v>1400.85</v>
      </c>
      <c r="I5494" s="456">
        <v>0</v>
      </c>
      <c r="J5494" s="459">
        <v>0</v>
      </c>
    </row>
    <row r="5495" spans="2:10" ht="18" x14ac:dyDescent="0.25">
      <c r="B5495" s="516" t="s">
        <v>479</v>
      </c>
      <c r="C5495" s="458" t="s">
        <v>3745</v>
      </c>
      <c r="D5495" s="458" t="s">
        <v>2177</v>
      </c>
      <c r="E5495" s="456">
        <v>0</v>
      </c>
      <c r="F5495" s="456">
        <v>0</v>
      </c>
      <c r="G5495" s="456">
        <v>1336.21</v>
      </c>
      <c r="H5495" s="456">
        <v>1336.21</v>
      </c>
      <c r="I5495" s="456">
        <v>0</v>
      </c>
      <c r="J5495" s="459">
        <v>0</v>
      </c>
    </row>
    <row r="5496" spans="2:10" x14ac:dyDescent="0.25">
      <c r="B5496" s="516" t="s">
        <v>479</v>
      </c>
      <c r="C5496" s="458" t="s">
        <v>3330</v>
      </c>
      <c r="D5496" s="458" t="s">
        <v>2179</v>
      </c>
      <c r="E5496" s="456">
        <v>0</v>
      </c>
      <c r="F5496" s="456">
        <v>0</v>
      </c>
      <c r="G5496" s="456">
        <v>0</v>
      </c>
      <c r="H5496" s="456">
        <v>0</v>
      </c>
      <c r="I5496" s="456">
        <v>0</v>
      </c>
      <c r="J5496" s="459">
        <v>0</v>
      </c>
    </row>
    <row r="5497" spans="2:10" x14ac:dyDescent="0.25">
      <c r="B5497" s="516" t="s">
        <v>479</v>
      </c>
      <c r="C5497" s="458" t="s">
        <v>2723</v>
      </c>
      <c r="D5497" s="458" t="s">
        <v>2101</v>
      </c>
      <c r="E5497" s="456">
        <v>659.78</v>
      </c>
      <c r="F5497" s="456">
        <v>0</v>
      </c>
      <c r="G5497" s="456">
        <v>6489.76</v>
      </c>
      <c r="H5497" s="456">
        <v>250.56</v>
      </c>
      <c r="I5497" s="456">
        <v>6898.98</v>
      </c>
      <c r="J5497" s="459">
        <v>0</v>
      </c>
    </row>
    <row r="5498" spans="2:10" x14ac:dyDescent="0.25">
      <c r="B5498" s="516" t="s">
        <v>479</v>
      </c>
      <c r="C5498" s="458" t="s">
        <v>5819</v>
      </c>
      <c r="D5498" s="458" t="s">
        <v>2182</v>
      </c>
      <c r="E5498" s="456">
        <v>0</v>
      </c>
      <c r="F5498" s="456">
        <v>0</v>
      </c>
      <c r="G5498" s="456">
        <v>0</v>
      </c>
      <c r="H5498" s="456">
        <v>0</v>
      </c>
      <c r="I5498" s="456">
        <v>0</v>
      </c>
      <c r="J5498" s="459">
        <v>0</v>
      </c>
    </row>
    <row r="5499" spans="2:10" x14ac:dyDescent="0.25">
      <c r="B5499" s="516" t="s">
        <v>479</v>
      </c>
      <c r="C5499" s="458" t="s">
        <v>3746</v>
      </c>
      <c r="D5499" s="458" t="s">
        <v>2103</v>
      </c>
      <c r="E5499" s="456">
        <v>0</v>
      </c>
      <c r="F5499" s="456">
        <v>0</v>
      </c>
      <c r="G5499" s="456">
        <v>2040</v>
      </c>
      <c r="H5499" s="456">
        <v>2040</v>
      </c>
      <c r="I5499" s="456">
        <v>0</v>
      </c>
      <c r="J5499" s="459">
        <v>0</v>
      </c>
    </row>
    <row r="5500" spans="2:10" x14ac:dyDescent="0.25">
      <c r="B5500" s="516" t="s">
        <v>479</v>
      </c>
      <c r="C5500" s="458" t="s">
        <v>2724</v>
      </c>
      <c r="D5500" s="458" t="s">
        <v>2105</v>
      </c>
      <c r="E5500" s="456">
        <v>2120</v>
      </c>
      <c r="F5500" s="456">
        <v>0</v>
      </c>
      <c r="G5500" s="456">
        <v>12733.62</v>
      </c>
      <c r="H5500" s="456">
        <v>12733.62</v>
      </c>
      <c r="I5500" s="456">
        <v>2120</v>
      </c>
      <c r="J5500" s="459">
        <v>0</v>
      </c>
    </row>
    <row r="5501" spans="2:10" x14ac:dyDescent="0.25">
      <c r="B5501" s="516" t="s">
        <v>479</v>
      </c>
      <c r="C5501" s="458" t="s">
        <v>3331</v>
      </c>
      <c r="D5501" s="458" t="s">
        <v>2186</v>
      </c>
      <c r="E5501" s="456">
        <v>0</v>
      </c>
      <c r="F5501" s="456">
        <v>0</v>
      </c>
      <c r="G5501" s="456">
        <v>88.36</v>
      </c>
      <c r="H5501" s="456">
        <v>88.36</v>
      </c>
      <c r="I5501" s="456">
        <v>0</v>
      </c>
      <c r="J5501" s="459">
        <v>0</v>
      </c>
    </row>
    <row r="5502" spans="2:10" x14ac:dyDescent="0.25">
      <c r="B5502" s="516" t="s">
        <v>479</v>
      </c>
      <c r="C5502" s="458" t="s">
        <v>5820</v>
      </c>
      <c r="D5502" s="458" t="s">
        <v>5604</v>
      </c>
      <c r="E5502" s="456">
        <v>0</v>
      </c>
      <c r="F5502" s="456">
        <v>0</v>
      </c>
      <c r="G5502" s="456">
        <v>0</v>
      </c>
      <c r="H5502" s="456">
        <v>0</v>
      </c>
      <c r="I5502" s="456">
        <v>0</v>
      </c>
      <c r="J5502" s="459">
        <v>0</v>
      </c>
    </row>
    <row r="5503" spans="2:10" x14ac:dyDescent="0.25">
      <c r="B5503" s="516" t="s">
        <v>479</v>
      </c>
      <c r="C5503" s="458" t="s">
        <v>3332</v>
      </c>
      <c r="D5503" s="458" t="s">
        <v>2107</v>
      </c>
      <c r="E5503" s="456">
        <v>0</v>
      </c>
      <c r="F5503" s="456">
        <v>0</v>
      </c>
      <c r="G5503" s="456">
        <v>0</v>
      </c>
      <c r="H5503" s="456">
        <v>0</v>
      </c>
      <c r="I5503" s="456">
        <v>0</v>
      </c>
      <c r="J5503" s="459">
        <v>0</v>
      </c>
    </row>
    <row r="5504" spans="2:10" x14ac:dyDescent="0.25">
      <c r="B5504" s="516" t="s">
        <v>479</v>
      </c>
      <c r="C5504" s="458" t="s">
        <v>5821</v>
      </c>
      <c r="D5504" s="458" t="s">
        <v>2109</v>
      </c>
      <c r="E5504" s="456">
        <v>0</v>
      </c>
      <c r="F5504" s="456">
        <v>0</v>
      </c>
      <c r="G5504" s="456">
        <v>0</v>
      </c>
      <c r="H5504" s="456">
        <v>0</v>
      </c>
      <c r="I5504" s="456">
        <v>0</v>
      </c>
      <c r="J5504" s="459">
        <v>0</v>
      </c>
    </row>
    <row r="5505" spans="2:10" x14ac:dyDescent="0.25">
      <c r="B5505" s="516" t="s">
        <v>479</v>
      </c>
      <c r="C5505" s="458" t="s">
        <v>4708</v>
      </c>
      <c r="D5505" s="458" t="s">
        <v>2111</v>
      </c>
      <c r="E5505" s="456">
        <v>0</v>
      </c>
      <c r="F5505" s="456">
        <v>0</v>
      </c>
      <c r="G5505" s="456">
        <v>0</v>
      </c>
      <c r="H5505" s="456">
        <v>0</v>
      </c>
      <c r="I5505" s="456">
        <v>0</v>
      </c>
      <c r="J5505" s="459">
        <v>0</v>
      </c>
    </row>
    <row r="5506" spans="2:10" x14ac:dyDescent="0.25">
      <c r="B5506" s="516" t="s">
        <v>479</v>
      </c>
      <c r="C5506" s="458" t="s">
        <v>4110</v>
      </c>
      <c r="D5506" s="458" t="s">
        <v>2191</v>
      </c>
      <c r="E5506" s="456">
        <v>0</v>
      </c>
      <c r="F5506" s="456">
        <v>0</v>
      </c>
      <c r="G5506" s="456">
        <v>0</v>
      </c>
      <c r="H5506" s="456">
        <v>0</v>
      </c>
      <c r="I5506" s="456">
        <v>0</v>
      </c>
      <c r="J5506" s="459">
        <v>0</v>
      </c>
    </row>
    <row r="5507" spans="2:10" x14ac:dyDescent="0.25">
      <c r="B5507" s="516" t="s">
        <v>479</v>
      </c>
      <c r="C5507" s="458" t="s">
        <v>5822</v>
      </c>
      <c r="D5507" s="458" t="s">
        <v>3690</v>
      </c>
      <c r="E5507" s="456">
        <v>0</v>
      </c>
      <c r="F5507" s="456">
        <v>0</v>
      </c>
      <c r="G5507" s="456">
        <v>0</v>
      </c>
      <c r="H5507" s="456">
        <v>0</v>
      </c>
      <c r="I5507" s="456">
        <v>0</v>
      </c>
      <c r="J5507" s="459">
        <v>0</v>
      </c>
    </row>
    <row r="5508" spans="2:10" x14ac:dyDescent="0.25">
      <c r="B5508" s="516" t="s">
        <v>479</v>
      </c>
      <c r="C5508" s="458" t="s">
        <v>5823</v>
      </c>
      <c r="D5508" s="458" t="s">
        <v>2113</v>
      </c>
      <c r="E5508" s="456">
        <v>0</v>
      </c>
      <c r="F5508" s="456">
        <v>0</v>
      </c>
      <c r="G5508" s="456">
        <v>0</v>
      </c>
      <c r="H5508" s="456">
        <v>0</v>
      </c>
      <c r="I5508" s="456">
        <v>0</v>
      </c>
      <c r="J5508" s="459">
        <v>0</v>
      </c>
    </row>
    <row r="5509" spans="2:10" x14ac:dyDescent="0.25">
      <c r="B5509" s="516" t="s">
        <v>479</v>
      </c>
      <c r="C5509" s="458" t="s">
        <v>5824</v>
      </c>
      <c r="D5509" s="458" t="s">
        <v>2194</v>
      </c>
      <c r="E5509" s="456">
        <v>0</v>
      </c>
      <c r="F5509" s="456">
        <v>0</v>
      </c>
      <c r="G5509" s="456">
        <v>0</v>
      </c>
      <c r="H5509" s="456">
        <v>0</v>
      </c>
      <c r="I5509" s="456">
        <v>0</v>
      </c>
      <c r="J5509" s="459">
        <v>0</v>
      </c>
    </row>
    <row r="5510" spans="2:10" x14ac:dyDescent="0.25">
      <c r="B5510" s="516" t="s">
        <v>479</v>
      </c>
      <c r="C5510" s="458" t="s">
        <v>2725</v>
      </c>
      <c r="D5510" s="458" t="s">
        <v>2115</v>
      </c>
      <c r="E5510" s="456">
        <v>24480.51</v>
      </c>
      <c r="F5510" s="456">
        <v>0</v>
      </c>
      <c r="G5510" s="456">
        <v>62966</v>
      </c>
      <c r="H5510" s="456">
        <v>13286.89</v>
      </c>
      <c r="I5510" s="456">
        <v>74159.62</v>
      </c>
      <c r="J5510" s="459">
        <v>0</v>
      </c>
    </row>
    <row r="5511" spans="2:10" x14ac:dyDescent="0.25">
      <c r="B5511" s="516" t="s">
        <v>479</v>
      </c>
      <c r="C5511" s="458" t="s">
        <v>4111</v>
      </c>
      <c r="D5511" s="458" t="s">
        <v>2197</v>
      </c>
      <c r="E5511" s="456">
        <v>93555</v>
      </c>
      <c r="F5511" s="456">
        <v>0</v>
      </c>
      <c r="G5511" s="456">
        <v>0</v>
      </c>
      <c r="H5511" s="456">
        <v>0</v>
      </c>
      <c r="I5511" s="456">
        <v>93555</v>
      </c>
      <c r="J5511" s="459">
        <v>0</v>
      </c>
    </row>
    <row r="5512" spans="2:10" x14ac:dyDescent="0.25">
      <c r="B5512" s="516" t="s">
        <v>479</v>
      </c>
      <c r="C5512" s="458" t="s">
        <v>3333</v>
      </c>
      <c r="D5512" s="458" t="s">
        <v>2119</v>
      </c>
      <c r="E5512" s="456">
        <v>0</v>
      </c>
      <c r="F5512" s="456">
        <v>0</v>
      </c>
      <c r="G5512" s="456">
        <v>6601</v>
      </c>
      <c r="H5512" s="456">
        <v>6601</v>
      </c>
      <c r="I5512" s="456">
        <v>0</v>
      </c>
      <c r="J5512" s="459">
        <v>0</v>
      </c>
    </row>
    <row r="5513" spans="2:10" x14ac:dyDescent="0.25">
      <c r="B5513" s="516" t="s">
        <v>479</v>
      </c>
      <c r="C5513" s="458" t="s">
        <v>5042</v>
      </c>
      <c r="D5513" s="458" t="s">
        <v>5019</v>
      </c>
      <c r="E5513" s="456">
        <v>0</v>
      </c>
      <c r="F5513" s="456">
        <v>0</v>
      </c>
      <c r="G5513" s="456">
        <v>649</v>
      </c>
      <c r="H5513" s="456">
        <v>649</v>
      </c>
      <c r="I5513" s="456">
        <v>0</v>
      </c>
      <c r="J5513" s="459">
        <v>0</v>
      </c>
    </row>
    <row r="5514" spans="2:10" x14ac:dyDescent="0.25">
      <c r="B5514" s="516" t="s">
        <v>479</v>
      </c>
      <c r="C5514" s="458" t="s">
        <v>3334</v>
      </c>
      <c r="D5514" s="458" t="s">
        <v>2121</v>
      </c>
      <c r="E5514" s="456">
        <v>0</v>
      </c>
      <c r="F5514" s="456">
        <v>0</v>
      </c>
      <c r="G5514" s="456">
        <v>0</v>
      </c>
      <c r="H5514" s="456">
        <v>0</v>
      </c>
      <c r="I5514" s="456">
        <v>0</v>
      </c>
      <c r="J5514" s="459">
        <v>0</v>
      </c>
    </row>
    <row r="5515" spans="2:10" x14ac:dyDescent="0.25">
      <c r="B5515" s="516" t="s">
        <v>479</v>
      </c>
      <c r="C5515" s="458" t="s">
        <v>3335</v>
      </c>
      <c r="D5515" s="458" t="s">
        <v>2123</v>
      </c>
      <c r="E5515" s="456">
        <v>0</v>
      </c>
      <c r="F5515" s="456">
        <v>0</v>
      </c>
      <c r="G5515" s="456">
        <v>2480</v>
      </c>
      <c r="H5515" s="456">
        <v>2480</v>
      </c>
      <c r="I5515" s="456">
        <v>0</v>
      </c>
      <c r="J5515" s="459">
        <v>0</v>
      </c>
    </row>
    <row r="5516" spans="2:10" ht="18" x14ac:dyDescent="0.25">
      <c r="B5516" s="516" t="s">
        <v>479</v>
      </c>
      <c r="C5516" s="458" t="s">
        <v>3336</v>
      </c>
      <c r="D5516" s="458" t="s">
        <v>2125</v>
      </c>
      <c r="E5516" s="456">
        <v>0</v>
      </c>
      <c r="F5516" s="456">
        <v>0</v>
      </c>
      <c r="G5516" s="456">
        <v>0</v>
      </c>
      <c r="H5516" s="456">
        <v>0</v>
      </c>
      <c r="I5516" s="456">
        <v>0</v>
      </c>
      <c r="J5516" s="459">
        <v>0</v>
      </c>
    </row>
    <row r="5517" spans="2:10" ht="18" x14ac:dyDescent="0.25">
      <c r="B5517" s="516" t="s">
        <v>479</v>
      </c>
      <c r="C5517" s="458" t="s">
        <v>2726</v>
      </c>
      <c r="D5517" s="458" t="s">
        <v>2127</v>
      </c>
      <c r="E5517" s="456">
        <v>1172.4100000000001</v>
      </c>
      <c r="F5517" s="456">
        <v>0</v>
      </c>
      <c r="G5517" s="456">
        <v>16796.330000000002</v>
      </c>
      <c r="H5517" s="456">
        <v>16796.330000000002</v>
      </c>
      <c r="I5517" s="456">
        <v>1172.4100000000001</v>
      </c>
      <c r="J5517" s="459">
        <v>0</v>
      </c>
    </row>
    <row r="5518" spans="2:10" x14ac:dyDescent="0.25">
      <c r="B5518" s="516" t="s">
        <v>479</v>
      </c>
      <c r="C5518" s="458" t="s">
        <v>3747</v>
      </c>
      <c r="D5518" s="458" t="s">
        <v>2129</v>
      </c>
      <c r="E5518" s="456">
        <v>0</v>
      </c>
      <c r="F5518" s="456">
        <v>0</v>
      </c>
      <c r="G5518" s="456">
        <v>3936.99</v>
      </c>
      <c r="H5518" s="456">
        <v>3936.99</v>
      </c>
      <c r="I5518" s="456">
        <v>0</v>
      </c>
      <c r="J5518" s="459">
        <v>0</v>
      </c>
    </row>
    <row r="5519" spans="2:10" x14ac:dyDescent="0.25">
      <c r="B5519" s="516" t="s">
        <v>479</v>
      </c>
      <c r="C5519" s="458" t="s">
        <v>5825</v>
      </c>
      <c r="D5519" s="458" t="s">
        <v>2131</v>
      </c>
      <c r="E5519" s="456">
        <v>0</v>
      </c>
      <c r="F5519" s="456">
        <v>0</v>
      </c>
      <c r="G5519" s="456">
        <v>0</v>
      </c>
      <c r="H5519" s="456">
        <v>0</v>
      </c>
      <c r="I5519" s="456">
        <v>0</v>
      </c>
      <c r="J5519" s="459">
        <v>0</v>
      </c>
    </row>
    <row r="5520" spans="2:10" x14ac:dyDescent="0.25">
      <c r="B5520" s="516" t="s">
        <v>479</v>
      </c>
      <c r="C5520" s="458" t="s">
        <v>4323</v>
      </c>
      <c r="D5520" s="458" t="s">
        <v>2137</v>
      </c>
      <c r="E5520" s="456">
        <v>0</v>
      </c>
      <c r="F5520" s="456">
        <v>0</v>
      </c>
      <c r="G5520" s="456">
        <v>0</v>
      </c>
      <c r="H5520" s="456">
        <v>0</v>
      </c>
      <c r="I5520" s="456">
        <v>0</v>
      </c>
      <c r="J5520" s="459">
        <v>0</v>
      </c>
    </row>
    <row r="5521" spans="2:10" x14ac:dyDescent="0.25">
      <c r="B5521" s="516" t="s">
        <v>479</v>
      </c>
      <c r="C5521" s="458" t="s">
        <v>2727</v>
      </c>
      <c r="D5521" s="458" t="s">
        <v>2206</v>
      </c>
      <c r="E5521" s="456">
        <v>0</v>
      </c>
      <c r="F5521" s="456">
        <v>0</v>
      </c>
      <c r="G5521" s="456">
        <v>0</v>
      </c>
      <c r="H5521" s="456">
        <v>0</v>
      </c>
      <c r="I5521" s="456">
        <v>0</v>
      </c>
      <c r="J5521" s="459">
        <v>0</v>
      </c>
    </row>
    <row r="5522" spans="2:10" x14ac:dyDescent="0.25">
      <c r="B5522" s="516" t="s">
        <v>479</v>
      </c>
      <c r="C5522" s="458" t="s">
        <v>4324</v>
      </c>
      <c r="D5522" s="458" t="s">
        <v>2322</v>
      </c>
      <c r="E5522" s="456">
        <v>0</v>
      </c>
      <c r="F5522" s="456">
        <v>0</v>
      </c>
      <c r="G5522" s="456">
        <v>0</v>
      </c>
      <c r="H5522" s="456">
        <v>0</v>
      </c>
      <c r="I5522" s="456">
        <v>0</v>
      </c>
      <c r="J5522" s="459">
        <v>0</v>
      </c>
    </row>
    <row r="5523" spans="2:10" x14ac:dyDescent="0.25">
      <c r="B5523" s="516" t="s">
        <v>479</v>
      </c>
      <c r="C5523" s="458" t="s">
        <v>5826</v>
      </c>
      <c r="D5523" s="458" t="s">
        <v>2139</v>
      </c>
      <c r="E5523" s="456">
        <v>0</v>
      </c>
      <c r="F5523" s="456">
        <v>0</v>
      </c>
      <c r="G5523" s="456">
        <v>0</v>
      </c>
      <c r="H5523" s="456">
        <v>0</v>
      </c>
      <c r="I5523" s="456">
        <v>0</v>
      </c>
      <c r="J5523" s="459">
        <v>0</v>
      </c>
    </row>
    <row r="5524" spans="2:10" x14ac:dyDescent="0.25">
      <c r="B5524" s="516" t="s">
        <v>479</v>
      </c>
      <c r="C5524" s="458" t="s">
        <v>3337</v>
      </c>
      <c r="D5524" s="458" t="s">
        <v>2208</v>
      </c>
      <c r="E5524" s="456">
        <v>0</v>
      </c>
      <c r="F5524" s="456">
        <v>0</v>
      </c>
      <c r="G5524" s="456">
        <v>0</v>
      </c>
      <c r="H5524" s="456">
        <v>0</v>
      </c>
      <c r="I5524" s="456">
        <v>0</v>
      </c>
      <c r="J5524" s="459">
        <v>0</v>
      </c>
    </row>
    <row r="5525" spans="2:10" x14ac:dyDescent="0.25">
      <c r="B5525" s="516" t="s">
        <v>479</v>
      </c>
      <c r="C5525" s="458" t="s">
        <v>2728</v>
      </c>
      <c r="D5525" s="458" t="s">
        <v>2210</v>
      </c>
      <c r="E5525" s="456">
        <v>0</v>
      </c>
      <c r="F5525" s="456">
        <v>0</v>
      </c>
      <c r="G5525" s="456">
        <v>18996.29</v>
      </c>
      <c r="H5525" s="456">
        <v>18996.29</v>
      </c>
      <c r="I5525" s="456">
        <v>0</v>
      </c>
      <c r="J5525" s="459">
        <v>0</v>
      </c>
    </row>
    <row r="5526" spans="2:10" x14ac:dyDescent="0.25">
      <c r="B5526" s="516" t="s">
        <v>479</v>
      </c>
      <c r="C5526" s="458" t="s">
        <v>2729</v>
      </c>
      <c r="D5526" s="458" t="s">
        <v>2141</v>
      </c>
      <c r="E5526" s="456">
        <v>0.03</v>
      </c>
      <c r="F5526" s="456">
        <v>0</v>
      </c>
      <c r="G5526" s="456">
        <v>5182.8900000000003</v>
      </c>
      <c r="H5526" s="456">
        <v>5182.8900000000003</v>
      </c>
      <c r="I5526" s="456">
        <v>0.03</v>
      </c>
      <c r="J5526" s="459">
        <v>0</v>
      </c>
    </row>
    <row r="5527" spans="2:10" x14ac:dyDescent="0.25">
      <c r="B5527" s="516" t="s">
        <v>479</v>
      </c>
      <c r="C5527" s="458" t="s">
        <v>3338</v>
      </c>
      <c r="D5527" s="458" t="s">
        <v>2213</v>
      </c>
      <c r="E5527" s="456">
        <v>0</v>
      </c>
      <c r="F5527" s="456">
        <v>0</v>
      </c>
      <c r="G5527" s="456">
        <v>0</v>
      </c>
      <c r="H5527" s="456">
        <v>0</v>
      </c>
      <c r="I5527" s="456">
        <v>0</v>
      </c>
      <c r="J5527" s="459">
        <v>0</v>
      </c>
    </row>
    <row r="5528" spans="2:10" x14ac:dyDescent="0.25">
      <c r="B5528" s="516" t="s">
        <v>479</v>
      </c>
      <c r="C5528" s="458" t="s">
        <v>2730</v>
      </c>
      <c r="D5528" s="458" t="s">
        <v>2143</v>
      </c>
      <c r="E5528" s="456">
        <v>0</v>
      </c>
      <c r="F5528" s="456">
        <v>0</v>
      </c>
      <c r="G5528" s="456">
        <v>15166.23</v>
      </c>
      <c r="H5528" s="456">
        <v>15166.23</v>
      </c>
      <c r="I5528" s="456">
        <v>0</v>
      </c>
      <c r="J5528" s="459">
        <v>0</v>
      </c>
    </row>
    <row r="5529" spans="2:10" x14ac:dyDescent="0.25">
      <c r="B5529" s="516" t="s">
        <v>479</v>
      </c>
      <c r="C5529" s="458" t="s">
        <v>4112</v>
      </c>
      <c r="D5529" s="458" t="s">
        <v>4065</v>
      </c>
      <c r="E5529" s="456">
        <v>0</v>
      </c>
      <c r="F5529" s="456">
        <v>0</v>
      </c>
      <c r="G5529" s="456">
        <v>0</v>
      </c>
      <c r="H5529" s="456">
        <v>0</v>
      </c>
      <c r="I5529" s="456">
        <v>0</v>
      </c>
      <c r="J5529" s="459">
        <v>0</v>
      </c>
    </row>
    <row r="5530" spans="2:10" x14ac:dyDescent="0.25">
      <c r="B5530" s="516" t="s">
        <v>479</v>
      </c>
      <c r="C5530" s="458" t="s">
        <v>4894</v>
      </c>
      <c r="D5530" s="458" t="s">
        <v>2216</v>
      </c>
      <c r="E5530" s="456">
        <v>0</v>
      </c>
      <c r="F5530" s="456">
        <v>0</v>
      </c>
      <c r="G5530" s="456">
        <v>0</v>
      </c>
      <c r="H5530" s="456">
        <v>0</v>
      </c>
      <c r="I5530" s="456">
        <v>0</v>
      </c>
      <c r="J5530" s="459">
        <v>0</v>
      </c>
    </row>
    <row r="5531" spans="2:10" x14ac:dyDescent="0.25">
      <c r="B5531" s="516" t="s">
        <v>479</v>
      </c>
      <c r="C5531" s="458" t="s">
        <v>3748</v>
      </c>
      <c r="D5531" s="458" t="s">
        <v>2218</v>
      </c>
      <c r="E5531" s="456">
        <v>0</v>
      </c>
      <c r="F5531" s="456">
        <v>0</v>
      </c>
      <c r="G5531" s="456">
        <v>0</v>
      </c>
      <c r="H5531" s="456">
        <v>0</v>
      </c>
      <c r="I5531" s="456">
        <v>0</v>
      </c>
      <c r="J5531" s="459">
        <v>0</v>
      </c>
    </row>
    <row r="5532" spans="2:10" x14ac:dyDescent="0.25">
      <c r="B5532" s="516" t="s">
        <v>479</v>
      </c>
      <c r="C5532" s="458" t="s">
        <v>2731</v>
      </c>
      <c r="D5532" s="458" t="s">
        <v>2220</v>
      </c>
      <c r="E5532" s="456">
        <v>0</v>
      </c>
      <c r="F5532" s="456">
        <v>0</v>
      </c>
      <c r="G5532" s="456">
        <v>69950</v>
      </c>
      <c r="H5532" s="456">
        <v>69950</v>
      </c>
      <c r="I5532" s="456">
        <v>0</v>
      </c>
      <c r="J5532" s="459">
        <v>0</v>
      </c>
    </row>
    <row r="5533" spans="2:10" x14ac:dyDescent="0.25">
      <c r="B5533" s="516" t="s">
        <v>479</v>
      </c>
      <c r="C5533" s="458" t="s">
        <v>4325</v>
      </c>
      <c r="D5533" s="458" t="s">
        <v>4240</v>
      </c>
      <c r="E5533" s="456">
        <v>0</v>
      </c>
      <c r="F5533" s="456">
        <v>0</v>
      </c>
      <c r="G5533" s="456">
        <v>-8500</v>
      </c>
      <c r="H5533" s="456">
        <v>-8500</v>
      </c>
      <c r="I5533" s="456">
        <v>0</v>
      </c>
      <c r="J5533" s="459">
        <v>0</v>
      </c>
    </row>
    <row r="5534" spans="2:10" ht="18" x14ac:dyDescent="0.25">
      <c r="B5534" s="516" t="s">
        <v>479</v>
      </c>
      <c r="C5534" s="458" t="s">
        <v>4550</v>
      </c>
      <c r="D5534" s="458" t="s">
        <v>2341</v>
      </c>
      <c r="E5534" s="456">
        <v>0</v>
      </c>
      <c r="F5534" s="456">
        <v>0</v>
      </c>
      <c r="G5534" s="456">
        <v>2400</v>
      </c>
      <c r="H5534" s="456">
        <v>2400</v>
      </c>
      <c r="I5534" s="456">
        <v>0</v>
      </c>
      <c r="J5534" s="459">
        <v>0</v>
      </c>
    </row>
    <row r="5535" spans="2:10" x14ac:dyDescent="0.25">
      <c r="B5535" s="516" t="s">
        <v>479</v>
      </c>
      <c r="C5535" s="458" t="s">
        <v>5827</v>
      </c>
      <c r="D5535" s="458" t="s">
        <v>2222</v>
      </c>
      <c r="E5535" s="456">
        <v>0</v>
      </c>
      <c r="F5535" s="456">
        <v>0</v>
      </c>
      <c r="G5535" s="456">
        <v>0</v>
      </c>
      <c r="H5535" s="456">
        <v>0</v>
      </c>
      <c r="I5535" s="456">
        <v>0</v>
      </c>
      <c r="J5535" s="459">
        <v>0</v>
      </c>
    </row>
    <row r="5536" spans="2:10" x14ac:dyDescent="0.25">
      <c r="B5536" s="516" t="s">
        <v>479</v>
      </c>
      <c r="C5536" s="458" t="s">
        <v>5043</v>
      </c>
      <c r="D5536" s="458" t="s">
        <v>5021</v>
      </c>
      <c r="E5536" s="456">
        <v>0</v>
      </c>
      <c r="F5536" s="456">
        <v>0</v>
      </c>
      <c r="G5536" s="456">
        <v>14858</v>
      </c>
      <c r="H5536" s="456">
        <v>14858</v>
      </c>
      <c r="I5536" s="456">
        <v>0</v>
      </c>
      <c r="J5536" s="459">
        <v>0</v>
      </c>
    </row>
    <row r="5537" spans="2:10" x14ac:dyDescent="0.25">
      <c r="B5537" s="516" t="s">
        <v>479</v>
      </c>
      <c r="C5537" s="458" t="s">
        <v>5828</v>
      </c>
      <c r="D5537" s="458" t="s">
        <v>5615</v>
      </c>
      <c r="E5537" s="456">
        <v>0</v>
      </c>
      <c r="F5537" s="456">
        <v>0</v>
      </c>
      <c r="G5537" s="456">
        <v>0</v>
      </c>
      <c r="H5537" s="456">
        <v>0</v>
      </c>
      <c r="I5537" s="456">
        <v>0</v>
      </c>
      <c r="J5537" s="459">
        <v>0</v>
      </c>
    </row>
    <row r="5538" spans="2:10" x14ac:dyDescent="0.25">
      <c r="B5538" s="516" t="s">
        <v>479</v>
      </c>
      <c r="C5538" s="458" t="s">
        <v>5180</v>
      </c>
      <c r="D5538" s="458" t="s">
        <v>2345</v>
      </c>
      <c r="E5538" s="456">
        <v>0</v>
      </c>
      <c r="F5538" s="456">
        <v>0</v>
      </c>
      <c r="G5538" s="456">
        <v>0</v>
      </c>
      <c r="H5538" s="456">
        <v>0</v>
      </c>
      <c r="I5538" s="456">
        <v>0</v>
      </c>
      <c r="J5538" s="459">
        <v>0</v>
      </c>
    </row>
    <row r="5539" spans="2:10" x14ac:dyDescent="0.25">
      <c r="B5539" s="516" t="s">
        <v>479</v>
      </c>
      <c r="C5539" s="458" t="s">
        <v>2732</v>
      </c>
      <c r="D5539" s="458" t="s">
        <v>2224</v>
      </c>
      <c r="E5539" s="456">
        <v>0</v>
      </c>
      <c r="F5539" s="456">
        <v>0</v>
      </c>
      <c r="G5539" s="456">
        <v>85517.53</v>
      </c>
      <c r="H5539" s="456">
        <v>85517.54</v>
      </c>
      <c r="I5539" s="456">
        <v>-0.01</v>
      </c>
      <c r="J5539" s="459">
        <v>0</v>
      </c>
    </row>
    <row r="5540" spans="2:10" x14ac:dyDescent="0.25">
      <c r="B5540" s="516" t="s">
        <v>479</v>
      </c>
      <c r="C5540" s="458" t="s">
        <v>2733</v>
      </c>
      <c r="D5540" s="458" t="s">
        <v>2226</v>
      </c>
      <c r="E5540" s="456">
        <v>0</v>
      </c>
      <c r="F5540" s="456">
        <v>0</v>
      </c>
      <c r="G5540" s="456">
        <v>0</v>
      </c>
      <c r="H5540" s="456">
        <v>0</v>
      </c>
      <c r="I5540" s="456">
        <v>0</v>
      </c>
      <c r="J5540" s="459">
        <v>0</v>
      </c>
    </row>
    <row r="5541" spans="2:10" ht="18" x14ac:dyDescent="0.25">
      <c r="B5541" s="516" t="s">
        <v>479</v>
      </c>
      <c r="C5541" s="458" t="s">
        <v>4895</v>
      </c>
      <c r="D5541" s="458" t="s">
        <v>3680</v>
      </c>
      <c r="E5541" s="456">
        <v>0</v>
      </c>
      <c r="F5541" s="456">
        <v>0</v>
      </c>
      <c r="G5541" s="456">
        <v>7148</v>
      </c>
      <c r="H5541" s="456">
        <v>7148</v>
      </c>
      <c r="I5541" s="456">
        <v>0</v>
      </c>
      <c r="J5541" s="459">
        <v>0</v>
      </c>
    </row>
    <row r="5542" spans="2:10" x14ac:dyDescent="0.25">
      <c r="B5542" s="516" t="s">
        <v>479</v>
      </c>
      <c r="C5542" s="458" t="s">
        <v>4551</v>
      </c>
      <c r="D5542" s="458" t="s">
        <v>2228</v>
      </c>
      <c r="E5542" s="456">
        <v>0</v>
      </c>
      <c r="F5542" s="456">
        <v>0</v>
      </c>
      <c r="G5542" s="456">
        <v>48303.45</v>
      </c>
      <c r="H5542" s="456">
        <v>48303.45</v>
      </c>
      <c r="I5542" s="456">
        <v>0</v>
      </c>
      <c r="J5542" s="459">
        <v>0</v>
      </c>
    </row>
    <row r="5543" spans="2:10" x14ac:dyDescent="0.25">
      <c r="B5543" s="516" t="s">
        <v>479</v>
      </c>
      <c r="C5543" s="458" t="s">
        <v>5829</v>
      </c>
      <c r="D5543" s="458" t="s">
        <v>2230</v>
      </c>
      <c r="E5543" s="456">
        <v>0</v>
      </c>
      <c r="F5543" s="456">
        <v>0</v>
      </c>
      <c r="G5543" s="456">
        <v>0</v>
      </c>
      <c r="H5543" s="456">
        <v>0</v>
      </c>
      <c r="I5543" s="456">
        <v>0</v>
      </c>
      <c r="J5543" s="459">
        <v>0</v>
      </c>
    </row>
    <row r="5544" spans="2:10" x14ac:dyDescent="0.25">
      <c r="B5544" s="516" t="s">
        <v>479</v>
      </c>
      <c r="C5544" s="458" t="s">
        <v>2734</v>
      </c>
      <c r="D5544" s="458" t="s">
        <v>2145</v>
      </c>
      <c r="E5544" s="456">
        <v>0</v>
      </c>
      <c r="F5544" s="456">
        <v>0</v>
      </c>
      <c r="G5544" s="456">
        <v>8250</v>
      </c>
      <c r="H5544" s="456">
        <v>8250</v>
      </c>
      <c r="I5544" s="456">
        <v>0</v>
      </c>
      <c r="J5544" s="459">
        <v>0</v>
      </c>
    </row>
    <row r="5545" spans="2:10" x14ac:dyDescent="0.25">
      <c r="B5545" s="516" t="s">
        <v>479</v>
      </c>
      <c r="C5545" s="458" t="s">
        <v>3339</v>
      </c>
      <c r="D5545" s="458" t="s">
        <v>2233</v>
      </c>
      <c r="E5545" s="456">
        <v>0</v>
      </c>
      <c r="F5545" s="456">
        <v>0</v>
      </c>
      <c r="G5545" s="456">
        <v>0</v>
      </c>
      <c r="H5545" s="456">
        <v>0</v>
      </c>
      <c r="I5545" s="456">
        <v>0</v>
      </c>
      <c r="J5545" s="459">
        <v>0</v>
      </c>
    </row>
    <row r="5546" spans="2:10" x14ac:dyDescent="0.25">
      <c r="B5546" s="516" t="s">
        <v>479</v>
      </c>
      <c r="C5546" s="458" t="s">
        <v>2735</v>
      </c>
      <c r="D5546" s="458" t="s">
        <v>2235</v>
      </c>
      <c r="E5546" s="456">
        <v>0</v>
      </c>
      <c r="F5546" s="456">
        <v>0</v>
      </c>
      <c r="G5546" s="456">
        <v>35138.61</v>
      </c>
      <c r="H5546" s="456">
        <v>35138.61</v>
      </c>
      <c r="I5546" s="456">
        <v>0</v>
      </c>
      <c r="J5546" s="459">
        <v>0</v>
      </c>
    </row>
    <row r="5547" spans="2:10" x14ac:dyDescent="0.25">
      <c r="B5547" s="516" t="s">
        <v>479</v>
      </c>
      <c r="C5547" s="458" t="s">
        <v>5830</v>
      </c>
      <c r="D5547" s="458" t="s">
        <v>2237</v>
      </c>
      <c r="E5547" s="456">
        <v>0</v>
      </c>
      <c r="F5547" s="456">
        <v>0</v>
      </c>
      <c r="G5547" s="456">
        <v>0</v>
      </c>
      <c r="H5547" s="456">
        <v>0</v>
      </c>
      <c r="I5547" s="456">
        <v>0</v>
      </c>
      <c r="J5547" s="459">
        <v>0</v>
      </c>
    </row>
    <row r="5548" spans="2:10" x14ac:dyDescent="0.25">
      <c r="B5548" s="516" t="s">
        <v>479</v>
      </c>
      <c r="C5548" s="458" t="s">
        <v>3749</v>
      </c>
      <c r="D5548" s="458" t="s">
        <v>2147</v>
      </c>
      <c r="E5548" s="456">
        <v>0</v>
      </c>
      <c r="F5548" s="456">
        <v>0</v>
      </c>
      <c r="G5548" s="456">
        <v>0</v>
      </c>
      <c r="H5548" s="456">
        <v>0</v>
      </c>
      <c r="I5548" s="456">
        <v>0</v>
      </c>
      <c r="J5548" s="459">
        <v>0</v>
      </c>
    </row>
    <row r="5549" spans="2:10" x14ac:dyDescent="0.25">
      <c r="B5549" s="516" t="s">
        <v>479</v>
      </c>
      <c r="C5549" s="458" t="s">
        <v>4552</v>
      </c>
      <c r="D5549" s="458" t="s">
        <v>2351</v>
      </c>
      <c r="E5549" s="456">
        <v>0</v>
      </c>
      <c r="F5549" s="456">
        <v>0</v>
      </c>
      <c r="G5549" s="456">
        <v>0</v>
      </c>
      <c r="H5549" s="456">
        <v>0</v>
      </c>
      <c r="I5549" s="456">
        <v>0</v>
      </c>
      <c r="J5549" s="459">
        <v>0</v>
      </c>
    </row>
    <row r="5550" spans="2:10" x14ac:dyDescent="0.25">
      <c r="B5550" s="516" t="s">
        <v>479</v>
      </c>
      <c r="C5550" s="458" t="s">
        <v>2736</v>
      </c>
      <c r="D5550" s="458" t="s">
        <v>2149</v>
      </c>
      <c r="E5550" s="456">
        <v>6592</v>
      </c>
      <c r="F5550" s="456">
        <v>0</v>
      </c>
      <c r="G5550" s="456">
        <v>23600</v>
      </c>
      <c r="H5550" s="456">
        <v>30192</v>
      </c>
      <c r="I5550" s="456">
        <v>0</v>
      </c>
      <c r="J5550" s="459">
        <v>0</v>
      </c>
    </row>
    <row r="5551" spans="2:10" ht="18" x14ac:dyDescent="0.25">
      <c r="B5551" s="516" t="s">
        <v>479</v>
      </c>
      <c r="C5551" s="458" t="s">
        <v>2737</v>
      </c>
      <c r="D5551" s="458" t="s">
        <v>2241</v>
      </c>
      <c r="E5551" s="456">
        <v>0</v>
      </c>
      <c r="F5551" s="456">
        <v>0</v>
      </c>
      <c r="G5551" s="456">
        <v>0</v>
      </c>
      <c r="H5551" s="456">
        <v>0</v>
      </c>
      <c r="I5551" s="456">
        <v>0</v>
      </c>
      <c r="J5551" s="459">
        <v>0</v>
      </c>
    </row>
    <row r="5552" spans="2:10" ht="18" x14ac:dyDescent="0.25">
      <c r="B5552" s="516" t="s">
        <v>479</v>
      </c>
      <c r="C5552" s="458" t="s">
        <v>4113</v>
      </c>
      <c r="D5552" s="458" t="s">
        <v>2243</v>
      </c>
      <c r="E5552" s="456">
        <v>0</v>
      </c>
      <c r="F5552" s="456">
        <v>0</v>
      </c>
      <c r="G5552" s="456">
        <v>17431</v>
      </c>
      <c r="H5552" s="456">
        <v>17431</v>
      </c>
      <c r="I5552" s="456">
        <v>0</v>
      </c>
      <c r="J5552" s="459">
        <v>0</v>
      </c>
    </row>
    <row r="5553" spans="2:10" x14ac:dyDescent="0.25">
      <c r="B5553" s="516" t="s">
        <v>479</v>
      </c>
      <c r="C5553" s="458" t="s">
        <v>2738</v>
      </c>
      <c r="D5553" s="458" t="s">
        <v>2151</v>
      </c>
      <c r="E5553" s="456">
        <v>1050</v>
      </c>
      <c r="F5553" s="456">
        <v>0</v>
      </c>
      <c r="G5553" s="456">
        <v>20949.47</v>
      </c>
      <c r="H5553" s="456">
        <v>20949.47</v>
      </c>
      <c r="I5553" s="456">
        <v>1050</v>
      </c>
      <c r="J5553" s="459">
        <v>0</v>
      </c>
    </row>
    <row r="5554" spans="2:10" x14ac:dyDescent="0.25">
      <c r="B5554" s="516" t="s">
        <v>479</v>
      </c>
      <c r="C5554" s="458" t="s">
        <v>2739</v>
      </c>
      <c r="D5554" s="458" t="s">
        <v>2246</v>
      </c>
      <c r="E5554" s="456">
        <v>0</v>
      </c>
      <c r="F5554" s="456">
        <v>0</v>
      </c>
      <c r="G5554" s="456">
        <v>0</v>
      </c>
      <c r="H5554" s="456">
        <v>0</v>
      </c>
      <c r="I5554" s="456">
        <v>0</v>
      </c>
      <c r="J5554" s="459">
        <v>0</v>
      </c>
    </row>
    <row r="5555" spans="2:10" x14ac:dyDescent="0.25">
      <c r="B5555" s="516" t="s">
        <v>479</v>
      </c>
      <c r="C5555" s="458" t="s">
        <v>2740</v>
      </c>
      <c r="D5555" s="458" t="s">
        <v>2248</v>
      </c>
      <c r="E5555" s="456">
        <v>0</v>
      </c>
      <c r="F5555" s="456">
        <v>0</v>
      </c>
      <c r="G5555" s="456">
        <v>0</v>
      </c>
      <c r="H5555" s="456">
        <v>0</v>
      </c>
      <c r="I5555" s="456">
        <v>0</v>
      </c>
      <c r="J5555" s="459">
        <v>0</v>
      </c>
    </row>
    <row r="5556" spans="2:10" ht="18" x14ac:dyDescent="0.25">
      <c r="B5556" s="516" t="s">
        <v>479</v>
      </c>
      <c r="C5556" s="458" t="s">
        <v>5831</v>
      </c>
      <c r="D5556" s="458" t="s">
        <v>2250</v>
      </c>
      <c r="E5556" s="456">
        <v>0</v>
      </c>
      <c r="F5556" s="456">
        <v>0</v>
      </c>
      <c r="G5556" s="456">
        <v>0</v>
      </c>
      <c r="H5556" s="456">
        <v>0</v>
      </c>
      <c r="I5556" s="456">
        <v>0</v>
      </c>
      <c r="J5556" s="459">
        <v>0</v>
      </c>
    </row>
    <row r="5557" spans="2:10" ht="18" x14ac:dyDescent="0.25">
      <c r="B5557" s="516" t="s">
        <v>479</v>
      </c>
      <c r="C5557" s="458" t="s">
        <v>2741</v>
      </c>
      <c r="D5557" s="458" t="s">
        <v>2252</v>
      </c>
      <c r="E5557" s="456">
        <v>5489.64</v>
      </c>
      <c r="F5557" s="456">
        <v>0</v>
      </c>
      <c r="G5557" s="456">
        <v>0</v>
      </c>
      <c r="H5557" s="456">
        <v>0</v>
      </c>
      <c r="I5557" s="456">
        <v>5489.64</v>
      </c>
      <c r="J5557" s="459">
        <v>0</v>
      </c>
    </row>
    <row r="5558" spans="2:10" ht="18" x14ac:dyDescent="0.25">
      <c r="B5558" s="516" t="s">
        <v>479</v>
      </c>
      <c r="C5558" s="458" t="s">
        <v>3750</v>
      </c>
      <c r="D5558" s="458" t="s">
        <v>3682</v>
      </c>
      <c r="E5558" s="456">
        <v>0</v>
      </c>
      <c r="F5558" s="456">
        <v>0</v>
      </c>
      <c r="G5558" s="456">
        <v>24566.1</v>
      </c>
      <c r="H5558" s="456">
        <v>24566.1</v>
      </c>
      <c r="I5558" s="456">
        <v>0</v>
      </c>
      <c r="J5558" s="459">
        <v>0</v>
      </c>
    </row>
    <row r="5559" spans="2:10" ht="18" x14ac:dyDescent="0.25">
      <c r="B5559" s="516" t="s">
        <v>479</v>
      </c>
      <c r="C5559" s="458" t="s">
        <v>5181</v>
      </c>
      <c r="D5559" s="458" t="s">
        <v>5152</v>
      </c>
      <c r="E5559" s="456">
        <v>0</v>
      </c>
      <c r="F5559" s="456">
        <v>0</v>
      </c>
      <c r="G5559" s="456">
        <v>4000</v>
      </c>
      <c r="H5559" s="456">
        <v>4000</v>
      </c>
      <c r="I5559" s="456">
        <v>0</v>
      </c>
      <c r="J5559" s="459">
        <v>0</v>
      </c>
    </row>
    <row r="5560" spans="2:10" x14ac:dyDescent="0.25">
      <c r="B5560" s="516" t="s">
        <v>479</v>
      </c>
      <c r="C5560" s="458" t="s">
        <v>2742</v>
      </c>
      <c r="D5560" s="458" t="s">
        <v>2155</v>
      </c>
      <c r="E5560" s="456">
        <v>0</v>
      </c>
      <c r="F5560" s="456">
        <v>0</v>
      </c>
      <c r="G5560" s="456">
        <v>56385.279999999999</v>
      </c>
      <c r="H5560" s="456">
        <v>56385.279999999999</v>
      </c>
      <c r="I5560" s="456">
        <v>0</v>
      </c>
      <c r="J5560" s="459">
        <v>0</v>
      </c>
    </row>
    <row r="5561" spans="2:10" x14ac:dyDescent="0.25">
      <c r="B5561" s="516" t="s">
        <v>479</v>
      </c>
      <c r="C5561" s="458" t="s">
        <v>2743</v>
      </c>
      <c r="D5561" s="458" t="s">
        <v>2157</v>
      </c>
      <c r="E5561" s="456">
        <v>0</v>
      </c>
      <c r="F5561" s="456">
        <v>0</v>
      </c>
      <c r="G5561" s="456">
        <v>21280.05</v>
      </c>
      <c r="H5561" s="456">
        <v>21280.05</v>
      </c>
      <c r="I5561" s="456">
        <v>0</v>
      </c>
      <c r="J5561" s="459">
        <v>0</v>
      </c>
    </row>
    <row r="5562" spans="2:10" x14ac:dyDescent="0.25">
      <c r="B5562" s="516" t="s">
        <v>479</v>
      </c>
      <c r="C5562" s="458" t="s">
        <v>3340</v>
      </c>
      <c r="D5562" s="458" t="s">
        <v>2256</v>
      </c>
      <c r="E5562" s="456">
        <v>0</v>
      </c>
      <c r="F5562" s="456">
        <v>0</v>
      </c>
      <c r="G5562" s="456">
        <v>59726.75</v>
      </c>
      <c r="H5562" s="456">
        <v>59726.75</v>
      </c>
      <c r="I5562" s="456">
        <v>0</v>
      </c>
      <c r="J5562" s="459">
        <v>0</v>
      </c>
    </row>
    <row r="5563" spans="2:10" x14ac:dyDescent="0.25">
      <c r="B5563" s="516" t="s">
        <v>479</v>
      </c>
      <c r="C5563" s="458" t="s">
        <v>4896</v>
      </c>
      <c r="D5563" s="458" t="s">
        <v>4840</v>
      </c>
      <c r="E5563" s="456">
        <v>0</v>
      </c>
      <c r="F5563" s="456">
        <v>0</v>
      </c>
      <c r="G5563" s="456">
        <v>0</v>
      </c>
      <c r="H5563" s="456">
        <v>0</v>
      </c>
      <c r="I5563" s="456">
        <v>0</v>
      </c>
      <c r="J5563" s="459">
        <v>0</v>
      </c>
    </row>
    <row r="5564" spans="2:10" x14ac:dyDescent="0.25">
      <c r="B5564" s="516" t="s">
        <v>479</v>
      </c>
      <c r="C5564" s="458" t="s">
        <v>2744</v>
      </c>
      <c r="D5564" s="458" t="s">
        <v>2258</v>
      </c>
      <c r="E5564" s="456">
        <v>0</v>
      </c>
      <c r="F5564" s="456">
        <v>0</v>
      </c>
      <c r="G5564" s="456">
        <v>5551.72</v>
      </c>
      <c r="H5564" s="456">
        <v>5551.72</v>
      </c>
      <c r="I5564" s="456">
        <v>0</v>
      </c>
      <c r="J5564" s="459">
        <v>0</v>
      </c>
    </row>
    <row r="5565" spans="2:10" x14ac:dyDescent="0.25">
      <c r="B5565" s="516" t="s">
        <v>479</v>
      </c>
      <c r="C5565" s="458" t="s">
        <v>4553</v>
      </c>
      <c r="D5565" s="458" t="s">
        <v>4494</v>
      </c>
      <c r="E5565" s="456">
        <v>0</v>
      </c>
      <c r="F5565" s="456">
        <v>0</v>
      </c>
      <c r="G5565" s="456">
        <v>467</v>
      </c>
      <c r="H5565" s="456">
        <v>467</v>
      </c>
      <c r="I5565" s="456">
        <v>0</v>
      </c>
      <c r="J5565" s="459">
        <v>0</v>
      </c>
    </row>
    <row r="5566" spans="2:10" x14ac:dyDescent="0.25">
      <c r="B5566" s="516" t="s">
        <v>479</v>
      </c>
      <c r="C5566" s="458" t="s">
        <v>4326</v>
      </c>
      <c r="D5566" s="458" t="s">
        <v>2260</v>
      </c>
      <c r="E5566" s="456">
        <v>0</v>
      </c>
      <c r="F5566" s="456">
        <v>0</v>
      </c>
      <c r="G5566" s="456">
        <v>0</v>
      </c>
      <c r="H5566" s="456">
        <v>0</v>
      </c>
      <c r="I5566" s="456">
        <v>0</v>
      </c>
      <c r="J5566" s="459">
        <v>0</v>
      </c>
    </row>
    <row r="5567" spans="2:10" x14ac:dyDescent="0.25">
      <c r="B5567" s="516" t="s">
        <v>479</v>
      </c>
      <c r="C5567" s="458" t="s">
        <v>3751</v>
      </c>
      <c r="D5567" s="458" t="s">
        <v>3684</v>
      </c>
      <c r="E5567" s="456">
        <v>0</v>
      </c>
      <c r="F5567" s="456">
        <v>0</v>
      </c>
      <c r="G5567" s="456">
        <v>19543.41</v>
      </c>
      <c r="H5567" s="456">
        <v>19543.41</v>
      </c>
      <c r="I5567" s="456">
        <v>0</v>
      </c>
      <c r="J5567" s="459">
        <v>0</v>
      </c>
    </row>
    <row r="5568" spans="2:10" x14ac:dyDescent="0.25">
      <c r="B5568" s="516" t="s">
        <v>479</v>
      </c>
      <c r="C5568" s="458" t="s">
        <v>2745</v>
      </c>
      <c r="D5568" s="458" t="s">
        <v>2262</v>
      </c>
      <c r="E5568" s="456">
        <v>0</v>
      </c>
      <c r="F5568" s="456">
        <v>0</v>
      </c>
      <c r="G5568" s="456">
        <v>17800</v>
      </c>
      <c r="H5568" s="456">
        <v>17800</v>
      </c>
      <c r="I5568" s="456">
        <v>0</v>
      </c>
      <c r="J5568" s="459">
        <v>0</v>
      </c>
    </row>
    <row r="5569" spans="2:10" x14ac:dyDescent="0.25">
      <c r="B5569" s="516" t="s">
        <v>479</v>
      </c>
      <c r="C5569" s="458" t="s">
        <v>2746</v>
      </c>
      <c r="D5569" s="458" t="s">
        <v>2264</v>
      </c>
      <c r="E5569" s="456">
        <v>0</v>
      </c>
      <c r="F5569" s="456">
        <v>0</v>
      </c>
      <c r="G5569" s="456">
        <v>682740.61</v>
      </c>
      <c r="H5569" s="456">
        <v>682740.61</v>
      </c>
      <c r="I5569" s="456">
        <v>0</v>
      </c>
      <c r="J5569" s="459">
        <v>0</v>
      </c>
    </row>
    <row r="5570" spans="2:10" x14ac:dyDescent="0.25">
      <c r="B5570" s="516" t="s">
        <v>479</v>
      </c>
      <c r="C5570" s="458" t="s">
        <v>2747</v>
      </c>
      <c r="D5570" s="458" t="s">
        <v>2266</v>
      </c>
      <c r="E5570" s="456">
        <v>0</v>
      </c>
      <c r="F5570" s="456">
        <v>0</v>
      </c>
      <c r="G5570" s="456">
        <v>265780.09999999998</v>
      </c>
      <c r="H5570" s="456">
        <v>265780.09999999998</v>
      </c>
      <c r="I5570" s="456">
        <v>0</v>
      </c>
      <c r="J5570" s="459">
        <v>0</v>
      </c>
    </row>
    <row r="5571" spans="2:10" x14ac:dyDescent="0.25">
      <c r="B5571" s="516" t="s">
        <v>479</v>
      </c>
      <c r="C5571" s="458" t="s">
        <v>4554</v>
      </c>
      <c r="D5571" s="458" t="s">
        <v>2365</v>
      </c>
      <c r="E5571" s="456">
        <v>0</v>
      </c>
      <c r="F5571" s="456">
        <v>0</v>
      </c>
      <c r="G5571" s="456">
        <v>0</v>
      </c>
      <c r="H5571" s="456">
        <v>0</v>
      </c>
      <c r="I5571" s="456">
        <v>0</v>
      </c>
      <c r="J5571" s="459">
        <v>0</v>
      </c>
    </row>
    <row r="5572" spans="2:10" x14ac:dyDescent="0.25">
      <c r="B5572" s="516" t="s">
        <v>479</v>
      </c>
      <c r="C5572" s="458" t="s">
        <v>3752</v>
      </c>
      <c r="D5572" s="458" t="s">
        <v>3686</v>
      </c>
      <c r="E5572" s="456">
        <v>0</v>
      </c>
      <c r="F5572" s="456">
        <v>0</v>
      </c>
      <c r="G5572" s="456">
        <v>44836.22</v>
      </c>
      <c r="H5572" s="456">
        <v>0</v>
      </c>
      <c r="I5572" s="456">
        <v>44836.22</v>
      </c>
      <c r="J5572" s="459">
        <v>0</v>
      </c>
    </row>
    <row r="5573" spans="2:10" x14ac:dyDescent="0.25">
      <c r="B5573" s="516" t="s">
        <v>479</v>
      </c>
      <c r="C5573" s="458" t="s">
        <v>2748</v>
      </c>
      <c r="D5573" s="458" t="s">
        <v>2546</v>
      </c>
      <c r="E5573" s="456">
        <v>0</v>
      </c>
      <c r="F5573" s="456">
        <v>0</v>
      </c>
      <c r="G5573" s="456">
        <v>0</v>
      </c>
      <c r="H5573" s="456">
        <v>0</v>
      </c>
      <c r="I5573" s="456">
        <v>0</v>
      </c>
      <c r="J5573" s="459">
        <v>0</v>
      </c>
    </row>
    <row r="5574" spans="2:10" x14ac:dyDescent="0.25">
      <c r="B5574" s="516" t="s">
        <v>479</v>
      </c>
      <c r="C5574" s="458" t="s">
        <v>5832</v>
      </c>
      <c r="D5574" s="458" t="s">
        <v>2367</v>
      </c>
      <c r="E5574" s="456">
        <v>0</v>
      </c>
      <c r="F5574" s="456">
        <v>0</v>
      </c>
      <c r="G5574" s="456">
        <v>0</v>
      </c>
      <c r="H5574" s="456">
        <v>0</v>
      </c>
      <c r="I5574" s="456">
        <v>0</v>
      </c>
      <c r="J5574" s="459">
        <v>0</v>
      </c>
    </row>
    <row r="5575" spans="2:10" ht="18" x14ac:dyDescent="0.25">
      <c r="B5575" s="516" t="s">
        <v>479</v>
      </c>
      <c r="C5575" s="458" t="s">
        <v>4897</v>
      </c>
      <c r="D5575" s="458" t="s">
        <v>4841</v>
      </c>
      <c r="E5575" s="456">
        <v>0</v>
      </c>
      <c r="F5575" s="456">
        <v>0</v>
      </c>
      <c r="G5575" s="456">
        <v>0</v>
      </c>
      <c r="H5575" s="456">
        <v>0</v>
      </c>
      <c r="I5575" s="456">
        <v>0</v>
      </c>
      <c r="J5575" s="459">
        <v>0</v>
      </c>
    </row>
    <row r="5576" spans="2:10" x14ac:dyDescent="0.25">
      <c r="B5576" s="516" t="s">
        <v>479</v>
      </c>
      <c r="C5576" s="458" t="s">
        <v>5833</v>
      </c>
      <c r="D5576" s="458" t="s">
        <v>4681</v>
      </c>
      <c r="E5576" s="456">
        <v>0</v>
      </c>
      <c r="F5576" s="456">
        <v>0</v>
      </c>
      <c r="G5576" s="456">
        <v>0</v>
      </c>
      <c r="H5576" s="456">
        <v>0</v>
      </c>
      <c r="I5576" s="456">
        <v>0</v>
      </c>
      <c r="J5576" s="459">
        <v>0</v>
      </c>
    </row>
    <row r="5577" spans="2:10" x14ac:dyDescent="0.25">
      <c r="B5577" s="516" t="s">
        <v>479</v>
      </c>
      <c r="C5577" s="458" t="s">
        <v>5834</v>
      </c>
      <c r="D5577" s="458" t="s">
        <v>5631</v>
      </c>
      <c r="E5577" s="456">
        <v>0</v>
      </c>
      <c r="F5577" s="456">
        <v>0</v>
      </c>
      <c r="G5577" s="456">
        <v>17075</v>
      </c>
      <c r="H5577" s="456">
        <v>17075</v>
      </c>
      <c r="I5577" s="456">
        <v>0</v>
      </c>
      <c r="J5577" s="459">
        <v>0</v>
      </c>
    </row>
    <row r="5578" spans="2:10" x14ac:dyDescent="0.25">
      <c r="B5578" s="516" t="s">
        <v>479</v>
      </c>
      <c r="C5578" s="458" t="s">
        <v>2749</v>
      </c>
      <c r="D5578" s="458" t="s">
        <v>2065</v>
      </c>
      <c r="E5578" s="456">
        <v>0</v>
      </c>
      <c r="F5578" s="456">
        <v>0</v>
      </c>
      <c r="G5578" s="456">
        <v>509026</v>
      </c>
      <c r="H5578" s="456">
        <v>509026</v>
      </c>
      <c r="I5578" s="456">
        <v>0</v>
      </c>
      <c r="J5578" s="459">
        <v>0</v>
      </c>
    </row>
    <row r="5579" spans="2:10" x14ac:dyDescent="0.25">
      <c r="B5579" s="516" t="s">
        <v>479</v>
      </c>
      <c r="C5579" s="458" t="s">
        <v>2750</v>
      </c>
      <c r="D5579" s="458" t="s">
        <v>2067</v>
      </c>
      <c r="E5579" s="456">
        <v>0</v>
      </c>
      <c r="F5579" s="456">
        <v>0</v>
      </c>
      <c r="G5579" s="456">
        <v>21305.05</v>
      </c>
      <c r="H5579" s="456">
        <v>21305.05</v>
      </c>
      <c r="I5579" s="456">
        <v>0</v>
      </c>
      <c r="J5579" s="459">
        <v>0</v>
      </c>
    </row>
    <row r="5580" spans="2:10" x14ac:dyDescent="0.25">
      <c r="B5580" s="516" t="s">
        <v>479</v>
      </c>
      <c r="C5580" s="458" t="s">
        <v>3753</v>
      </c>
      <c r="D5580" s="458" t="s">
        <v>2069</v>
      </c>
      <c r="E5580" s="456">
        <v>0</v>
      </c>
      <c r="F5580" s="456">
        <v>0</v>
      </c>
      <c r="G5580" s="456">
        <v>0</v>
      </c>
      <c r="H5580" s="456">
        <v>0</v>
      </c>
      <c r="I5580" s="456">
        <v>0</v>
      </c>
      <c r="J5580" s="459">
        <v>0</v>
      </c>
    </row>
    <row r="5581" spans="2:10" x14ac:dyDescent="0.25">
      <c r="B5581" s="516" t="s">
        <v>479</v>
      </c>
      <c r="C5581" s="458" t="s">
        <v>2751</v>
      </c>
      <c r="D5581" s="458" t="s">
        <v>2071</v>
      </c>
      <c r="E5581" s="456">
        <v>0</v>
      </c>
      <c r="F5581" s="456">
        <v>0</v>
      </c>
      <c r="G5581" s="456">
        <v>76842.070000000007</v>
      </c>
      <c r="H5581" s="456">
        <v>76842.070000000007</v>
      </c>
      <c r="I5581" s="456">
        <v>0</v>
      </c>
      <c r="J5581" s="459">
        <v>0</v>
      </c>
    </row>
    <row r="5582" spans="2:10" x14ac:dyDescent="0.25">
      <c r="B5582" s="516" t="s">
        <v>479</v>
      </c>
      <c r="C5582" s="458" t="s">
        <v>2752</v>
      </c>
      <c r="D5582" s="458" t="s">
        <v>2073</v>
      </c>
      <c r="E5582" s="456">
        <v>0</v>
      </c>
      <c r="F5582" s="456">
        <v>0</v>
      </c>
      <c r="G5582" s="456">
        <v>0</v>
      </c>
      <c r="H5582" s="456">
        <v>0</v>
      </c>
      <c r="I5582" s="456">
        <v>0</v>
      </c>
      <c r="J5582" s="459">
        <v>0</v>
      </c>
    </row>
    <row r="5583" spans="2:10" x14ac:dyDescent="0.25">
      <c r="B5583" s="516" t="s">
        <v>479</v>
      </c>
      <c r="C5583" s="458" t="s">
        <v>2753</v>
      </c>
      <c r="D5583" s="458" t="s">
        <v>2075</v>
      </c>
      <c r="E5583" s="456">
        <v>0</v>
      </c>
      <c r="F5583" s="456">
        <v>0</v>
      </c>
      <c r="G5583" s="456">
        <v>254523.99</v>
      </c>
      <c r="H5583" s="456">
        <v>254523.99</v>
      </c>
      <c r="I5583" s="456">
        <v>0</v>
      </c>
      <c r="J5583" s="459">
        <v>0</v>
      </c>
    </row>
    <row r="5584" spans="2:10" x14ac:dyDescent="0.25">
      <c r="B5584" s="516" t="s">
        <v>479</v>
      </c>
      <c r="C5584" s="458" t="s">
        <v>2754</v>
      </c>
      <c r="D5584" s="458" t="s">
        <v>2077</v>
      </c>
      <c r="E5584" s="456">
        <v>0</v>
      </c>
      <c r="F5584" s="456">
        <v>0</v>
      </c>
      <c r="G5584" s="456">
        <v>0</v>
      </c>
      <c r="H5584" s="456">
        <v>0</v>
      </c>
      <c r="I5584" s="456">
        <v>0</v>
      </c>
      <c r="J5584" s="459">
        <v>0</v>
      </c>
    </row>
    <row r="5585" spans="2:10" x14ac:dyDescent="0.25">
      <c r="B5585" s="516" t="s">
        <v>479</v>
      </c>
      <c r="C5585" s="458" t="s">
        <v>2755</v>
      </c>
      <c r="D5585" s="458" t="s">
        <v>2079</v>
      </c>
      <c r="E5585" s="456">
        <v>0</v>
      </c>
      <c r="F5585" s="456">
        <v>0</v>
      </c>
      <c r="G5585" s="456">
        <v>102307.04</v>
      </c>
      <c r="H5585" s="456">
        <v>102307.04</v>
      </c>
      <c r="I5585" s="456">
        <v>0</v>
      </c>
      <c r="J5585" s="459">
        <v>0</v>
      </c>
    </row>
    <row r="5586" spans="2:10" x14ac:dyDescent="0.25">
      <c r="B5586" s="516" t="s">
        <v>479</v>
      </c>
      <c r="C5586" s="458" t="s">
        <v>2756</v>
      </c>
      <c r="D5586" s="458" t="s">
        <v>2081</v>
      </c>
      <c r="E5586" s="456">
        <v>0</v>
      </c>
      <c r="F5586" s="456">
        <v>0</v>
      </c>
      <c r="G5586" s="456">
        <v>73783.320000000007</v>
      </c>
      <c r="H5586" s="456">
        <v>73783.320000000007</v>
      </c>
      <c r="I5586" s="456">
        <v>0</v>
      </c>
      <c r="J5586" s="459">
        <v>0</v>
      </c>
    </row>
    <row r="5587" spans="2:10" x14ac:dyDescent="0.25">
      <c r="B5587" s="516" t="s">
        <v>479</v>
      </c>
      <c r="C5587" s="458" t="s">
        <v>4709</v>
      </c>
      <c r="D5587" s="458" t="s">
        <v>2083</v>
      </c>
      <c r="E5587" s="456">
        <v>0</v>
      </c>
      <c r="F5587" s="456">
        <v>0</v>
      </c>
      <c r="G5587" s="456">
        <v>0</v>
      </c>
      <c r="H5587" s="456">
        <v>0</v>
      </c>
      <c r="I5587" s="456">
        <v>0</v>
      </c>
      <c r="J5587" s="459">
        <v>0</v>
      </c>
    </row>
    <row r="5588" spans="2:10" x14ac:dyDescent="0.25">
      <c r="B5588" s="516" t="s">
        <v>479</v>
      </c>
      <c r="C5588" s="458" t="s">
        <v>3341</v>
      </c>
      <c r="D5588" s="458" t="s">
        <v>2085</v>
      </c>
      <c r="E5588" s="456">
        <v>0</v>
      </c>
      <c r="F5588" s="456">
        <v>0</v>
      </c>
      <c r="G5588" s="456">
        <v>0</v>
      </c>
      <c r="H5588" s="456">
        <v>0</v>
      </c>
      <c r="I5588" s="456">
        <v>0</v>
      </c>
      <c r="J5588" s="459">
        <v>0</v>
      </c>
    </row>
    <row r="5589" spans="2:10" x14ac:dyDescent="0.25">
      <c r="B5589" s="516" t="s">
        <v>479</v>
      </c>
      <c r="C5589" s="458" t="s">
        <v>3754</v>
      </c>
      <c r="D5589" s="458" t="s">
        <v>2087</v>
      </c>
      <c r="E5589" s="456">
        <v>0</v>
      </c>
      <c r="F5589" s="456">
        <v>0</v>
      </c>
      <c r="G5589" s="456">
        <v>0</v>
      </c>
      <c r="H5589" s="456">
        <v>0</v>
      </c>
      <c r="I5589" s="456">
        <v>0</v>
      </c>
      <c r="J5589" s="459">
        <v>0</v>
      </c>
    </row>
    <row r="5590" spans="2:10" x14ac:dyDescent="0.25">
      <c r="B5590" s="516" t="s">
        <v>479</v>
      </c>
      <c r="C5590" s="458" t="s">
        <v>2757</v>
      </c>
      <c r="D5590" s="458" t="s">
        <v>2089</v>
      </c>
      <c r="E5590" s="456">
        <v>0</v>
      </c>
      <c r="F5590" s="456">
        <v>0</v>
      </c>
      <c r="G5590" s="456">
        <v>10332.4</v>
      </c>
      <c r="H5590" s="456">
        <v>10332.4</v>
      </c>
      <c r="I5590" s="456">
        <v>0</v>
      </c>
      <c r="J5590" s="459">
        <v>0</v>
      </c>
    </row>
    <row r="5591" spans="2:10" x14ac:dyDescent="0.25">
      <c r="B5591" s="516" t="s">
        <v>479</v>
      </c>
      <c r="C5591" s="458" t="s">
        <v>3342</v>
      </c>
      <c r="D5591" s="458" t="s">
        <v>2091</v>
      </c>
      <c r="E5591" s="456">
        <v>0</v>
      </c>
      <c r="F5591" s="456">
        <v>0</v>
      </c>
      <c r="G5591" s="456">
        <v>0</v>
      </c>
      <c r="H5591" s="456">
        <v>0</v>
      </c>
      <c r="I5591" s="456">
        <v>0</v>
      </c>
      <c r="J5591" s="459">
        <v>0</v>
      </c>
    </row>
    <row r="5592" spans="2:10" x14ac:dyDescent="0.25">
      <c r="B5592" s="516" t="s">
        <v>479</v>
      </c>
      <c r="C5592" s="458" t="s">
        <v>4114</v>
      </c>
      <c r="D5592" s="458" t="s">
        <v>4060</v>
      </c>
      <c r="E5592" s="456">
        <v>0</v>
      </c>
      <c r="F5592" s="456">
        <v>0</v>
      </c>
      <c r="G5592" s="456">
        <v>0</v>
      </c>
      <c r="H5592" s="456">
        <v>0</v>
      </c>
      <c r="I5592" s="456">
        <v>0</v>
      </c>
      <c r="J5592" s="459">
        <v>0</v>
      </c>
    </row>
    <row r="5593" spans="2:10" x14ac:dyDescent="0.25">
      <c r="B5593" s="516" t="s">
        <v>479</v>
      </c>
      <c r="C5593" s="458" t="s">
        <v>5835</v>
      </c>
      <c r="D5593" s="458" t="s">
        <v>2093</v>
      </c>
      <c r="E5593" s="456">
        <v>0</v>
      </c>
      <c r="F5593" s="456">
        <v>0</v>
      </c>
      <c r="G5593" s="456">
        <v>0</v>
      </c>
      <c r="H5593" s="456">
        <v>0</v>
      </c>
      <c r="I5593" s="456">
        <v>0</v>
      </c>
      <c r="J5593" s="459">
        <v>0</v>
      </c>
    </row>
    <row r="5594" spans="2:10" x14ac:dyDescent="0.25">
      <c r="B5594" s="516" t="s">
        <v>479</v>
      </c>
      <c r="C5594" s="458" t="s">
        <v>2758</v>
      </c>
      <c r="D5594" s="458" t="s">
        <v>2095</v>
      </c>
      <c r="E5594" s="456">
        <v>15329.6</v>
      </c>
      <c r="F5594" s="456">
        <v>0</v>
      </c>
      <c r="G5594" s="456">
        <v>17277.48</v>
      </c>
      <c r="H5594" s="456">
        <v>17277.48</v>
      </c>
      <c r="I5594" s="456">
        <v>15329.6</v>
      </c>
      <c r="J5594" s="459">
        <v>0</v>
      </c>
    </row>
    <row r="5595" spans="2:10" x14ac:dyDescent="0.25">
      <c r="B5595" s="516" t="s">
        <v>479</v>
      </c>
      <c r="C5595" s="458" t="s">
        <v>2759</v>
      </c>
      <c r="D5595" s="458" t="s">
        <v>2097</v>
      </c>
      <c r="E5595" s="456">
        <v>0</v>
      </c>
      <c r="F5595" s="456">
        <v>0</v>
      </c>
      <c r="G5595" s="456">
        <v>175.5</v>
      </c>
      <c r="H5595" s="456">
        <v>175.5</v>
      </c>
      <c r="I5595" s="456">
        <v>0</v>
      </c>
      <c r="J5595" s="459">
        <v>0</v>
      </c>
    </row>
    <row r="5596" spans="2:10" x14ac:dyDescent="0.25">
      <c r="B5596" s="516" t="s">
        <v>479</v>
      </c>
      <c r="C5596" s="458" t="s">
        <v>4327</v>
      </c>
      <c r="D5596" s="458" t="s">
        <v>2099</v>
      </c>
      <c r="E5596" s="456">
        <v>0</v>
      </c>
      <c r="F5596" s="456">
        <v>0</v>
      </c>
      <c r="G5596" s="456">
        <v>0</v>
      </c>
      <c r="H5596" s="456">
        <v>0</v>
      </c>
      <c r="I5596" s="456">
        <v>0</v>
      </c>
      <c r="J5596" s="459">
        <v>0</v>
      </c>
    </row>
    <row r="5597" spans="2:10" x14ac:dyDescent="0.25">
      <c r="B5597" s="516" t="s">
        <v>479</v>
      </c>
      <c r="C5597" s="458" t="s">
        <v>5836</v>
      </c>
      <c r="D5597" s="458" t="s">
        <v>2283</v>
      </c>
      <c r="E5597" s="456">
        <v>0</v>
      </c>
      <c r="F5597" s="456">
        <v>0</v>
      </c>
      <c r="G5597" s="456">
        <v>0</v>
      </c>
      <c r="H5597" s="456">
        <v>0</v>
      </c>
      <c r="I5597" s="456">
        <v>0</v>
      </c>
      <c r="J5597" s="459">
        <v>0</v>
      </c>
    </row>
    <row r="5598" spans="2:10" x14ac:dyDescent="0.25">
      <c r="B5598" s="516" t="s">
        <v>479</v>
      </c>
      <c r="C5598" s="458" t="s">
        <v>4710</v>
      </c>
      <c r="D5598" s="458" t="s">
        <v>2179</v>
      </c>
      <c r="E5598" s="456">
        <v>0</v>
      </c>
      <c r="F5598" s="456">
        <v>0</v>
      </c>
      <c r="G5598" s="456">
        <v>0</v>
      </c>
      <c r="H5598" s="456">
        <v>0</v>
      </c>
      <c r="I5598" s="456">
        <v>0</v>
      </c>
      <c r="J5598" s="459">
        <v>0</v>
      </c>
    </row>
    <row r="5599" spans="2:10" x14ac:dyDescent="0.25">
      <c r="B5599" s="516" t="s">
        <v>479</v>
      </c>
      <c r="C5599" s="458" t="s">
        <v>2760</v>
      </c>
      <c r="D5599" s="458" t="s">
        <v>2101</v>
      </c>
      <c r="E5599" s="456">
        <v>0</v>
      </c>
      <c r="F5599" s="456">
        <v>0</v>
      </c>
      <c r="G5599" s="456">
        <v>1800</v>
      </c>
      <c r="H5599" s="456">
        <v>1800</v>
      </c>
      <c r="I5599" s="456">
        <v>0</v>
      </c>
      <c r="J5599" s="459">
        <v>0</v>
      </c>
    </row>
    <row r="5600" spans="2:10" x14ac:dyDescent="0.25">
      <c r="B5600" s="516" t="s">
        <v>479</v>
      </c>
      <c r="C5600" s="458" t="s">
        <v>2761</v>
      </c>
      <c r="D5600" s="458" t="s">
        <v>2103</v>
      </c>
      <c r="E5600" s="456">
        <v>16083.5</v>
      </c>
      <c r="F5600" s="456">
        <v>0</v>
      </c>
      <c r="G5600" s="456">
        <v>0</v>
      </c>
      <c r="H5600" s="456">
        <v>16083.5</v>
      </c>
      <c r="I5600" s="456">
        <v>0</v>
      </c>
      <c r="J5600" s="459">
        <v>0</v>
      </c>
    </row>
    <row r="5601" spans="2:10" x14ac:dyDescent="0.25">
      <c r="B5601" s="516" t="s">
        <v>479</v>
      </c>
      <c r="C5601" s="458" t="s">
        <v>2762</v>
      </c>
      <c r="D5601" s="458" t="s">
        <v>2105</v>
      </c>
      <c r="E5601" s="456">
        <v>1060</v>
      </c>
      <c r="F5601" s="456">
        <v>0</v>
      </c>
      <c r="G5601" s="456">
        <v>220.69</v>
      </c>
      <c r="H5601" s="456">
        <v>220.69</v>
      </c>
      <c r="I5601" s="456">
        <v>1060</v>
      </c>
      <c r="J5601" s="459">
        <v>0</v>
      </c>
    </row>
    <row r="5602" spans="2:10" x14ac:dyDescent="0.25">
      <c r="B5602" s="516" t="s">
        <v>479</v>
      </c>
      <c r="C5602" s="458" t="s">
        <v>5837</v>
      </c>
      <c r="D5602" s="458" t="s">
        <v>5638</v>
      </c>
      <c r="E5602" s="456">
        <v>0</v>
      </c>
      <c r="F5602" s="456">
        <v>0</v>
      </c>
      <c r="G5602" s="456">
        <v>0</v>
      </c>
      <c r="H5602" s="456">
        <v>0</v>
      </c>
      <c r="I5602" s="456">
        <v>0</v>
      </c>
      <c r="J5602" s="459">
        <v>0</v>
      </c>
    </row>
    <row r="5603" spans="2:10" x14ac:dyDescent="0.25">
      <c r="B5603" s="516" t="s">
        <v>479</v>
      </c>
      <c r="C5603" s="458" t="s">
        <v>4328</v>
      </c>
      <c r="D5603" s="458" t="s">
        <v>2186</v>
      </c>
      <c r="E5603" s="456">
        <v>0</v>
      </c>
      <c r="F5603" s="456">
        <v>0</v>
      </c>
      <c r="G5603" s="456">
        <v>0</v>
      </c>
      <c r="H5603" s="456">
        <v>0</v>
      </c>
      <c r="I5603" s="456">
        <v>0</v>
      </c>
      <c r="J5603" s="459">
        <v>0</v>
      </c>
    </row>
    <row r="5604" spans="2:10" x14ac:dyDescent="0.25">
      <c r="B5604" s="516" t="s">
        <v>479</v>
      </c>
      <c r="C5604" s="458" t="s">
        <v>2763</v>
      </c>
      <c r="D5604" s="458" t="s">
        <v>2288</v>
      </c>
      <c r="E5604" s="456">
        <v>0</v>
      </c>
      <c r="F5604" s="456">
        <v>0</v>
      </c>
      <c r="G5604" s="456">
        <v>0</v>
      </c>
      <c r="H5604" s="456">
        <v>0</v>
      </c>
      <c r="I5604" s="456">
        <v>0</v>
      </c>
      <c r="J5604" s="459">
        <v>0</v>
      </c>
    </row>
    <row r="5605" spans="2:10" x14ac:dyDescent="0.25">
      <c r="B5605" s="516" t="s">
        <v>479</v>
      </c>
      <c r="C5605" s="458" t="s">
        <v>2764</v>
      </c>
      <c r="D5605" s="458" t="s">
        <v>2107</v>
      </c>
      <c r="E5605" s="456">
        <v>0</v>
      </c>
      <c r="F5605" s="456">
        <v>0</v>
      </c>
      <c r="G5605" s="456">
        <v>5389.38</v>
      </c>
      <c r="H5605" s="456">
        <v>5389.38</v>
      </c>
      <c r="I5605" s="456">
        <v>0</v>
      </c>
      <c r="J5605" s="459">
        <v>0</v>
      </c>
    </row>
    <row r="5606" spans="2:10" x14ac:dyDescent="0.25">
      <c r="B5606" s="516" t="s">
        <v>479</v>
      </c>
      <c r="C5606" s="458" t="s">
        <v>3755</v>
      </c>
      <c r="D5606" s="458" t="s">
        <v>2109</v>
      </c>
      <c r="E5606" s="456">
        <v>0</v>
      </c>
      <c r="F5606" s="456">
        <v>0</v>
      </c>
      <c r="G5606" s="456">
        <v>0</v>
      </c>
      <c r="H5606" s="456">
        <v>0</v>
      </c>
      <c r="I5606" s="456">
        <v>0</v>
      </c>
      <c r="J5606" s="459">
        <v>0</v>
      </c>
    </row>
    <row r="5607" spans="2:10" x14ac:dyDescent="0.25">
      <c r="B5607" s="516" t="s">
        <v>479</v>
      </c>
      <c r="C5607" s="458" t="s">
        <v>4711</v>
      </c>
      <c r="D5607" s="458" t="s">
        <v>2111</v>
      </c>
      <c r="E5607" s="456">
        <v>0</v>
      </c>
      <c r="F5607" s="456">
        <v>0</v>
      </c>
      <c r="G5607" s="456">
        <v>0</v>
      </c>
      <c r="H5607" s="456">
        <v>0</v>
      </c>
      <c r="I5607" s="456">
        <v>0</v>
      </c>
      <c r="J5607" s="459">
        <v>0</v>
      </c>
    </row>
    <row r="5608" spans="2:10" x14ac:dyDescent="0.25">
      <c r="B5608" s="516" t="s">
        <v>479</v>
      </c>
      <c r="C5608" s="458" t="s">
        <v>2765</v>
      </c>
      <c r="D5608" s="458" t="s">
        <v>2191</v>
      </c>
      <c r="E5608" s="456">
        <v>0</v>
      </c>
      <c r="F5608" s="456">
        <v>0</v>
      </c>
      <c r="G5608" s="456">
        <v>1372.15</v>
      </c>
      <c r="H5608" s="456">
        <v>921.15</v>
      </c>
      <c r="I5608" s="456">
        <v>451</v>
      </c>
      <c r="J5608" s="459">
        <v>0</v>
      </c>
    </row>
    <row r="5609" spans="2:10" x14ac:dyDescent="0.25">
      <c r="B5609" s="516" t="s">
        <v>479</v>
      </c>
      <c r="C5609" s="458" t="s">
        <v>5838</v>
      </c>
      <c r="D5609" s="458" t="s">
        <v>2294</v>
      </c>
      <c r="E5609" s="456">
        <v>0</v>
      </c>
      <c r="F5609" s="456">
        <v>0</v>
      </c>
      <c r="G5609" s="456">
        <v>175.2</v>
      </c>
      <c r="H5609" s="456">
        <v>175.2</v>
      </c>
      <c r="I5609" s="456">
        <v>0</v>
      </c>
      <c r="J5609" s="459">
        <v>0</v>
      </c>
    </row>
    <row r="5610" spans="2:10" x14ac:dyDescent="0.25">
      <c r="B5610" s="516" t="s">
        <v>479</v>
      </c>
      <c r="C5610" s="458" t="s">
        <v>2766</v>
      </c>
      <c r="D5610" s="458" t="s">
        <v>2137</v>
      </c>
      <c r="E5610" s="456">
        <v>0</v>
      </c>
      <c r="F5610" s="456">
        <v>0</v>
      </c>
      <c r="G5610" s="456">
        <v>0</v>
      </c>
      <c r="H5610" s="456">
        <v>0</v>
      </c>
      <c r="I5610" s="456">
        <v>0</v>
      </c>
      <c r="J5610" s="459">
        <v>0</v>
      </c>
    </row>
    <row r="5611" spans="2:10" x14ac:dyDescent="0.25">
      <c r="B5611" s="516" t="s">
        <v>479</v>
      </c>
      <c r="C5611" s="458" t="s">
        <v>5839</v>
      </c>
      <c r="D5611" s="458" t="s">
        <v>5023</v>
      </c>
      <c r="E5611" s="456">
        <v>0</v>
      </c>
      <c r="F5611" s="456">
        <v>0</v>
      </c>
      <c r="G5611" s="456">
        <v>0</v>
      </c>
      <c r="H5611" s="456">
        <v>0</v>
      </c>
      <c r="I5611" s="456">
        <v>0</v>
      </c>
      <c r="J5611" s="459">
        <v>0</v>
      </c>
    </row>
    <row r="5612" spans="2:10" x14ac:dyDescent="0.25">
      <c r="B5612" s="516" t="s">
        <v>479</v>
      </c>
      <c r="C5612" s="458" t="s">
        <v>5840</v>
      </c>
      <c r="D5612" s="458" t="s">
        <v>2297</v>
      </c>
      <c r="E5612" s="456">
        <v>0</v>
      </c>
      <c r="F5612" s="456">
        <v>0</v>
      </c>
      <c r="G5612" s="456">
        <v>0</v>
      </c>
      <c r="H5612" s="456">
        <v>0</v>
      </c>
      <c r="I5612" s="456">
        <v>0</v>
      </c>
      <c r="J5612" s="459">
        <v>0</v>
      </c>
    </row>
    <row r="5613" spans="2:10" x14ac:dyDescent="0.25">
      <c r="B5613" s="516" t="s">
        <v>479</v>
      </c>
      <c r="C5613" s="458" t="s">
        <v>4898</v>
      </c>
      <c r="D5613" s="458" t="s">
        <v>2113</v>
      </c>
      <c r="E5613" s="456">
        <v>0</v>
      </c>
      <c r="F5613" s="456">
        <v>0</v>
      </c>
      <c r="G5613" s="456">
        <v>236.99</v>
      </c>
      <c r="H5613" s="456">
        <v>236.99</v>
      </c>
      <c r="I5613" s="456">
        <v>0</v>
      </c>
      <c r="J5613" s="459">
        <v>0</v>
      </c>
    </row>
    <row r="5614" spans="2:10" x14ac:dyDescent="0.25">
      <c r="B5614" s="516" t="s">
        <v>479</v>
      </c>
      <c r="C5614" s="458" t="s">
        <v>3343</v>
      </c>
      <c r="D5614" s="458" t="s">
        <v>2299</v>
      </c>
      <c r="E5614" s="456">
        <v>20739</v>
      </c>
      <c r="F5614" s="456">
        <v>0</v>
      </c>
      <c r="G5614" s="456">
        <v>0</v>
      </c>
      <c r="H5614" s="456">
        <v>11076</v>
      </c>
      <c r="I5614" s="456">
        <v>9663</v>
      </c>
      <c r="J5614" s="459">
        <v>0</v>
      </c>
    </row>
    <row r="5615" spans="2:10" x14ac:dyDescent="0.25">
      <c r="B5615" s="516" t="s">
        <v>479</v>
      </c>
      <c r="C5615" s="458" t="s">
        <v>3756</v>
      </c>
      <c r="D5615" s="458" t="s">
        <v>2301</v>
      </c>
      <c r="E5615" s="456">
        <v>0</v>
      </c>
      <c r="F5615" s="456">
        <v>0</v>
      </c>
      <c r="G5615" s="456">
        <v>181.03</v>
      </c>
      <c r="H5615" s="456">
        <v>181.03</v>
      </c>
      <c r="I5615" s="456">
        <v>0</v>
      </c>
      <c r="J5615" s="459">
        <v>0</v>
      </c>
    </row>
    <row r="5616" spans="2:10" x14ac:dyDescent="0.25">
      <c r="B5616" s="516" t="s">
        <v>479</v>
      </c>
      <c r="C5616" s="458" t="s">
        <v>2767</v>
      </c>
      <c r="D5616" s="458" t="s">
        <v>2303</v>
      </c>
      <c r="E5616" s="456">
        <v>0</v>
      </c>
      <c r="F5616" s="456">
        <v>0</v>
      </c>
      <c r="G5616" s="456">
        <v>0</v>
      </c>
      <c r="H5616" s="456">
        <v>0</v>
      </c>
      <c r="I5616" s="456">
        <v>0</v>
      </c>
      <c r="J5616" s="459">
        <v>0</v>
      </c>
    </row>
    <row r="5617" spans="2:10" x14ac:dyDescent="0.25">
      <c r="B5617" s="516" t="s">
        <v>479</v>
      </c>
      <c r="C5617" s="458" t="s">
        <v>2768</v>
      </c>
      <c r="D5617" s="458" t="s">
        <v>2115</v>
      </c>
      <c r="E5617" s="456">
        <v>435422.69</v>
      </c>
      <c r="F5617" s="456">
        <v>0</v>
      </c>
      <c r="G5617" s="456">
        <v>168966.31</v>
      </c>
      <c r="H5617" s="456">
        <v>361722.52</v>
      </c>
      <c r="I5617" s="456">
        <v>242666.48</v>
      </c>
      <c r="J5617" s="459">
        <v>0</v>
      </c>
    </row>
    <row r="5618" spans="2:10" x14ac:dyDescent="0.25">
      <c r="B5618" s="516" t="s">
        <v>479</v>
      </c>
      <c r="C5618" s="458" t="s">
        <v>2769</v>
      </c>
      <c r="D5618" s="458" t="s">
        <v>2117</v>
      </c>
      <c r="E5618" s="456">
        <v>905.29</v>
      </c>
      <c r="F5618" s="456">
        <v>0</v>
      </c>
      <c r="G5618" s="456">
        <v>49222.55</v>
      </c>
      <c r="H5618" s="456">
        <v>47412.15</v>
      </c>
      <c r="I5618" s="456">
        <v>2715.69</v>
      </c>
      <c r="J5618" s="459">
        <v>0</v>
      </c>
    </row>
    <row r="5619" spans="2:10" x14ac:dyDescent="0.25">
      <c r="B5619" s="516" t="s">
        <v>479</v>
      </c>
      <c r="C5619" s="458" t="s">
        <v>4555</v>
      </c>
      <c r="D5619" s="458" t="s">
        <v>2197</v>
      </c>
      <c r="E5619" s="456">
        <v>0</v>
      </c>
      <c r="F5619" s="456">
        <v>0</v>
      </c>
      <c r="G5619" s="456">
        <v>0</v>
      </c>
      <c r="H5619" s="456">
        <v>0</v>
      </c>
      <c r="I5619" s="456">
        <v>0</v>
      </c>
      <c r="J5619" s="459">
        <v>0</v>
      </c>
    </row>
    <row r="5620" spans="2:10" x14ac:dyDescent="0.25">
      <c r="B5620" s="516" t="s">
        <v>479</v>
      </c>
      <c r="C5620" s="458" t="s">
        <v>2770</v>
      </c>
      <c r="D5620" s="458" t="s">
        <v>2119</v>
      </c>
      <c r="E5620" s="456">
        <v>11760</v>
      </c>
      <c r="F5620" s="456">
        <v>0</v>
      </c>
      <c r="G5620" s="456">
        <v>25649.96</v>
      </c>
      <c r="H5620" s="456">
        <v>37409.96</v>
      </c>
      <c r="I5620" s="456">
        <v>0</v>
      </c>
      <c r="J5620" s="459">
        <v>0</v>
      </c>
    </row>
    <row r="5621" spans="2:10" x14ac:dyDescent="0.25">
      <c r="B5621" s="516" t="s">
        <v>479</v>
      </c>
      <c r="C5621" s="458" t="s">
        <v>2771</v>
      </c>
      <c r="D5621" s="458" t="s">
        <v>2121</v>
      </c>
      <c r="E5621" s="456">
        <v>1543.11</v>
      </c>
      <c r="F5621" s="456">
        <v>0</v>
      </c>
      <c r="G5621" s="456">
        <v>11865.34</v>
      </c>
      <c r="H5621" s="456">
        <v>13408.44</v>
      </c>
      <c r="I5621" s="456">
        <v>0.01</v>
      </c>
      <c r="J5621" s="459">
        <v>0</v>
      </c>
    </row>
    <row r="5622" spans="2:10" x14ac:dyDescent="0.25">
      <c r="B5622" s="516" t="s">
        <v>479</v>
      </c>
      <c r="C5622" s="458" t="s">
        <v>2772</v>
      </c>
      <c r="D5622" s="458" t="s">
        <v>2123</v>
      </c>
      <c r="E5622" s="456">
        <v>0</v>
      </c>
      <c r="F5622" s="456">
        <v>0</v>
      </c>
      <c r="G5622" s="456">
        <v>0</v>
      </c>
      <c r="H5622" s="456">
        <v>0</v>
      </c>
      <c r="I5622" s="456">
        <v>0</v>
      </c>
      <c r="J5622" s="459">
        <v>0</v>
      </c>
    </row>
    <row r="5623" spans="2:10" ht="18" x14ac:dyDescent="0.25">
      <c r="B5623" s="516" t="s">
        <v>479</v>
      </c>
      <c r="C5623" s="458" t="s">
        <v>2773</v>
      </c>
      <c r="D5623" s="458" t="s">
        <v>2125</v>
      </c>
      <c r="E5623" s="456">
        <v>0</v>
      </c>
      <c r="F5623" s="456">
        <v>0</v>
      </c>
      <c r="G5623" s="456">
        <v>3644.15</v>
      </c>
      <c r="H5623" s="456">
        <v>3644.15</v>
      </c>
      <c r="I5623" s="456">
        <v>0</v>
      </c>
      <c r="J5623" s="459">
        <v>0</v>
      </c>
    </row>
    <row r="5624" spans="2:10" ht="18" x14ac:dyDescent="0.25">
      <c r="B5624" s="516" t="s">
        <v>479</v>
      </c>
      <c r="C5624" s="458" t="s">
        <v>2774</v>
      </c>
      <c r="D5624" s="458" t="s">
        <v>2127</v>
      </c>
      <c r="E5624" s="456">
        <v>0</v>
      </c>
      <c r="F5624" s="456">
        <v>0</v>
      </c>
      <c r="G5624" s="456">
        <v>5996</v>
      </c>
      <c r="H5624" s="456">
        <v>5996</v>
      </c>
      <c r="I5624" s="456">
        <v>0</v>
      </c>
      <c r="J5624" s="459">
        <v>0</v>
      </c>
    </row>
    <row r="5625" spans="2:10" x14ac:dyDescent="0.25">
      <c r="B5625" s="516" t="s">
        <v>479</v>
      </c>
      <c r="C5625" s="458" t="s">
        <v>2775</v>
      </c>
      <c r="D5625" s="458" t="s">
        <v>2129</v>
      </c>
      <c r="E5625" s="456">
        <v>0</v>
      </c>
      <c r="F5625" s="456">
        <v>0</v>
      </c>
      <c r="G5625" s="456">
        <v>9074.6</v>
      </c>
      <c r="H5625" s="456">
        <v>9074.6</v>
      </c>
      <c r="I5625" s="456">
        <v>0</v>
      </c>
      <c r="J5625" s="459">
        <v>0</v>
      </c>
    </row>
    <row r="5626" spans="2:10" x14ac:dyDescent="0.25">
      <c r="B5626" s="516" t="s">
        <v>479</v>
      </c>
      <c r="C5626" s="458" t="s">
        <v>2776</v>
      </c>
      <c r="D5626" s="458" t="s">
        <v>2131</v>
      </c>
      <c r="E5626" s="456">
        <v>10318.19</v>
      </c>
      <c r="F5626" s="456">
        <v>0</v>
      </c>
      <c r="G5626" s="456">
        <v>37589.379999999997</v>
      </c>
      <c r="H5626" s="456">
        <v>47907.58</v>
      </c>
      <c r="I5626" s="456">
        <v>-0.01</v>
      </c>
      <c r="J5626" s="459">
        <v>0</v>
      </c>
    </row>
    <row r="5627" spans="2:10" x14ac:dyDescent="0.25">
      <c r="B5627" s="516" t="s">
        <v>479</v>
      </c>
      <c r="C5627" s="458" t="s">
        <v>3344</v>
      </c>
      <c r="D5627" s="458" t="s">
        <v>2133</v>
      </c>
      <c r="E5627" s="456">
        <v>0.02</v>
      </c>
      <c r="F5627" s="456">
        <v>0</v>
      </c>
      <c r="G5627" s="456">
        <v>0</v>
      </c>
      <c r="H5627" s="456">
        <v>0</v>
      </c>
      <c r="I5627" s="456">
        <v>0.02</v>
      </c>
      <c r="J5627" s="459">
        <v>0</v>
      </c>
    </row>
    <row r="5628" spans="2:10" x14ac:dyDescent="0.25">
      <c r="B5628" s="516" t="s">
        <v>479</v>
      </c>
      <c r="C5628" s="458" t="s">
        <v>3345</v>
      </c>
      <c r="D5628" s="458" t="s">
        <v>2135</v>
      </c>
      <c r="E5628" s="456">
        <v>1426</v>
      </c>
      <c r="F5628" s="456">
        <v>0</v>
      </c>
      <c r="G5628" s="456">
        <v>0</v>
      </c>
      <c r="H5628" s="456">
        <v>1426</v>
      </c>
      <c r="I5628" s="456">
        <v>0</v>
      </c>
      <c r="J5628" s="459">
        <v>0</v>
      </c>
    </row>
    <row r="5629" spans="2:10" x14ac:dyDescent="0.25">
      <c r="B5629" s="516" t="s">
        <v>479</v>
      </c>
      <c r="C5629" s="458" t="s">
        <v>2777</v>
      </c>
      <c r="D5629" s="458" t="s">
        <v>2316</v>
      </c>
      <c r="E5629" s="456">
        <v>4500.05</v>
      </c>
      <c r="F5629" s="456">
        <v>0</v>
      </c>
      <c r="G5629" s="456">
        <v>1381.83</v>
      </c>
      <c r="H5629" s="456">
        <v>5881.83</v>
      </c>
      <c r="I5629" s="456">
        <v>0.05</v>
      </c>
      <c r="J5629" s="459">
        <v>0</v>
      </c>
    </row>
    <row r="5630" spans="2:10" x14ac:dyDescent="0.25">
      <c r="B5630" s="516" t="s">
        <v>479</v>
      </c>
      <c r="C5630" s="458" t="s">
        <v>4329</v>
      </c>
      <c r="D5630" s="458" t="s">
        <v>2318</v>
      </c>
      <c r="E5630" s="456">
        <v>0</v>
      </c>
      <c r="F5630" s="456">
        <v>0</v>
      </c>
      <c r="G5630" s="456">
        <v>0</v>
      </c>
      <c r="H5630" s="456">
        <v>0</v>
      </c>
      <c r="I5630" s="456">
        <v>0</v>
      </c>
      <c r="J5630" s="459">
        <v>0</v>
      </c>
    </row>
    <row r="5631" spans="2:10" x14ac:dyDescent="0.25">
      <c r="B5631" s="516" t="s">
        <v>479</v>
      </c>
      <c r="C5631" s="458" t="s">
        <v>2778</v>
      </c>
      <c r="D5631" s="458" t="s">
        <v>2137</v>
      </c>
      <c r="E5631" s="456">
        <v>5559.54</v>
      </c>
      <c r="F5631" s="456">
        <v>0</v>
      </c>
      <c r="G5631" s="456">
        <v>198588.41</v>
      </c>
      <c r="H5631" s="456">
        <v>117655.2</v>
      </c>
      <c r="I5631" s="456">
        <v>86492.75</v>
      </c>
      <c r="J5631" s="459">
        <v>0</v>
      </c>
    </row>
    <row r="5632" spans="2:10" x14ac:dyDescent="0.25">
      <c r="B5632" s="516" t="s">
        <v>479</v>
      </c>
      <c r="C5632" s="458" t="s">
        <v>5841</v>
      </c>
      <c r="D5632" s="458" t="s">
        <v>2206</v>
      </c>
      <c r="E5632" s="456">
        <v>0</v>
      </c>
      <c r="F5632" s="456">
        <v>0</v>
      </c>
      <c r="G5632" s="456">
        <v>0</v>
      </c>
      <c r="H5632" s="456">
        <v>0</v>
      </c>
      <c r="I5632" s="456">
        <v>0</v>
      </c>
      <c r="J5632" s="459">
        <v>0</v>
      </c>
    </row>
    <row r="5633" spans="2:10" x14ac:dyDescent="0.25">
      <c r="B5633" s="516" t="s">
        <v>479</v>
      </c>
      <c r="C5633" s="458" t="s">
        <v>2779</v>
      </c>
      <c r="D5633" s="458" t="s">
        <v>2322</v>
      </c>
      <c r="E5633" s="456">
        <v>37024.11</v>
      </c>
      <c r="F5633" s="456">
        <v>0</v>
      </c>
      <c r="G5633" s="456">
        <v>261166.92</v>
      </c>
      <c r="H5633" s="456">
        <v>235815.15</v>
      </c>
      <c r="I5633" s="456">
        <v>62375.88</v>
      </c>
      <c r="J5633" s="459">
        <v>0</v>
      </c>
    </row>
    <row r="5634" spans="2:10" x14ac:dyDescent="0.25">
      <c r="B5634" s="516" t="s">
        <v>479</v>
      </c>
      <c r="C5634" s="458" t="s">
        <v>2780</v>
      </c>
      <c r="D5634" s="458" t="s">
        <v>2139</v>
      </c>
      <c r="E5634" s="456">
        <v>71148.33</v>
      </c>
      <c r="F5634" s="456">
        <v>0</v>
      </c>
      <c r="G5634" s="456">
        <v>66200.12</v>
      </c>
      <c r="H5634" s="456">
        <v>60374.13</v>
      </c>
      <c r="I5634" s="456">
        <v>76974.320000000007</v>
      </c>
      <c r="J5634" s="459">
        <v>0</v>
      </c>
    </row>
    <row r="5635" spans="2:10" x14ac:dyDescent="0.25">
      <c r="B5635" s="516" t="s">
        <v>479</v>
      </c>
      <c r="C5635" s="458" t="s">
        <v>5842</v>
      </c>
      <c r="D5635" s="458" t="s">
        <v>2325</v>
      </c>
      <c r="E5635" s="456">
        <v>0</v>
      </c>
      <c r="F5635" s="456">
        <v>0</v>
      </c>
      <c r="G5635" s="456">
        <v>0</v>
      </c>
      <c r="H5635" s="456">
        <v>0</v>
      </c>
      <c r="I5635" s="456">
        <v>0</v>
      </c>
      <c r="J5635" s="459">
        <v>0</v>
      </c>
    </row>
    <row r="5636" spans="2:10" x14ac:dyDescent="0.25">
      <c r="B5636" s="516" t="s">
        <v>479</v>
      </c>
      <c r="C5636" s="458" t="s">
        <v>4330</v>
      </c>
      <c r="D5636" s="458" t="s">
        <v>2327</v>
      </c>
      <c r="E5636" s="456">
        <v>0</v>
      </c>
      <c r="F5636" s="456">
        <v>0</v>
      </c>
      <c r="G5636" s="456">
        <v>2398</v>
      </c>
      <c r="H5636" s="456">
        <v>2398</v>
      </c>
      <c r="I5636" s="456">
        <v>0</v>
      </c>
      <c r="J5636" s="459">
        <v>0</v>
      </c>
    </row>
    <row r="5637" spans="2:10" x14ac:dyDescent="0.25">
      <c r="B5637" s="516" t="s">
        <v>479</v>
      </c>
      <c r="C5637" s="458" t="s">
        <v>3757</v>
      </c>
      <c r="D5637" s="458" t="s">
        <v>2329</v>
      </c>
      <c r="E5637" s="456">
        <v>0</v>
      </c>
      <c r="F5637" s="456">
        <v>0</v>
      </c>
      <c r="G5637" s="456">
        <v>0</v>
      </c>
      <c r="H5637" s="456">
        <v>0</v>
      </c>
      <c r="I5637" s="456">
        <v>0</v>
      </c>
      <c r="J5637" s="459">
        <v>0</v>
      </c>
    </row>
    <row r="5638" spans="2:10" x14ac:dyDescent="0.25">
      <c r="B5638" s="516" t="s">
        <v>479</v>
      </c>
      <c r="C5638" s="458" t="s">
        <v>5843</v>
      </c>
      <c r="D5638" s="458" t="s">
        <v>2331</v>
      </c>
      <c r="E5638" s="456">
        <v>0</v>
      </c>
      <c r="F5638" s="456">
        <v>0</v>
      </c>
      <c r="G5638" s="456">
        <v>0</v>
      </c>
      <c r="H5638" s="456">
        <v>0</v>
      </c>
      <c r="I5638" s="456">
        <v>0</v>
      </c>
      <c r="J5638" s="459">
        <v>0</v>
      </c>
    </row>
    <row r="5639" spans="2:10" x14ac:dyDescent="0.25">
      <c r="B5639" s="516" t="s">
        <v>479</v>
      </c>
      <c r="C5639" s="458" t="s">
        <v>5844</v>
      </c>
      <c r="D5639" s="458" t="s">
        <v>2208</v>
      </c>
      <c r="E5639" s="456">
        <v>0</v>
      </c>
      <c r="F5639" s="456">
        <v>0</v>
      </c>
      <c r="G5639" s="456">
        <v>0</v>
      </c>
      <c r="H5639" s="456">
        <v>0</v>
      </c>
      <c r="I5639" s="456">
        <v>0</v>
      </c>
      <c r="J5639" s="459">
        <v>0</v>
      </c>
    </row>
    <row r="5640" spans="2:10" x14ac:dyDescent="0.25">
      <c r="B5640" s="516" t="s">
        <v>479</v>
      </c>
      <c r="C5640" s="458" t="s">
        <v>2781</v>
      </c>
      <c r="D5640" s="458" t="s">
        <v>2210</v>
      </c>
      <c r="E5640" s="456">
        <v>0</v>
      </c>
      <c r="F5640" s="456">
        <v>0</v>
      </c>
      <c r="G5640" s="456">
        <v>4459784.79</v>
      </c>
      <c r="H5640" s="456">
        <v>4388922.08</v>
      </c>
      <c r="I5640" s="456">
        <v>70862.710000000006</v>
      </c>
      <c r="J5640" s="459">
        <v>0</v>
      </c>
    </row>
    <row r="5641" spans="2:10" x14ac:dyDescent="0.25">
      <c r="B5641" s="516" t="s">
        <v>479</v>
      </c>
      <c r="C5641" s="458" t="s">
        <v>2782</v>
      </c>
      <c r="D5641" s="458" t="s">
        <v>2141</v>
      </c>
      <c r="E5641" s="456">
        <v>0</v>
      </c>
      <c r="F5641" s="456">
        <v>0</v>
      </c>
      <c r="G5641" s="456">
        <v>0</v>
      </c>
      <c r="H5641" s="456">
        <v>0</v>
      </c>
      <c r="I5641" s="456">
        <v>0</v>
      </c>
      <c r="J5641" s="459">
        <v>0</v>
      </c>
    </row>
    <row r="5642" spans="2:10" x14ac:dyDescent="0.25">
      <c r="B5642" s="516" t="s">
        <v>479</v>
      </c>
      <c r="C5642" s="458" t="s">
        <v>2783</v>
      </c>
      <c r="D5642" s="458" t="s">
        <v>2143</v>
      </c>
      <c r="E5642" s="456">
        <v>0</v>
      </c>
      <c r="F5642" s="456">
        <v>0</v>
      </c>
      <c r="G5642" s="456">
        <v>2201.42</v>
      </c>
      <c r="H5642" s="456">
        <v>2201.42</v>
      </c>
      <c r="I5642" s="456">
        <v>0</v>
      </c>
      <c r="J5642" s="459">
        <v>0</v>
      </c>
    </row>
    <row r="5643" spans="2:10" x14ac:dyDescent="0.25">
      <c r="B5643" s="516" t="s">
        <v>479</v>
      </c>
      <c r="C5643" s="458" t="s">
        <v>3758</v>
      </c>
      <c r="D5643" s="458" t="s">
        <v>2218</v>
      </c>
      <c r="E5643" s="456">
        <v>0</v>
      </c>
      <c r="F5643" s="456">
        <v>0</v>
      </c>
      <c r="G5643" s="456">
        <v>0</v>
      </c>
      <c r="H5643" s="456">
        <v>0</v>
      </c>
      <c r="I5643" s="456">
        <v>0</v>
      </c>
      <c r="J5643" s="459">
        <v>0</v>
      </c>
    </row>
    <row r="5644" spans="2:10" x14ac:dyDescent="0.25">
      <c r="B5644" s="516" t="s">
        <v>479</v>
      </c>
      <c r="C5644" s="458" t="s">
        <v>5845</v>
      </c>
      <c r="D5644" s="458" t="s">
        <v>2220</v>
      </c>
      <c r="E5644" s="456">
        <v>0</v>
      </c>
      <c r="F5644" s="456">
        <v>0</v>
      </c>
      <c r="G5644" s="456">
        <v>0</v>
      </c>
      <c r="H5644" s="456">
        <v>0</v>
      </c>
      <c r="I5644" s="456">
        <v>0</v>
      </c>
      <c r="J5644" s="459">
        <v>0</v>
      </c>
    </row>
    <row r="5645" spans="2:10" x14ac:dyDescent="0.25">
      <c r="B5645" s="516" t="s">
        <v>479</v>
      </c>
      <c r="C5645" s="458" t="s">
        <v>2784</v>
      </c>
      <c r="D5645" s="458" t="s">
        <v>2339</v>
      </c>
      <c r="E5645" s="456">
        <v>0</v>
      </c>
      <c r="F5645" s="456">
        <v>0</v>
      </c>
      <c r="G5645" s="456">
        <v>440000</v>
      </c>
      <c r="H5645" s="456">
        <v>440000</v>
      </c>
      <c r="I5645" s="456">
        <v>0</v>
      </c>
      <c r="J5645" s="459">
        <v>0</v>
      </c>
    </row>
    <row r="5646" spans="2:10" ht="18" x14ac:dyDescent="0.25">
      <c r="B5646" s="516" t="s">
        <v>479</v>
      </c>
      <c r="C5646" s="458" t="s">
        <v>5846</v>
      </c>
      <c r="D5646" s="458" t="s">
        <v>2341</v>
      </c>
      <c r="E5646" s="456">
        <v>0</v>
      </c>
      <c r="F5646" s="456">
        <v>0</v>
      </c>
      <c r="G5646" s="456">
        <v>0</v>
      </c>
      <c r="H5646" s="456">
        <v>0</v>
      </c>
      <c r="I5646" s="456">
        <v>0</v>
      </c>
      <c r="J5646" s="459">
        <v>0</v>
      </c>
    </row>
    <row r="5647" spans="2:10" x14ac:dyDescent="0.25">
      <c r="B5647" s="516" t="s">
        <v>479</v>
      </c>
      <c r="C5647" s="458" t="s">
        <v>4556</v>
      </c>
      <c r="D5647" s="458" t="s">
        <v>2343</v>
      </c>
      <c r="E5647" s="456">
        <v>0</v>
      </c>
      <c r="F5647" s="456">
        <v>0</v>
      </c>
      <c r="G5647" s="456">
        <v>0</v>
      </c>
      <c r="H5647" s="456">
        <v>0</v>
      </c>
      <c r="I5647" s="456">
        <v>0</v>
      </c>
      <c r="J5647" s="459">
        <v>0</v>
      </c>
    </row>
    <row r="5648" spans="2:10" x14ac:dyDescent="0.25">
      <c r="B5648" s="516" t="s">
        <v>479</v>
      </c>
      <c r="C5648" s="458" t="s">
        <v>5847</v>
      </c>
      <c r="D5648" s="458" t="s">
        <v>2345</v>
      </c>
      <c r="E5648" s="456">
        <v>0</v>
      </c>
      <c r="F5648" s="456">
        <v>0</v>
      </c>
      <c r="G5648" s="456">
        <v>0</v>
      </c>
      <c r="H5648" s="456">
        <v>0</v>
      </c>
      <c r="I5648" s="456">
        <v>0</v>
      </c>
      <c r="J5648" s="459">
        <v>0</v>
      </c>
    </row>
    <row r="5649" spans="2:10" x14ac:dyDescent="0.25">
      <c r="B5649" s="516" t="s">
        <v>479</v>
      </c>
      <c r="C5649" s="458" t="s">
        <v>3759</v>
      </c>
      <c r="D5649" s="458" t="s">
        <v>2226</v>
      </c>
      <c r="E5649" s="456">
        <v>0</v>
      </c>
      <c r="F5649" s="456">
        <v>0</v>
      </c>
      <c r="G5649" s="456">
        <v>0</v>
      </c>
      <c r="H5649" s="456">
        <v>0</v>
      </c>
      <c r="I5649" s="456">
        <v>0</v>
      </c>
      <c r="J5649" s="459">
        <v>0</v>
      </c>
    </row>
    <row r="5650" spans="2:10" ht="18" x14ac:dyDescent="0.25">
      <c r="B5650" s="516" t="s">
        <v>479</v>
      </c>
      <c r="C5650" s="458" t="s">
        <v>4712</v>
      </c>
      <c r="D5650" s="458" t="s">
        <v>3680</v>
      </c>
      <c r="E5650" s="456">
        <v>35830</v>
      </c>
      <c r="F5650" s="456">
        <v>0</v>
      </c>
      <c r="G5650" s="456">
        <v>0</v>
      </c>
      <c r="H5650" s="456">
        <v>35040</v>
      </c>
      <c r="I5650" s="456">
        <v>790</v>
      </c>
      <c r="J5650" s="459">
        <v>0</v>
      </c>
    </row>
    <row r="5651" spans="2:10" x14ac:dyDescent="0.25">
      <c r="B5651" s="516" t="s">
        <v>479</v>
      </c>
      <c r="C5651" s="458" t="s">
        <v>4331</v>
      </c>
      <c r="D5651" s="458" t="s">
        <v>2228</v>
      </c>
      <c r="E5651" s="456">
        <v>0</v>
      </c>
      <c r="F5651" s="456">
        <v>0</v>
      </c>
      <c r="G5651" s="456">
        <v>0</v>
      </c>
      <c r="H5651" s="456">
        <v>0</v>
      </c>
      <c r="I5651" s="456">
        <v>0</v>
      </c>
      <c r="J5651" s="459">
        <v>0</v>
      </c>
    </row>
    <row r="5652" spans="2:10" x14ac:dyDescent="0.25">
      <c r="B5652" s="516" t="s">
        <v>479</v>
      </c>
      <c r="C5652" s="458" t="s">
        <v>2785</v>
      </c>
      <c r="D5652" s="458" t="s">
        <v>2145</v>
      </c>
      <c r="E5652" s="456">
        <v>2000</v>
      </c>
      <c r="F5652" s="456">
        <v>0</v>
      </c>
      <c r="G5652" s="456">
        <v>8250</v>
      </c>
      <c r="H5652" s="456">
        <v>8250</v>
      </c>
      <c r="I5652" s="456">
        <v>2000</v>
      </c>
      <c r="J5652" s="459">
        <v>0</v>
      </c>
    </row>
    <row r="5653" spans="2:10" x14ac:dyDescent="0.25">
      <c r="B5653" s="516" t="s">
        <v>479</v>
      </c>
      <c r="C5653" s="458" t="s">
        <v>3760</v>
      </c>
      <c r="D5653" s="458" t="s">
        <v>2233</v>
      </c>
      <c r="E5653" s="456">
        <v>0</v>
      </c>
      <c r="F5653" s="456">
        <v>0</v>
      </c>
      <c r="G5653" s="456">
        <v>0</v>
      </c>
      <c r="H5653" s="456">
        <v>0</v>
      </c>
      <c r="I5653" s="456">
        <v>0</v>
      </c>
      <c r="J5653" s="459">
        <v>0</v>
      </c>
    </row>
    <row r="5654" spans="2:10" x14ac:dyDescent="0.25">
      <c r="B5654" s="516" t="s">
        <v>479</v>
      </c>
      <c r="C5654" s="458" t="s">
        <v>5848</v>
      </c>
      <c r="D5654" s="458" t="s">
        <v>2235</v>
      </c>
      <c r="E5654" s="456">
        <v>0</v>
      </c>
      <c r="F5654" s="456">
        <v>0</v>
      </c>
      <c r="G5654" s="456">
        <v>0</v>
      </c>
      <c r="H5654" s="456">
        <v>0</v>
      </c>
      <c r="I5654" s="456">
        <v>0</v>
      </c>
      <c r="J5654" s="459">
        <v>0</v>
      </c>
    </row>
    <row r="5655" spans="2:10" x14ac:dyDescent="0.25">
      <c r="B5655" s="516" t="s">
        <v>479</v>
      </c>
      <c r="C5655" s="458" t="s">
        <v>3761</v>
      </c>
      <c r="D5655" s="458" t="s">
        <v>2147</v>
      </c>
      <c r="E5655" s="456">
        <v>0</v>
      </c>
      <c r="F5655" s="456">
        <v>0</v>
      </c>
      <c r="G5655" s="456">
        <v>0</v>
      </c>
      <c r="H5655" s="456">
        <v>0</v>
      </c>
      <c r="I5655" s="456">
        <v>0</v>
      </c>
      <c r="J5655" s="459">
        <v>0</v>
      </c>
    </row>
    <row r="5656" spans="2:10" x14ac:dyDescent="0.25">
      <c r="B5656" s="516" t="s">
        <v>479</v>
      </c>
      <c r="C5656" s="458" t="s">
        <v>2786</v>
      </c>
      <c r="D5656" s="458" t="s">
        <v>2351</v>
      </c>
      <c r="E5656" s="456">
        <v>7500</v>
      </c>
      <c r="F5656" s="456">
        <v>0</v>
      </c>
      <c r="G5656" s="456">
        <v>0</v>
      </c>
      <c r="H5656" s="456">
        <v>7500</v>
      </c>
      <c r="I5656" s="456">
        <v>0</v>
      </c>
      <c r="J5656" s="459">
        <v>0</v>
      </c>
    </row>
    <row r="5657" spans="2:10" x14ac:dyDescent="0.25">
      <c r="B5657" s="516" t="s">
        <v>479</v>
      </c>
      <c r="C5657" s="458" t="s">
        <v>2787</v>
      </c>
      <c r="D5657" s="458" t="s">
        <v>2149</v>
      </c>
      <c r="E5657" s="456">
        <v>0</v>
      </c>
      <c r="F5657" s="456">
        <v>0</v>
      </c>
      <c r="G5657" s="456">
        <v>0</v>
      </c>
      <c r="H5657" s="456">
        <v>0</v>
      </c>
      <c r="I5657" s="456">
        <v>0</v>
      </c>
      <c r="J5657" s="459">
        <v>0</v>
      </c>
    </row>
    <row r="5658" spans="2:10" ht="18" x14ac:dyDescent="0.25">
      <c r="B5658" s="516" t="s">
        <v>479</v>
      </c>
      <c r="C5658" s="458" t="s">
        <v>5849</v>
      </c>
      <c r="D5658" s="458" t="s">
        <v>2241</v>
      </c>
      <c r="E5658" s="456">
        <v>0</v>
      </c>
      <c r="F5658" s="456">
        <v>0</v>
      </c>
      <c r="G5658" s="456">
        <v>0</v>
      </c>
      <c r="H5658" s="456">
        <v>0</v>
      </c>
      <c r="I5658" s="456">
        <v>0</v>
      </c>
      <c r="J5658" s="459">
        <v>0</v>
      </c>
    </row>
    <row r="5659" spans="2:10" x14ac:dyDescent="0.25">
      <c r="B5659" s="516" t="s">
        <v>479</v>
      </c>
      <c r="C5659" s="458" t="s">
        <v>2788</v>
      </c>
      <c r="D5659" s="458" t="s">
        <v>2151</v>
      </c>
      <c r="E5659" s="456">
        <v>11555</v>
      </c>
      <c r="F5659" s="456">
        <v>0</v>
      </c>
      <c r="G5659" s="456">
        <v>33739</v>
      </c>
      <c r="H5659" s="456">
        <v>33535</v>
      </c>
      <c r="I5659" s="456">
        <v>11759</v>
      </c>
      <c r="J5659" s="459">
        <v>0</v>
      </c>
    </row>
    <row r="5660" spans="2:10" ht="18" x14ac:dyDescent="0.25">
      <c r="B5660" s="516" t="s">
        <v>479</v>
      </c>
      <c r="C5660" s="458" t="s">
        <v>2789</v>
      </c>
      <c r="D5660" s="458" t="s">
        <v>2153</v>
      </c>
      <c r="E5660" s="456">
        <v>88380.97</v>
      </c>
      <c r="F5660" s="456">
        <v>0</v>
      </c>
      <c r="G5660" s="456">
        <v>151883.07</v>
      </c>
      <c r="H5660" s="456">
        <v>220064.04</v>
      </c>
      <c r="I5660" s="456">
        <v>20200</v>
      </c>
      <c r="J5660" s="459">
        <v>0</v>
      </c>
    </row>
    <row r="5661" spans="2:10" x14ac:dyDescent="0.25">
      <c r="B5661" s="516" t="s">
        <v>479</v>
      </c>
      <c r="C5661" s="458" t="s">
        <v>2790</v>
      </c>
      <c r="D5661" s="458" t="s">
        <v>2357</v>
      </c>
      <c r="E5661" s="456">
        <v>2501</v>
      </c>
      <c r="F5661" s="456">
        <v>0</v>
      </c>
      <c r="G5661" s="456">
        <v>34347.08</v>
      </c>
      <c r="H5661" s="456">
        <v>36847.08</v>
      </c>
      <c r="I5661" s="456">
        <v>1</v>
      </c>
      <c r="J5661" s="459">
        <v>0</v>
      </c>
    </row>
    <row r="5662" spans="2:10" ht="18" x14ac:dyDescent="0.25">
      <c r="B5662" s="516" t="s">
        <v>479</v>
      </c>
      <c r="C5662" s="458" t="s">
        <v>5850</v>
      </c>
      <c r="D5662" s="458" t="s">
        <v>2359</v>
      </c>
      <c r="E5662" s="456">
        <v>0</v>
      </c>
      <c r="F5662" s="456">
        <v>0</v>
      </c>
      <c r="G5662" s="456">
        <v>0</v>
      </c>
      <c r="H5662" s="456">
        <v>0</v>
      </c>
      <c r="I5662" s="456">
        <v>0</v>
      </c>
      <c r="J5662" s="459">
        <v>0</v>
      </c>
    </row>
    <row r="5663" spans="2:10" x14ac:dyDescent="0.25">
      <c r="B5663" s="516" t="s">
        <v>479</v>
      </c>
      <c r="C5663" s="458" t="s">
        <v>2791</v>
      </c>
      <c r="D5663" s="458" t="s">
        <v>2155</v>
      </c>
      <c r="E5663" s="456">
        <v>0</v>
      </c>
      <c r="F5663" s="456">
        <v>0</v>
      </c>
      <c r="G5663" s="456">
        <v>16260.74</v>
      </c>
      <c r="H5663" s="456">
        <v>16260.74</v>
      </c>
      <c r="I5663" s="456">
        <v>0</v>
      </c>
      <c r="J5663" s="459">
        <v>0</v>
      </c>
    </row>
    <row r="5664" spans="2:10" x14ac:dyDescent="0.25">
      <c r="B5664" s="516" t="s">
        <v>479</v>
      </c>
      <c r="C5664" s="458" t="s">
        <v>3346</v>
      </c>
      <c r="D5664" s="458" t="s">
        <v>2157</v>
      </c>
      <c r="E5664" s="456">
        <v>0</v>
      </c>
      <c r="F5664" s="456">
        <v>0</v>
      </c>
      <c r="G5664" s="456">
        <v>3803.08</v>
      </c>
      <c r="H5664" s="456">
        <v>3803.08</v>
      </c>
      <c r="I5664" s="456">
        <v>0</v>
      </c>
      <c r="J5664" s="459">
        <v>0</v>
      </c>
    </row>
    <row r="5665" spans="2:10" x14ac:dyDescent="0.25">
      <c r="B5665" s="516" t="s">
        <v>479</v>
      </c>
      <c r="C5665" s="458" t="s">
        <v>2792</v>
      </c>
      <c r="D5665" s="458" t="s">
        <v>2260</v>
      </c>
      <c r="E5665" s="456">
        <v>0</v>
      </c>
      <c r="F5665" s="456">
        <v>0</v>
      </c>
      <c r="G5665" s="456">
        <v>0</v>
      </c>
      <c r="H5665" s="456">
        <v>0</v>
      </c>
      <c r="I5665" s="456">
        <v>0</v>
      </c>
      <c r="J5665" s="459">
        <v>0</v>
      </c>
    </row>
    <row r="5666" spans="2:10" x14ac:dyDescent="0.25">
      <c r="B5666" s="516" t="s">
        <v>479</v>
      </c>
      <c r="C5666" s="458" t="s">
        <v>4332</v>
      </c>
      <c r="D5666" s="458" t="s">
        <v>3684</v>
      </c>
      <c r="E5666" s="456">
        <v>0</v>
      </c>
      <c r="F5666" s="456">
        <v>0</v>
      </c>
      <c r="G5666" s="456">
        <v>7925.12</v>
      </c>
      <c r="H5666" s="456">
        <v>7925.12</v>
      </c>
      <c r="I5666" s="456">
        <v>0</v>
      </c>
      <c r="J5666" s="459">
        <v>0</v>
      </c>
    </row>
    <row r="5667" spans="2:10" x14ac:dyDescent="0.25">
      <c r="B5667" s="516" t="s">
        <v>479</v>
      </c>
      <c r="C5667" s="458" t="s">
        <v>3347</v>
      </c>
      <c r="D5667" s="458" t="s">
        <v>2262</v>
      </c>
      <c r="E5667" s="456">
        <v>0</v>
      </c>
      <c r="F5667" s="456">
        <v>0</v>
      </c>
      <c r="G5667" s="456">
        <v>0</v>
      </c>
      <c r="H5667" s="456">
        <v>0</v>
      </c>
      <c r="I5667" s="456">
        <v>0</v>
      </c>
      <c r="J5667" s="459">
        <v>0</v>
      </c>
    </row>
    <row r="5668" spans="2:10" ht="18" x14ac:dyDescent="0.25">
      <c r="B5668" s="516" t="s">
        <v>479</v>
      </c>
      <c r="C5668" s="458" t="s">
        <v>5851</v>
      </c>
      <c r="D5668" s="458" t="s">
        <v>4068</v>
      </c>
      <c r="E5668" s="456">
        <v>0</v>
      </c>
      <c r="F5668" s="456">
        <v>0</v>
      </c>
      <c r="G5668" s="456">
        <v>0</v>
      </c>
      <c r="H5668" s="456">
        <v>0</v>
      </c>
      <c r="I5668" s="456">
        <v>0</v>
      </c>
      <c r="J5668" s="459">
        <v>0</v>
      </c>
    </row>
    <row r="5669" spans="2:10" x14ac:dyDescent="0.25">
      <c r="B5669" s="516" t="s">
        <v>479</v>
      </c>
      <c r="C5669" s="458" t="s">
        <v>5852</v>
      </c>
      <c r="D5669" s="458" t="s">
        <v>5649</v>
      </c>
      <c r="E5669" s="456">
        <v>0</v>
      </c>
      <c r="F5669" s="456">
        <v>0</v>
      </c>
      <c r="G5669" s="456">
        <v>0</v>
      </c>
      <c r="H5669" s="456">
        <v>0</v>
      </c>
      <c r="I5669" s="456">
        <v>0</v>
      </c>
      <c r="J5669" s="459">
        <v>0</v>
      </c>
    </row>
    <row r="5670" spans="2:10" x14ac:dyDescent="0.25">
      <c r="B5670" s="516" t="s">
        <v>479</v>
      </c>
      <c r="C5670" s="458" t="s">
        <v>2793</v>
      </c>
      <c r="D5670" s="458" t="s">
        <v>2365</v>
      </c>
      <c r="E5670" s="456">
        <v>0</v>
      </c>
      <c r="F5670" s="456">
        <v>0</v>
      </c>
      <c r="G5670" s="456">
        <v>0</v>
      </c>
      <c r="H5670" s="456">
        <v>0</v>
      </c>
      <c r="I5670" s="456">
        <v>0</v>
      </c>
      <c r="J5670" s="459">
        <v>0</v>
      </c>
    </row>
    <row r="5671" spans="2:10" x14ac:dyDescent="0.25">
      <c r="B5671" s="516" t="s">
        <v>479</v>
      </c>
      <c r="C5671" s="458" t="s">
        <v>4899</v>
      </c>
      <c r="D5671" s="458" t="s">
        <v>3686</v>
      </c>
      <c r="E5671" s="456">
        <v>0</v>
      </c>
      <c r="F5671" s="456">
        <v>0</v>
      </c>
      <c r="G5671" s="456">
        <v>0</v>
      </c>
      <c r="H5671" s="456">
        <v>0</v>
      </c>
      <c r="I5671" s="456">
        <v>0</v>
      </c>
      <c r="J5671" s="459">
        <v>0</v>
      </c>
    </row>
    <row r="5672" spans="2:10" x14ac:dyDescent="0.25">
      <c r="B5672" s="516" t="s">
        <v>479</v>
      </c>
      <c r="C5672" s="458" t="s">
        <v>5853</v>
      </c>
      <c r="D5672" s="458" t="s">
        <v>2546</v>
      </c>
      <c r="E5672" s="456">
        <v>0</v>
      </c>
      <c r="F5672" s="456">
        <v>0</v>
      </c>
      <c r="G5672" s="456">
        <v>0</v>
      </c>
      <c r="H5672" s="456">
        <v>0</v>
      </c>
      <c r="I5672" s="456">
        <v>0</v>
      </c>
      <c r="J5672" s="459">
        <v>0</v>
      </c>
    </row>
    <row r="5673" spans="2:10" x14ac:dyDescent="0.25">
      <c r="B5673" s="516" t="s">
        <v>479</v>
      </c>
      <c r="C5673" s="458" t="s">
        <v>2794</v>
      </c>
      <c r="D5673" s="458" t="s">
        <v>2367</v>
      </c>
      <c r="E5673" s="456">
        <v>0</v>
      </c>
      <c r="F5673" s="456">
        <v>0</v>
      </c>
      <c r="G5673" s="456">
        <v>0</v>
      </c>
      <c r="H5673" s="456">
        <v>0</v>
      </c>
      <c r="I5673" s="456">
        <v>0</v>
      </c>
      <c r="J5673" s="459">
        <v>0</v>
      </c>
    </row>
    <row r="5674" spans="2:10" x14ac:dyDescent="0.25">
      <c r="B5674" s="516" t="s">
        <v>479</v>
      </c>
      <c r="C5674" s="458" t="s">
        <v>4115</v>
      </c>
      <c r="D5674" s="458" t="s">
        <v>4070</v>
      </c>
      <c r="E5674" s="456">
        <v>0</v>
      </c>
      <c r="F5674" s="456">
        <v>0</v>
      </c>
      <c r="G5674" s="456">
        <v>0</v>
      </c>
      <c r="H5674" s="456">
        <v>0</v>
      </c>
      <c r="I5674" s="456">
        <v>0</v>
      </c>
      <c r="J5674" s="459">
        <v>0</v>
      </c>
    </row>
    <row r="5675" spans="2:10" x14ac:dyDescent="0.25">
      <c r="B5675" s="516" t="s">
        <v>479</v>
      </c>
      <c r="C5675" s="458" t="s">
        <v>3348</v>
      </c>
      <c r="D5675" s="458" t="s">
        <v>3276</v>
      </c>
      <c r="E5675" s="456">
        <v>0</v>
      </c>
      <c r="F5675" s="456">
        <v>0</v>
      </c>
      <c r="G5675" s="456">
        <v>0</v>
      </c>
      <c r="H5675" s="456">
        <v>0</v>
      </c>
      <c r="I5675" s="456">
        <v>0</v>
      </c>
      <c r="J5675" s="459">
        <v>0</v>
      </c>
    </row>
    <row r="5676" spans="2:10" x14ac:dyDescent="0.25">
      <c r="B5676" s="516" t="s">
        <v>479</v>
      </c>
      <c r="C5676" s="458" t="s">
        <v>5854</v>
      </c>
      <c r="D5676" s="458" t="s">
        <v>5631</v>
      </c>
      <c r="E5676" s="456">
        <v>0</v>
      </c>
      <c r="F5676" s="456">
        <v>0</v>
      </c>
      <c r="G5676" s="456">
        <v>0</v>
      </c>
      <c r="H5676" s="456">
        <v>0</v>
      </c>
      <c r="I5676" s="456">
        <v>0</v>
      </c>
      <c r="J5676" s="459">
        <v>0</v>
      </c>
    </row>
    <row r="5677" spans="2:10" ht="18" x14ac:dyDescent="0.25">
      <c r="B5677" s="516" t="s">
        <v>479</v>
      </c>
      <c r="C5677" s="458" t="s">
        <v>5855</v>
      </c>
      <c r="D5677" s="458" t="s">
        <v>2369</v>
      </c>
      <c r="E5677" s="456">
        <v>0</v>
      </c>
      <c r="F5677" s="456">
        <v>0</v>
      </c>
      <c r="G5677" s="456">
        <v>0</v>
      </c>
      <c r="H5677" s="456">
        <v>0</v>
      </c>
      <c r="I5677" s="456">
        <v>0</v>
      </c>
      <c r="J5677" s="459">
        <v>0</v>
      </c>
    </row>
    <row r="5678" spans="2:10" x14ac:dyDescent="0.25">
      <c r="B5678" s="516" t="s">
        <v>479</v>
      </c>
      <c r="C5678" s="458" t="s">
        <v>2795</v>
      </c>
      <c r="D5678" s="458" t="s">
        <v>2065</v>
      </c>
      <c r="E5678" s="456">
        <v>0</v>
      </c>
      <c r="F5678" s="456">
        <v>0</v>
      </c>
      <c r="G5678" s="456">
        <v>63114.8</v>
      </c>
      <c r="H5678" s="456">
        <v>63114.8</v>
      </c>
      <c r="I5678" s="456">
        <v>0</v>
      </c>
      <c r="J5678" s="459">
        <v>0</v>
      </c>
    </row>
    <row r="5679" spans="2:10" x14ac:dyDescent="0.25">
      <c r="B5679" s="516" t="s">
        <v>479</v>
      </c>
      <c r="C5679" s="458" t="s">
        <v>5856</v>
      </c>
      <c r="D5679" s="458" t="s">
        <v>5656</v>
      </c>
      <c r="E5679" s="456">
        <v>0</v>
      </c>
      <c r="F5679" s="456">
        <v>0</v>
      </c>
      <c r="G5679" s="456">
        <v>0</v>
      </c>
      <c r="H5679" s="456">
        <v>0</v>
      </c>
      <c r="I5679" s="456">
        <v>0</v>
      </c>
      <c r="J5679" s="459">
        <v>0</v>
      </c>
    </row>
    <row r="5680" spans="2:10" x14ac:dyDescent="0.25">
      <c r="B5680" s="516" t="s">
        <v>479</v>
      </c>
      <c r="C5680" s="458" t="s">
        <v>3349</v>
      </c>
      <c r="D5680" s="458" t="s">
        <v>2067</v>
      </c>
      <c r="E5680" s="456">
        <v>0</v>
      </c>
      <c r="F5680" s="456">
        <v>0</v>
      </c>
      <c r="G5680" s="456">
        <v>0</v>
      </c>
      <c r="H5680" s="456">
        <v>0</v>
      </c>
      <c r="I5680" s="456">
        <v>0</v>
      </c>
      <c r="J5680" s="459">
        <v>0</v>
      </c>
    </row>
    <row r="5681" spans="2:10" x14ac:dyDescent="0.25">
      <c r="B5681" s="516" t="s">
        <v>479</v>
      </c>
      <c r="C5681" s="458" t="s">
        <v>5857</v>
      </c>
      <c r="D5681" s="458" t="s">
        <v>2069</v>
      </c>
      <c r="E5681" s="456">
        <v>0</v>
      </c>
      <c r="F5681" s="456">
        <v>0</v>
      </c>
      <c r="G5681" s="456">
        <v>0</v>
      </c>
      <c r="H5681" s="456">
        <v>0</v>
      </c>
      <c r="I5681" s="456">
        <v>0</v>
      </c>
      <c r="J5681" s="459">
        <v>0</v>
      </c>
    </row>
    <row r="5682" spans="2:10" x14ac:dyDescent="0.25">
      <c r="B5682" s="516" t="s">
        <v>479</v>
      </c>
      <c r="C5682" s="458" t="s">
        <v>2796</v>
      </c>
      <c r="D5682" s="458" t="s">
        <v>2071</v>
      </c>
      <c r="E5682" s="456">
        <v>0</v>
      </c>
      <c r="F5682" s="456">
        <v>0</v>
      </c>
      <c r="G5682" s="456">
        <v>10203.129999999999</v>
      </c>
      <c r="H5682" s="456">
        <v>10203.129999999999</v>
      </c>
      <c r="I5682" s="456">
        <v>0</v>
      </c>
      <c r="J5682" s="459">
        <v>0</v>
      </c>
    </row>
    <row r="5683" spans="2:10" x14ac:dyDescent="0.25">
      <c r="B5683" s="516" t="s">
        <v>479</v>
      </c>
      <c r="C5683" s="458" t="s">
        <v>4713</v>
      </c>
      <c r="D5683" s="458" t="s">
        <v>2073</v>
      </c>
      <c r="E5683" s="456">
        <v>0</v>
      </c>
      <c r="F5683" s="456">
        <v>0</v>
      </c>
      <c r="G5683" s="456">
        <v>0</v>
      </c>
      <c r="H5683" s="456">
        <v>0</v>
      </c>
      <c r="I5683" s="456">
        <v>0</v>
      </c>
      <c r="J5683" s="459">
        <v>0</v>
      </c>
    </row>
    <row r="5684" spans="2:10" x14ac:dyDescent="0.25">
      <c r="B5684" s="516" t="s">
        <v>479</v>
      </c>
      <c r="C5684" s="458" t="s">
        <v>2797</v>
      </c>
      <c r="D5684" s="458" t="s">
        <v>2075</v>
      </c>
      <c r="E5684" s="456">
        <v>0</v>
      </c>
      <c r="F5684" s="456">
        <v>0</v>
      </c>
      <c r="G5684" s="456">
        <v>8365.06</v>
      </c>
      <c r="H5684" s="456">
        <v>8365.06</v>
      </c>
      <c r="I5684" s="456">
        <v>0</v>
      </c>
      <c r="J5684" s="459">
        <v>0</v>
      </c>
    </row>
    <row r="5685" spans="2:10" x14ac:dyDescent="0.25">
      <c r="B5685" s="516" t="s">
        <v>479</v>
      </c>
      <c r="C5685" s="458" t="s">
        <v>2798</v>
      </c>
      <c r="D5685" s="458" t="s">
        <v>2079</v>
      </c>
      <c r="E5685" s="456">
        <v>0</v>
      </c>
      <c r="F5685" s="456">
        <v>0</v>
      </c>
      <c r="G5685" s="456">
        <v>31165.24</v>
      </c>
      <c r="H5685" s="456">
        <v>31165.24</v>
      </c>
      <c r="I5685" s="456">
        <v>0</v>
      </c>
      <c r="J5685" s="459">
        <v>0</v>
      </c>
    </row>
    <row r="5686" spans="2:10" x14ac:dyDescent="0.25">
      <c r="B5686" s="516" t="s">
        <v>479</v>
      </c>
      <c r="C5686" s="458" t="s">
        <v>2799</v>
      </c>
      <c r="D5686" s="458" t="s">
        <v>2081</v>
      </c>
      <c r="E5686" s="456">
        <v>0</v>
      </c>
      <c r="F5686" s="456">
        <v>0</v>
      </c>
      <c r="G5686" s="456">
        <v>9311.26</v>
      </c>
      <c r="H5686" s="456">
        <v>9311.26</v>
      </c>
      <c r="I5686" s="456">
        <v>0</v>
      </c>
      <c r="J5686" s="459">
        <v>0</v>
      </c>
    </row>
    <row r="5687" spans="2:10" x14ac:dyDescent="0.25">
      <c r="B5687" s="516" t="s">
        <v>479</v>
      </c>
      <c r="C5687" s="458" t="s">
        <v>4714</v>
      </c>
      <c r="D5687" s="458" t="s">
        <v>2083</v>
      </c>
      <c r="E5687" s="456">
        <v>0</v>
      </c>
      <c r="F5687" s="456">
        <v>0</v>
      </c>
      <c r="G5687" s="456">
        <v>0</v>
      </c>
      <c r="H5687" s="456">
        <v>0</v>
      </c>
      <c r="I5687" s="456">
        <v>0</v>
      </c>
      <c r="J5687" s="459">
        <v>0</v>
      </c>
    </row>
    <row r="5688" spans="2:10" x14ac:dyDescent="0.25">
      <c r="B5688" s="516" t="s">
        <v>479</v>
      </c>
      <c r="C5688" s="458" t="s">
        <v>3350</v>
      </c>
      <c r="D5688" s="458" t="s">
        <v>2085</v>
      </c>
      <c r="E5688" s="456">
        <v>0</v>
      </c>
      <c r="F5688" s="456">
        <v>0</v>
      </c>
      <c r="G5688" s="456">
        <v>0</v>
      </c>
      <c r="H5688" s="456">
        <v>0</v>
      </c>
      <c r="I5688" s="456">
        <v>0</v>
      </c>
      <c r="J5688" s="459">
        <v>0</v>
      </c>
    </row>
    <row r="5689" spans="2:10" x14ac:dyDescent="0.25">
      <c r="B5689" s="516" t="s">
        <v>479</v>
      </c>
      <c r="C5689" s="458" t="s">
        <v>3762</v>
      </c>
      <c r="D5689" s="458" t="s">
        <v>2087</v>
      </c>
      <c r="E5689" s="456">
        <v>0</v>
      </c>
      <c r="F5689" s="456">
        <v>0</v>
      </c>
      <c r="G5689" s="456">
        <v>0</v>
      </c>
      <c r="H5689" s="456">
        <v>0</v>
      </c>
      <c r="I5689" s="456">
        <v>0</v>
      </c>
      <c r="J5689" s="459">
        <v>0</v>
      </c>
    </row>
    <row r="5690" spans="2:10" x14ac:dyDescent="0.25">
      <c r="B5690" s="516" t="s">
        <v>479</v>
      </c>
      <c r="C5690" s="458" t="s">
        <v>2800</v>
      </c>
      <c r="D5690" s="458" t="s">
        <v>2089</v>
      </c>
      <c r="E5690" s="456">
        <v>0</v>
      </c>
      <c r="F5690" s="456">
        <v>0</v>
      </c>
      <c r="G5690" s="456">
        <v>877.5</v>
      </c>
      <c r="H5690" s="456">
        <v>877.5</v>
      </c>
      <c r="I5690" s="456">
        <v>0</v>
      </c>
      <c r="J5690" s="459">
        <v>0</v>
      </c>
    </row>
    <row r="5691" spans="2:10" x14ac:dyDescent="0.25">
      <c r="B5691" s="516" t="s">
        <v>479</v>
      </c>
      <c r="C5691" s="458" t="s">
        <v>4333</v>
      </c>
      <c r="D5691" s="458" t="s">
        <v>4060</v>
      </c>
      <c r="E5691" s="456">
        <v>0</v>
      </c>
      <c r="F5691" s="456">
        <v>0</v>
      </c>
      <c r="G5691" s="456">
        <v>0</v>
      </c>
      <c r="H5691" s="456">
        <v>0</v>
      </c>
      <c r="I5691" s="456">
        <v>0</v>
      </c>
      <c r="J5691" s="459">
        <v>0</v>
      </c>
    </row>
    <row r="5692" spans="2:10" x14ac:dyDescent="0.25">
      <c r="B5692" s="516" t="s">
        <v>479</v>
      </c>
      <c r="C5692" s="458" t="s">
        <v>2801</v>
      </c>
      <c r="D5692" s="458" t="s">
        <v>2095</v>
      </c>
      <c r="E5692" s="456">
        <v>1119.27</v>
      </c>
      <c r="F5692" s="456">
        <v>0</v>
      </c>
      <c r="G5692" s="456">
        <v>1993.05</v>
      </c>
      <c r="H5692" s="456">
        <v>1993.05</v>
      </c>
      <c r="I5692" s="456">
        <v>1119.27</v>
      </c>
      <c r="J5692" s="459">
        <v>0</v>
      </c>
    </row>
    <row r="5693" spans="2:10" x14ac:dyDescent="0.25">
      <c r="B5693" s="516" t="s">
        <v>479</v>
      </c>
      <c r="C5693" s="458" t="s">
        <v>4334</v>
      </c>
      <c r="D5693" s="458" t="s">
        <v>2101</v>
      </c>
      <c r="E5693" s="456">
        <v>0</v>
      </c>
      <c r="F5693" s="456">
        <v>0</v>
      </c>
      <c r="G5693" s="456">
        <v>0</v>
      </c>
      <c r="H5693" s="456">
        <v>0</v>
      </c>
      <c r="I5693" s="456">
        <v>0</v>
      </c>
      <c r="J5693" s="459">
        <v>0</v>
      </c>
    </row>
    <row r="5694" spans="2:10" x14ac:dyDescent="0.25">
      <c r="B5694" s="516" t="s">
        <v>479</v>
      </c>
      <c r="C5694" s="458" t="s">
        <v>2802</v>
      </c>
      <c r="D5694" s="458" t="s">
        <v>2103</v>
      </c>
      <c r="E5694" s="456">
        <v>0</v>
      </c>
      <c r="F5694" s="456">
        <v>0</v>
      </c>
      <c r="G5694" s="456">
        <v>0</v>
      </c>
      <c r="H5694" s="456">
        <v>0</v>
      </c>
      <c r="I5694" s="456">
        <v>0</v>
      </c>
      <c r="J5694" s="459">
        <v>0</v>
      </c>
    </row>
    <row r="5695" spans="2:10" x14ac:dyDescent="0.25">
      <c r="B5695" s="516" t="s">
        <v>479</v>
      </c>
      <c r="C5695" s="458" t="s">
        <v>2803</v>
      </c>
      <c r="D5695" s="458" t="s">
        <v>2105</v>
      </c>
      <c r="E5695" s="456">
        <v>0</v>
      </c>
      <c r="F5695" s="456">
        <v>0</v>
      </c>
      <c r="G5695" s="456">
        <v>0</v>
      </c>
      <c r="H5695" s="456">
        <v>0</v>
      </c>
      <c r="I5695" s="456">
        <v>0</v>
      </c>
      <c r="J5695" s="459">
        <v>0</v>
      </c>
    </row>
    <row r="5696" spans="2:10" x14ac:dyDescent="0.25">
      <c r="B5696" s="516" t="s">
        <v>479</v>
      </c>
      <c r="C5696" s="458" t="s">
        <v>2804</v>
      </c>
      <c r="D5696" s="458" t="s">
        <v>2107</v>
      </c>
      <c r="E5696" s="456">
        <v>0</v>
      </c>
      <c r="F5696" s="456">
        <v>0</v>
      </c>
      <c r="G5696" s="456">
        <v>0</v>
      </c>
      <c r="H5696" s="456">
        <v>0</v>
      </c>
      <c r="I5696" s="456">
        <v>0</v>
      </c>
      <c r="J5696" s="459">
        <v>0</v>
      </c>
    </row>
    <row r="5697" spans="2:10" x14ac:dyDescent="0.25">
      <c r="B5697" s="516" t="s">
        <v>479</v>
      </c>
      <c r="C5697" s="458" t="s">
        <v>5858</v>
      </c>
      <c r="D5697" s="458" t="s">
        <v>2109</v>
      </c>
      <c r="E5697" s="456">
        <v>0</v>
      </c>
      <c r="F5697" s="456">
        <v>0</v>
      </c>
      <c r="G5697" s="456">
        <v>0</v>
      </c>
      <c r="H5697" s="456">
        <v>0</v>
      </c>
      <c r="I5697" s="456">
        <v>0</v>
      </c>
      <c r="J5697" s="459">
        <v>0</v>
      </c>
    </row>
    <row r="5698" spans="2:10" x14ac:dyDescent="0.25">
      <c r="B5698" s="516" t="s">
        <v>479</v>
      </c>
      <c r="C5698" s="458" t="s">
        <v>5859</v>
      </c>
      <c r="D5698" s="458" t="s">
        <v>2191</v>
      </c>
      <c r="E5698" s="456">
        <v>0</v>
      </c>
      <c r="F5698" s="456">
        <v>0</v>
      </c>
      <c r="G5698" s="456">
        <v>480</v>
      </c>
      <c r="H5698" s="456">
        <v>480</v>
      </c>
      <c r="I5698" s="456">
        <v>0</v>
      </c>
      <c r="J5698" s="459">
        <v>0</v>
      </c>
    </row>
    <row r="5699" spans="2:10" x14ac:dyDescent="0.25">
      <c r="B5699" s="516" t="s">
        <v>479</v>
      </c>
      <c r="C5699" s="458" t="s">
        <v>5860</v>
      </c>
      <c r="D5699" s="458" t="s">
        <v>2294</v>
      </c>
      <c r="E5699" s="456">
        <v>0</v>
      </c>
      <c r="F5699" s="456">
        <v>0</v>
      </c>
      <c r="G5699" s="456">
        <v>0</v>
      </c>
      <c r="H5699" s="456">
        <v>0</v>
      </c>
      <c r="I5699" s="456">
        <v>0</v>
      </c>
      <c r="J5699" s="459">
        <v>0</v>
      </c>
    </row>
    <row r="5700" spans="2:10" x14ac:dyDescent="0.25">
      <c r="B5700" s="516" t="s">
        <v>479</v>
      </c>
      <c r="C5700" s="458" t="s">
        <v>2805</v>
      </c>
      <c r="D5700" s="458" t="s">
        <v>2390</v>
      </c>
      <c r="E5700" s="456">
        <v>339624</v>
      </c>
      <c r="F5700" s="456">
        <v>0</v>
      </c>
      <c r="G5700" s="456">
        <v>0</v>
      </c>
      <c r="H5700" s="456">
        <v>113208</v>
      </c>
      <c r="I5700" s="456">
        <v>226416</v>
      </c>
      <c r="J5700" s="459">
        <v>0</v>
      </c>
    </row>
    <row r="5701" spans="2:10" x14ac:dyDescent="0.25">
      <c r="B5701" s="516" t="s">
        <v>479</v>
      </c>
      <c r="C5701" s="458" t="s">
        <v>2806</v>
      </c>
      <c r="D5701" s="458" t="s">
        <v>2115</v>
      </c>
      <c r="E5701" s="456">
        <v>22082.75</v>
      </c>
      <c r="F5701" s="456">
        <v>0</v>
      </c>
      <c r="G5701" s="456">
        <v>10070.129999999999</v>
      </c>
      <c r="H5701" s="456">
        <v>7896.43</v>
      </c>
      <c r="I5701" s="456">
        <v>24256.45</v>
      </c>
      <c r="J5701" s="459">
        <v>0</v>
      </c>
    </row>
    <row r="5702" spans="2:10" x14ac:dyDescent="0.25">
      <c r="B5702" s="516" t="s">
        <v>479</v>
      </c>
      <c r="C5702" s="458" t="s">
        <v>3763</v>
      </c>
      <c r="D5702" s="458" t="s">
        <v>2117</v>
      </c>
      <c r="E5702" s="456">
        <v>37931.040000000001</v>
      </c>
      <c r="F5702" s="456">
        <v>0</v>
      </c>
      <c r="G5702" s="456">
        <v>60056.24</v>
      </c>
      <c r="H5702" s="456">
        <v>60056.24</v>
      </c>
      <c r="I5702" s="456">
        <v>37931.040000000001</v>
      </c>
      <c r="J5702" s="459">
        <v>0</v>
      </c>
    </row>
    <row r="5703" spans="2:10" x14ac:dyDescent="0.25">
      <c r="B5703" s="516" t="s">
        <v>479</v>
      </c>
      <c r="C5703" s="458" t="s">
        <v>2807</v>
      </c>
      <c r="D5703" s="458" t="s">
        <v>2119</v>
      </c>
      <c r="E5703" s="456">
        <v>0</v>
      </c>
      <c r="F5703" s="456">
        <v>0</v>
      </c>
      <c r="G5703" s="456">
        <v>0</v>
      </c>
      <c r="H5703" s="456">
        <v>0</v>
      </c>
      <c r="I5703" s="456">
        <v>0</v>
      </c>
      <c r="J5703" s="459">
        <v>0</v>
      </c>
    </row>
    <row r="5704" spans="2:10" x14ac:dyDescent="0.25">
      <c r="B5704" s="516" t="s">
        <v>479</v>
      </c>
      <c r="C5704" s="458" t="s">
        <v>3764</v>
      </c>
      <c r="D5704" s="458" t="s">
        <v>2121</v>
      </c>
      <c r="E5704" s="456">
        <v>0</v>
      </c>
      <c r="F5704" s="456">
        <v>0</v>
      </c>
      <c r="G5704" s="456">
        <v>1747.82</v>
      </c>
      <c r="H5704" s="456">
        <v>1747.82</v>
      </c>
      <c r="I5704" s="456">
        <v>0</v>
      </c>
      <c r="J5704" s="459">
        <v>0</v>
      </c>
    </row>
    <row r="5705" spans="2:10" x14ac:dyDescent="0.25">
      <c r="B5705" s="516" t="s">
        <v>479</v>
      </c>
      <c r="C5705" s="458" t="s">
        <v>4900</v>
      </c>
      <c r="D5705" s="458" t="s">
        <v>2123</v>
      </c>
      <c r="E5705" s="456">
        <v>0</v>
      </c>
      <c r="F5705" s="456">
        <v>0</v>
      </c>
      <c r="G5705" s="456">
        <v>0</v>
      </c>
      <c r="H5705" s="456">
        <v>0</v>
      </c>
      <c r="I5705" s="456">
        <v>0</v>
      </c>
      <c r="J5705" s="459">
        <v>0</v>
      </c>
    </row>
    <row r="5706" spans="2:10" ht="18" x14ac:dyDescent="0.25">
      <c r="B5706" s="516" t="s">
        <v>479</v>
      </c>
      <c r="C5706" s="458" t="s">
        <v>5861</v>
      </c>
      <c r="D5706" s="458" t="s">
        <v>2127</v>
      </c>
      <c r="E5706" s="456">
        <v>0</v>
      </c>
      <c r="F5706" s="456">
        <v>0</v>
      </c>
      <c r="G5706" s="456">
        <v>0</v>
      </c>
      <c r="H5706" s="456">
        <v>0</v>
      </c>
      <c r="I5706" s="456">
        <v>0</v>
      </c>
      <c r="J5706" s="459">
        <v>0</v>
      </c>
    </row>
    <row r="5707" spans="2:10" x14ac:dyDescent="0.25">
      <c r="B5707" s="516" t="s">
        <v>479</v>
      </c>
      <c r="C5707" s="458" t="s">
        <v>4715</v>
      </c>
      <c r="D5707" s="458" t="s">
        <v>2129</v>
      </c>
      <c r="E5707" s="456">
        <v>0</v>
      </c>
      <c r="F5707" s="456">
        <v>0</v>
      </c>
      <c r="G5707" s="456">
        <v>3414.66</v>
      </c>
      <c r="H5707" s="456">
        <v>3414.66</v>
      </c>
      <c r="I5707" s="456">
        <v>0</v>
      </c>
      <c r="J5707" s="459">
        <v>0</v>
      </c>
    </row>
    <row r="5708" spans="2:10" x14ac:dyDescent="0.25">
      <c r="B5708" s="516" t="s">
        <v>479</v>
      </c>
      <c r="C5708" s="458" t="s">
        <v>3351</v>
      </c>
      <c r="D5708" s="458" t="s">
        <v>2131</v>
      </c>
      <c r="E5708" s="456">
        <v>0</v>
      </c>
      <c r="F5708" s="456">
        <v>0</v>
      </c>
      <c r="G5708" s="456">
        <v>0</v>
      </c>
      <c r="H5708" s="456">
        <v>0</v>
      </c>
      <c r="I5708" s="456">
        <v>0</v>
      </c>
      <c r="J5708" s="459">
        <v>0</v>
      </c>
    </row>
    <row r="5709" spans="2:10" x14ac:dyDescent="0.25">
      <c r="B5709" s="516" t="s">
        <v>479</v>
      </c>
      <c r="C5709" s="458" t="s">
        <v>5862</v>
      </c>
      <c r="D5709" s="458" t="s">
        <v>2137</v>
      </c>
      <c r="E5709" s="456">
        <v>0</v>
      </c>
      <c r="F5709" s="456">
        <v>0</v>
      </c>
      <c r="G5709" s="456">
        <v>0</v>
      </c>
      <c r="H5709" s="456">
        <v>0</v>
      </c>
      <c r="I5709" s="456">
        <v>0</v>
      </c>
      <c r="J5709" s="459">
        <v>0</v>
      </c>
    </row>
    <row r="5710" spans="2:10" x14ac:dyDescent="0.25">
      <c r="B5710" s="516" t="s">
        <v>479</v>
      </c>
      <c r="C5710" s="458" t="s">
        <v>4716</v>
      </c>
      <c r="D5710" s="458" t="s">
        <v>2139</v>
      </c>
      <c r="E5710" s="456">
        <v>0</v>
      </c>
      <c r="F5710" s="456">
        <v>0</v>
      </c>
      <c r="G5710" s="456">
        <v>0</v>
      </c>
      <c r="H5710" s="456">
        <v>0</v>
      </c>
      <c r="I5710" s="456">
        <v>0</v>
      </c>
      <c r="J5710" s="459">
        <v>0</v>
      </c>
    </row>
    <row r="5711" spans="2:10" x14ac:dyDescent="0.25">
      <c r="B5711" s="516" t="s">
        <v>479</v>
      </c>
      <c r="C5711" s="458" t="s">
        <v>2808</v>
      </c>
      <c r="D5711" s="458" t="s">
        <v>2325</v>
      </c>
      <c r="E5711" s="456">
        <v>31180.2</v>
      </c>
      <c r="F5711" s="456">
        <v>0</v>
      </c>
      <c r="G5711" s="456">
        <v>165.12</v>
      </c>
      <c r="H5711" s="456">
        <v>31345.32</v>
      </c>
      <c r="I5711" s="456">
        <v>0</v>
      </c>
      <c r="J5711" s="459">
        <v>0</v>
      </c>
    </row>
    <row r="5712" spans="2:10" x14ac:dyDescent="0.25">
      <c r="B5712" s="516" t="s">
        <v>479</v>
      </c>
      <c r="C5712" s="458" t="s">
        <v>3765</v>
      </c>
      <c r="D5712" s="458" t="s">
        <v>2327</v>
      </c>
      <c r="E5712" s="456">
        <v>0</v>
      </c>
      <c r="F5712" s="456">
        <v>0</v>
      </c>
      <c r="G5712" s="456">
        <v>488.4</v>
      </c>
      <c r="H5712" s="456">
        <v>488.4</v>
      </c>
      <c r="I5712" s="456">
        <v>0</v>
      </c>
      <c r="J5712" s="459">
        <v>0</v>
      </c>
    </row>
    <row r="5713" spans="2:10" x14ac:dyDescent="0.25">
      <c r="B5713" s="516" t="s">
        <v>479</v>
      </c>
      <c r="C5713" s="458" t="s">
        <v>4335</v>
      </c>
      <c r="D5713" s="458" t="s">
        <v>2208</v>
      </c>
      <c r="E5713" s="456">
        <v>0</v>
      </c>
      <c r="F5713" s="456">
        <v>0</v>
      </c>
      <c r="G5713" s="456">
        <v>0</v>
      </c>
      <c r="H5713" s="456">
        <v>0</v>
      </c>
      <c r="I5713" s="456">
        <v>0</v>
      </c>
      <c r="J5713" s="459">
        <v>0</v>
      </c>
    </row>
    <row r="5714" spans="2:10" x14ac:dyDescent="0.25">
      <c r="B5714" s="516" t="s">
        <v>479</v>
      </c>
      <c r="C5714" s="458" t="s">
        <v>2809</v>
      </c>
      <c r="D5714" s="458" t="s">
        <v>2210</v>
      </c>
      <c r="E5714" s="456">
        <v>0</v>
      </c>
      <c r="F5714" s="456">
        <v>0</v>
      </c>
      <c r="G5714" s="456">
        <v>146906.42000000001</v>
      </c>
      <c r="H5714" s="456">
        <v>146906.42000000001</v>
      </c>
      <c r="I5714" s="456">
        <v>0</v>
      </c>
      <c r="J5714" s="459">
        <v>0</v>
      </c>
    </row>
    <row r="5715" spans="2:10" x14ac:dyDescent="0.25">
      <c r="B5715" s="516" t="s">
        <v>479</v>
      </c>
      <c r="C5715" s="458" t="s">
        <v>3352</v>
      </c>
      <c r="D5715" s="458" t="s">
        <v>2141</v>
      </c>
      <c r="E5715" s="456">
        <v>0</v>
      </c>
      <c r="F5715" s="456">
        <v>0</v>
      </c>
      <c r="G5715" s="456">
        <v>0</v>
      </c>
      <c r="H5715" s="456">
        <v>0</v>
      </c>
      <c r="I5715" s="456">
        <v>0</v>
      </c>
      <c r="J5715" s="459">
        <v>0</v>
      </c>
    </row>
    <row r="5716" spans="2:10" x14ac:dyDescent="0.25">
      <c r="B5716" s="516" t="s">
        <v>479</v>
      </c>
      <c r="C5716" s="458" t="s">
        <v>2810</v>
      </c>
      <c r="D5716" s="458" t="s">
        <v>2143</v>
      </c>
      <c r="E5716" s="456">
        <v>0</v>
      </c>
      <c r="F5716" s="456">
        <v>0</v>
      </c>
      <c r="G5716" s="456">
        <v>366.8</v>
      </c>
      <c r="H5716" s="456">
        <v>366.8</v>
      </c>
      <c r="I5716" s="456">
        <v>0</v>
      </c>
      <c r="J5716" s="459">
        <v>0</v>
      </c>
    </row>
    <row r="5717" spans="2:10" x14ac:dyDescent="0.25">
      <c r="B5717" s="516" t="s">
        <v>479</v>
      </c>
      <c r="C5717" s="458" t="s">
        <v>5863</v>
      </c>
      <c r="D5717" s="458" t="s">
        <v>5662</v>
      </c>
      <c r="E5717" s="456">
        <v>0</v>
      </c>
      <c r="F5717" s="456">
        <v>0</v>
      </c>
      <c r="G5717" s="456">
        <v>0</v>
      </c>
      <c r="H5717" s="456">
        <v>0</v>
      </c>
      <c r="I5717" s="456">
        <v>0</v>
      </c>
      <c r="J5717" s="459">
        <v>0</v>
      </c>
    </row>
    <row r="5718" spans="2:10" x14ac:dyDescent="0.25">
      <c r="B5718" s="516" t="s">
        <v>479</v>
      </c>
      <c r="C5718" s="458" t="s">
        <v>2811</v>
      </c>
      <c r="D5718" s="458" t="s">
        <v>2145</v>
      </c>
      <c r="E5718" s="456">
        <v>0</v>
      </c>
      <c r="F5718" s="456">
        <v>0</v>
      </c>
      <c r="G5718" s="456">
        <v>8250</v>
      </c>
      <c r="H5718" s="456">
        <v>8250</v>
      </c>
      <c r="I5718" s="456">
        <v>0</v>
      </c>
      <c r="J5718" s="459">
        <v>0</v>
      </c>
    </row>
    <row r="5719" spans="2:10" x14ac:dyDescent="0.25">
      <c r="B5719" s="516" t="s">
        <v>479</v>
      </c>
      <c r="C5719" s="458" t="s">
        <v>3353</v>
      </c>
      <c r="D5719" s="458" t="s">
        <v>2233</v>
      </c>
      <c r="E5719" s="456">
        <v>0</v>
      </c>
      <c r="F5719" s="456">
        <v>0</v>
      </c>
      <c r="G5719" s="456">
        <v>32970</v>
      </c>
      <c r="H5719" s="456">
        <v>32970</v>
      </c>
      <c r="I5719" s="456">
        <v>0</v>
      </c>
      <c r="J5719" s="459">
        <v>0</v>
      </c>
    </row>
    <row r="5720" spans="2:10" x14ac:dyDescent="0.25">
      <c r="B5720" s="516" t="s">
        <v>479</v>
      </c>
      <c r="C5720" s="458" t="s">
        <v>3766</v>
      </c>
      <c r="D5720" s="458" t="s">
        <v>2147</v>
      </c>
      <c r="E5720" s="456">
        <v>0</v>
      </c>
      <c r="F5720" s="456">
        <v>0</v>
      </c>
      <c r="G5720" s="456">
        <v>0</v>
      </c>
      <c r="H5720" s="456">
        <v>0</v>
      </c>
      <c r="I5720" s="456">
        <v>0</v>
      </c>
      <c r="J5720" s="459">
        <v>0</v>
      </c>
    </row>
    <row r="5721" spans="2:10" x14ac:dyDescent="0.25">
      <c r="B5721" s="516" t="s">
        <v>479</v>
      </c>
      <c r="C5721" s="458" t="s">
        <v>3767</v>
      </c>
      <c r="D5721" s="458" t="s">
        <v>2351</v>
      </c>
      <c r="E5721" s="456">
        <v>0</v>
      </c>
      <c r="F5721" s="456">
        <v>0</v>
      </c>
      <c r="G5721" s="456">
        <v>0</v>
      </c>
      <c r="H5721" s="456">
        <v>0</v>
      </c>
      <c r="I5721" s="456">
        <v>0</v>
      </c>
      <c r="J5721" s="459">
        <v>0</v>
      </c>
    </row>
    <row r="5722" spans="2:10" ht="18" x14ac:dyDescent="0.25">
      <c r="B5722" s="516" t="s">
        <v>479</v>
      </c>
      <c r="C5722" s="458" t="s">
        <v>5864</v>
      </c>
      <c r="D5722" s="458" t="s">
        <v>2243</v>
      </c>
      <c r="E5722" s="456">
        <v>0</v>
      </c>
      <c r="F5722" s="456">
        <v>0</v>
      </c>
      <c r="G5722" s="456">
        <v>0</v>
      </c>
      <c r="H5722" s="456">
        <v>0</v>
      </c>
      <c r="I5722" s="456">
        <v>0</v>
      </c>
      <c r="J5722" s="459">
        <v>0</v>
      </c>
    </row>
    <row r="5723" spans="2:10" x14ac:dyDescent="0.25">
      <c r="B5723" s="516" t="s">
        <v>479</v>
      </c>
      <c r="C5723" s="458" t="s">
        <v>2812</v>
      </c>
      <c r="D5723" s="458" t="s">
        <v>2151</v>
      </c>
      <c r="E5723" s="456">
        <v>0</v>
      </c>
      <c r="F5723" s="456">
        <v>0</v>
      </c>
      <c r="G5723" s="456">
        <v>0</v>
      </c>
      <c r="H5723" s="456">
        <v>0</v>
      </c>
      <c r="I5723" s="456">
        <v>0</v>
      </c>
      <c r="J5723" s="459">
        <v>0</v>
      </c>
    </row>
    <row r="5724" spans="2:10" x14ac:dyDescent="0.25">
      <c r="B5724" s="516" t="s">
        <v>479</v>
      </c>
      <c r="C5724" s="458" t="s">
        <v>5865</v>
      </c>
      <c r="D5724" s="458" t="s">
        <v>2246</v>
      </c>
      <c r="E5724" s="456">
        <v>0</v>
      </c>
      <c r="F5724" s="456">
        <v>0</v>
      </c>
      <c r="G5724" s="456">
        <v>0</v>
      </c>
      <c r="H5724" s="456">
        <v>0</v>
      </c>
      <c r="I5724" s="456">
        <v>0</v>
      </c>
      <c r="J5724" s="459">
        <v>0</v>
      </c>
    </row>
    <row r="5725" spans="2:10" ht="18" x14ac:dyDescent="0.25">
      <c r="B5725" s="516" t="s">
        <v>479</v>
      </c>
      <c r="C5725" s="458" t="s">
        <v>3354</v>
      </c>
      <c r="D5725" s="458" t="s">
        <v>2153</v>
      </c>
      <c r="E5725" s="456">
        <v>13982.13</v>
      </c>
      <c r="F5725" s="456">
        <v>0</v>
      </c>
      <c r="G5725" s="456">
        <v>0</v>
      </c>
      <c r="H5725" s="456">
        <v>13982.13</v>
      </c>
      <c r="I5725" s="456">
        <v>0</v>
      </c>
      <c r="J5725" s="459">
        <v>0</v>
      </c>
    </row>
    <row r="5726" spans="2:10" x14ac:dyDescent="0.25">
      <c r="B5726" s="516" t="s">
        <v>479</v>
      </c>
      <c r="C5726" s="458" t="s">
        <v>3768</v>
      </c>
      <c r="D5726" s="458" t="s">
        <v>2357</v>
      </c>
      <c r="E5726" s="456">
        <v>0</v>
      </c>
      <c r="F5726" s="456">
        <v>0</v>
      </c>
      <c r="G5726" s="456">
        <v>0</v>
      </c>
      <c r="H5726" s="456">
        <v>0</v>
      </c>
      <c r="I5726" s="456">
        <v>0</v>
      </c>
      <c r="J5726" s="459">
        <v>0</v>
      </c>
    </row>
    <row r="5727" spans="2:10" ht="18" x14ac:dyDescent="0.25">
      <c r="B5727" s="516" t="s">
        <v>479</v>
      </c>
      <c r="C5727" s="458" t="s">
        <v>4336</v>
      </c>
      <c r="D5727" s="458" t="s">
        <v>2359</v>
      </c>
      <c r="E5727" s="456">
        <v>14714.77</v>
      </c>
      <c r="F5727" s="456">
        <v>0</v>
      </c>
      <c r="G5727" s="456">
        <v>3500</v>
      </c>
      <c r="H5727" s="456">
        <v>0</v>
      </c>
      <c r="I5727" s="456">
        <v>18214.77</v>
      </c>
      <c r="J5727" s="459">
        <v>0</v>
      </c>
    </row>
    <row r="5728" spans="2:10" x14ac:dyDescent="0.25">
      <c r="B5728" s="516" t="s">
        <v>479</v>
      </c>
      <c r="C5728" s="458" t="s">
        <v>2813</v>
      </c>
      <c r="D5728" s="458" t="s">
        <v>2155</v>
      </c>
      <c r="E5728" s="456">
        <v>0</v>
      </c>
      <c r="F5728" s="456">
        <v>0</v>
      </c>
      <c r="G5728" s="456">
        <v>0</v>
      </c>
      <c r="H5728" s="456">
        <v>0</v>
      </c>
      <c r="I5728" s="456">
        <v>0</v>
      </c>
      <c r="J5728" s="459">
        <v>0</v>
      </c>
    </row>
    <row r="5729" spans="2:10" x14ac:dyDescent="0.25">
      <c r="B5729" s="516" t="s">
        <v>479</v>
      </c>
      <c r="C5729" s="458" t="s">
        <v>2814</v>
      </c>
      <c r="D5729" s="458" t="s">
        <v>2157</v>
      </c>
      <c r="E5729" s="456">
        <v>0</v>
      </c>
      <c r="F5729" s="456">
        <v>0</v>
      </c>
      <c r="G5729" s="456">
        <v>2011.08</v>
      </c>
      <c r="H5729" s="456">
        <v>2011.08</v>
      </c>
      <c r="I5729" s="456">
        <v>0</v>
      </c>
      <c r="J5729" s="459">
        <v>0</v>
      </c>
    </row>
    <row r="5730" spans="2:10" x14ac:dyDescent="0.25">
      <c r="B5730" s="516" t="s">
        <v>479</v>
      </c>
      <c r="C5730" s="458" t="s">
        <v>5866</v>
      </c>
      <c r="D5730" s="458" t="s">
        <v>2097</v>
      </c>
      <c r="E5730" s="456">
        <v>0</v>
      </c>
      <c r="F5730" s="456">
        <v>0</v>
      </c>
      <c r="G5730" s="456">
        <v>0</v>
      </c>
      <c r="H5730" s="456">
        <v>0</v>
      </c>
      <c r="I5730" s="456">
        <v>0</v>
      </c>
      <c r="J5730" s="459">
        <v>0</v>
      </c>
    </row>
    <row r="5731" spans="2:10" x14ac:dyDescent="0.25">
      <c r="B5731" s="516" t="s">
        <v>479</v>
      </c>
      <c r="C5731" s="458" t="s">
        <v>3355</v>
      </c>
      <c r="D5731" s="458" t="s">
        <v>2191</v>
      </c>
      <c r="E5731" s="456">
        <v>0</v>
      </c>
      <c r="F5731" s="456">
        <v>0</v>
      </c>
      <c r="G5731" s="456">
        <v>-12820.69</v>
      </c>
      <c r="H5731" s="456">
        <v>-12820.69</v>
      </c>
      <c r="I5731" s="456">
        <v>0</v>
      </c>
      <c r="J5731" s="459">
        <v>0</v>
      </c>
    </row>
    <row r="5732" spans="2:10" x14ac:dyDescent="0.25">
      <c r="B5732" s="516" t="s">
        <v>479</v>
      </c>
      <c r="C5732" s="458" t="s">
        <v>3769</v>
      </c>
      <c r="D5732" s="458" t="s">
        <v>3690</v>
      </c>
      <c r="E5732" s="456">
        <v>0</v>
      </c>
      <c r="F5732" s="456">
        <v>0</v>
      </c>
      <c r="G5732" s="456">
        <v>12820.69</v>
      </c>
      <c r="H5732" s="456">
        <v>12820.69</v>
      </c>
      <c r="I5732" s="456">
        <v>0</v>
      </c>
      <c r="J5732" s="459">
        <v>0</v>
      </c>
    </row>
    <row r="5733" spans="2:10" x14ac:dyDescent="0.25">
      <c r="B5733" s="516" t="s">
        <v>479</v>
      </c>
      <c r="C5733" s="458" t="s">
        <v>4557</v>
      </c>
      <c r="D5733" s="458" t="s">
        <v>2297</v>
      </c>
      <c r="E5733" s="456">
        <v>0</v>
      </c>
      <c r="F5733" s="456">
        <v>0</v>
      </c>
      <c r="G5733" s="456">
        <v>-9600</v>
      </c>
      <c r="H5733" s="456">
        <v>-9600</v>
      </c>
      <c r="I5733" s="456">
        <v>0</v>
      </c>
      <c r="J5733" s="459">
        <v>0</v>
      </c>
    </row>
    <row r="5734" spans="2:10" x14ac:dyDescent="0.25">
      <c r="B5734" s="516" t="s">
        <v>479</v>
      </c>
      <c r="C5734" s="458" t="s">
        <v>4558</v>
      </c>
      <c r="D5734" s="458" t="s">
        <v>4503</v>
      </c>
      <c r="E5734" s="456">
        <v>0</v>
      </c>
      <c r="F5734" s="456">
        <v>0</v>
      </c>
      <c r="G5734" s="456">
        <v>9600</v>
      </c>
      <c r="H5734" s="456">
        <v>9600</v>
      </c>
      <c r="I5734" s="456">
        <v>0</v>
      </c>
      <c r="J5734" s="459">
        <v>0</v>
      </c>
    </row>
    <row r="5735" spans="2:10" x14ac:dyDescent="0.25">
      <c r="B5735" s="516" t="s">
        <v>479</v>
      </c>
      <c r="C5735" s="458" t="s">
        <v>5867</v>
      </c>
      <c r="D5735" s="458" t="s">
        <v>2191</v>
      </c>
      <c r="E5735" s="456">
        <v>0</v>
      </c>
      <c r="F5735" s="456">
        <v>0</v>
      </c>
      <c r="G5735" s="456">
        <v>0</v>
      </c>
      <c r="H5735" s="456">
        <v>0</v>
      </c>
      <c r="I5735" s="456">
        <v>0</v>
      </c>
      <c r="J5735" s="459">
        <v>0</v>
      </c>
    </row>
    <row r="5736" spans="2:10" x14ac:dyDescent="0.25">
      <c r="B5736" s="516" t="s">
        <v>479</v>
      </c>
      <c r="C5736" s="458" t="s">
        <v>4559</v>
      </c>
      <c r="D5736" s="458" t="s">
        <v>3690</v>
      </c>
      <c r="E5736" s="456">
        <v>0</v>
      </c>
      <c r="F5736" s="456">
        <v>0</v>
      </c>
      <c r="G5736" s="456">
        <v>0</v>
      </c>
      <c r="H5736" s="456">
        <v>0</v>
      </c>
      <c r="I5736" s="456">
        <v>0</v>
      </c>
      <c r="J5736" s="459">
        <v>0</v>
      </c>
    </row>
    <row r="5737" spans="2:10" x14ac:dyDescent="0.25">
      <c r="B5737" s="516" t="s">
        <v>479</v>
      </c>
      <c r="C5737" s="458" t="s">
        <v>5868</v>
      </c>
      <c r="D5737" s="458" t="s">
        <v>2129</v>
      </c>
      <c r="E5737" s="456">
        <v>0</v>
      </c>
      <c r="F5737" s="456">
        <v>0</v>
      </c>
      <c r="G5737" s="456">
        <v>0</v>
      </c>
      <c r="H5737" s="456">
        <v>0</v>
      </c>
      <c r="I5737" s="456">
        <v>0</v>
      </c>
      <c r="J5737" s="459">
        <v>0</v>
      </c>
    </row>
    <row r="5738" spans="2:10" x14ac:dyDescent="0.25">
      <c r="B5738" s="516" t="s">
        <v>479</v>
      </c>
      <c r="C5738" s="458" t="s">
        <v>5869</v>
      </c>
      <c r="D5738" s="458" t="s">
        <v>2546</v>
      </c>
      <c r="E5738" s="456">
        <v>0</v>
      </c>
      <c r="F5738" s="456">
        <v>0</v>
      </c>
      <c r="G5738" s="456">
        <v>0</v>
      </c>
      <c r="H5738" s="456">
        <v>0</v>
      </c>
      <c r="I5738" s="456">
        <v>0</v>
      </c>
      <c r="J5738" s="459">
        <v>0</v>
      </c>
    </row>
    <row r="5739" spans="2:10" x14ac:dyDescent="0.25">
      <c r="B5739" s="516" t="s">
        <v>479</v>
      </c>
      <c r="C5739" s="458" t="s">
        <v>5870</v>
      </c>
      <c r="D5739" s="458" t="s">
        <v>2299</v>
      </c>
      <c r="E5739" s="456">
        <v>0</v>
      </c>
      <c r="F5739" s="456">
        <v>0</v>
      </c>
      <c r="G5739" s="456">
        <v>0</v>
      </c>
      <c r="H5739" s="456">
        <v>0</v>
      </c>
      <c r="I5739" s="456">
        <v>0</v>
      </c>
      <c r="J5739" s="459">
        <v>0</v>
      </c>
    </row>
    <row r="5740" spans="2:10" x14ac:dyDescent="0.25">
      <c r="B5740" s="516" t="s">
        <v>479</v>
      </c>
      <c r="C5740" s="458" t="s">
        <v>5871</v>
      </c>
      <c r="D5740" s="458" t="s">
        <v>2351</v>
      </c>
      <c r="E5740" s="456">
        <v>0</v>
      </c>
      <c r="F5740" s="456">
        <v>0</v>
      </c>
      <c r="G5740" s="456">
        <v>0</v>
      </c>
      <c r="H5740" s="456">
        <v>0</v>
      </c>
      <c r="I5740" s="456">
        <v>0</v>
      </c>
      <c r="J5740" s="459">
        <v>0</v>
      </c>
    </row>
    <row r="5741" spans="2:10" x14ac:dyDescent="0.25">
      <c r="B5741" s="516" t="s">
        <v>479</v>
      </c>
      <c r="C5741" s="458" t="s">
        <v>5872</v>
      </c>
      <c r="D5741" s="458" t="s">
        <v>4248</v>
      </c>
      <c r="E5741" s="456">
        <v>0</v>
      </c>
      <c r="F5741" s="456">
        <v>0</v>
      </c>
      <c r="G5741" s="456">
        <v>0</v>
      </c>
      <c r="H5741" s="456">
        <v>0</v>
      </c>
      <c r="I5741" s="456">
        <v>0</v>
      </c>
      <c r="J5741" s="459">
        <v>0</v>
      </c>
    </row>
    <row r="5742" spans="2:10" ht="18" x14ac:dyDescent="0.25">
      <c r="B5742" s="516" t="s">
        <v>479</v>
      </c>
      <c r="C5742" s="458" t="s">
        <v>5873</v>
      </c>
      <c r="D5742" s="458" t="s">
        <v>2369</v>
      </c>
      <c r="E5742" s="456">
        <v>0</v>
      </c>
      <c r="F5742" s="456">
        <v>0</v>
      </c>
      <c r="G5742" s="456">
        <v>0</v>
      </c>
      <c r="H5742" s="456">
        <v>0</v>
      </c>
      <c r="I5742" s="456">
        <v>0</v>
      </c>
      <c r="J5742" s="459">
        <v>0</v>
      </c>
    </row>
    <row r="5743" spans="2:10" x14ac:dyDescent="0.25">
      <c r="B5743" s="516" t="s">
        <v>479</v>
      </c>
      <c r="C5743" s="458" t="s">
        <v>5874</v>
      </c>
      <c r="D5743" s="458" t="s">
        <v>4251</v>
      </c>
      <c r="E5743" s="456">
        <v>0</v>
      </c>
      <c r="F5743" s="456">
        <v>0</v>
      </c>
      <c r="G5743" s="456">
        <v>0</v>
      </c>
      <c r="H5743" s="456">
        <v>0</v>
      </c>
      <c r="I5743" s="456">
        <v>0</v>
      </c>
      <c r="J5743" s="459">
        <v>0</v>
      </c>
    </row>
    <row r="5744" spans="2:10" x14ac:dyDescent="0.25">
      <c r="B5744" s="526" t="s">
        <v>479</v>
      </c>
      <c r="C5744" s="512" t="s">
        <v>2815</v>
      </c>
      <c r="D5744" s="512" t="s">
        <v>2816</v>
      </c>
      <c r="E5744" s="511">
        <v>49248481.020000003</v>
      </c>
      <c r="F5744" s="511">
        <v>0</v>
      </c>
      <c r="G5744" s="511">
        <v>12854826.74</v>
      </c>
      <c r="H5744" s="511">
        <v>13107880.91</v>
      </c>
      <c r="I5744" s="511">
        <v>48995426.850000001</v>
      </c>
      <c r="J5744" s="527">
        <v>0</v>
      </c>
    </row>
    <row r="5745" spans="2:10" x14ac:dyDescent="0.25">
      <c r="B5745" s="516" t="s">
        <v>479</v>
      </c>
      <c r="C5745" s="458" t="s">
        <v>2817</v>
      </c>
      <c r="D5745" s="458" t="s">
        <v>2316</v>
      </c>
      <c r="E5745" s="456">
        <v>0</v>
      </c>
      <c r="F5745" s="456">
        <v>0</v>
      </c>
      <c r="G5745" s="456">
        <v>-525846.80000000005</v>
      </c>
      <c r="H5745" s="456">
        <v>-525846.80000000005</v>
      </c>
      <c r="I5745" s="456">
        <v>0</v>
      </c>
      <c r="J5745" s="459">
        <v>0</v>
      </c>
    </row>
    <row r="5746" spans="2:10" x14ac:dyDescent="0.25">
      <c r="B5746" s="516" t="s">
        <v>479</v>
      </c>
      <c r="C5746" s="458" t="s">
        <v>5875</v>
      </c>
      <c r="D5746" s="458" t="s">
        <v>4227</v>
      </c>
      <c r="E5746" s="456">
        <v>0</v>
      </c>
      <c r="F5746" s="456">
        <v>0</v>
      </c>
      <c r="G5746" s="456">
        <v>525846.80000000005</v>
      </c>
      <c r="H5746" s="456">
        <v>525846.80000000005</v>
      </c>
      <c r="I5746" s="456">
        <v>0</v>
      </c>
      <c r="J5746" s="459">
        <v>0</v>
      </c>
    </row>
    <row r="5747" spans="2:10" x14ac:dyDescent="0.25">
      <c r="B5747" s="516" t="s">
        <v>479</v>
      </c>
      <c r="C5747" s="458" t="s">
        <v>2818</v>
      </c>
      <c r="D5747" s="458" t="s">
        <v>2357</v>
      </c>
      <c r="E5747" s="456">
        <v>0</v>
      </c>
      <c r="F5747" s="456">
        <v>0</v>
      </c>
      <c r="G5747" s="456">
        <v>-64062</v>
      </c>
      <c r="H5747" s="456">
        <v>-64062</v>
      </c>
      <c r="I5747" s="456">
        <v>0</v>
      </c>
      <c r="J5747" s="459">
        <v>0</v>
      </c>
    </row>
    <row r="5748" spans="2:10" x14ac:dyDescent="0.25">
      <c r="B5748" s="516" t="s">
        <v>479</v>
      </c>
      <c r="C5748" s="458" t="s">
        <v>5876</v>
      </c>
      <c r="D5748" s="458" t="s">
        <v>2422</v>
      </c>
      <c r="E5748" s="456">
        <v>0</v>
      </c>
      <c r="F5748" s="456">
        <v>0</v>
      </c>
      <c r="G5748" s="456">
        <v>64062</v>
      </c>
      <c r="H5748" s="456">
        <v>64062</v>
      </c>
      <c r="I5748" s="456">
        <v>0</v>
      </c>
      <c r="J5748" s="459">
        <v>0</v>
      </c>
    </row>
    <row r="5749" spans="2:10" ht="18" x14ac:dyDescent="0.25">
      <c r="B5749" s="516" t="s">
        <v>479</v>
      </c>
      <c r="C5749" s="458" t="s">
        <v>5877</v>
      </c>
      <c r="D5749" s="458" t="s">
        <v>2369</v>
      </c>
      <c r="E5749" s="456">
        <v>0</v>
      </c>
      <c r="F5749" s="456">
        <v>0</v>
      </c>
      <c r="G5749" s="456">
        <v>0</v>
      </c>
      <c r="H5749" s="456">
        <v>0</v>
      </c>
      <c r="I5749" s="456">
        <v>0</v>
      </c>
      <c r="J5749" s="459">
        <v>0</v>
      </c>
    </row>
    <row r="5750" spans="2:10" x14ac:dyDescent="0.25">
      <c r="B5750" s="516" t="s">
        <v>479</v>
      </c>
      <c r="C5750" s="458" t="s">
        <v>3356</v>
      </c>
      <c r="D5750" s="458" t="s">
        <v>3263</v>
      </c>
      <c r="E5750" s="456">
        <v>0</v>
      </c>
      <c r="F5750" s="456">
        <v>0</v>
      </c>
      <c r="G5750" s="456">
        <v>0</v>
      </c>
      <c r="H5750" s="456">
        <v>0</v>
      </c>
      <c r="I5750" s="456">
        <v>0</v>
      </c>
      <c r="J5750" s="459">
        <v>0</v>
      </c>
    </row>
    <row r="5751" spans="2:10" x14ac:dyDescent="0.25">
      <c r="B5751" s="516" t="s">
        <v>479</v>
      </c>
      <c r="C5751" s="458" t="s">
        <v>5878</v>
      </c>
      <c r="D5751" s="458" t="s">
        <v>2331</v>
      </c>
      <c r="E5751" s="456">
        <v>0</v>
      </c>
      <c r="F5751" s="456">
        <v>0</v>
      </c>
      <c r="G5751" s="456">
        <v>0</v>
      </c>
      <c r="H5751" s="456">
        <v>0</v>
      </c>
      <c r="I5751" s="456">
        <v>0</v>
      </c>
      <c r="J5751" s="459">
        <v>0</v>
      </c>
    </row>
    <row r="5752" spans="2:10" x14ac:dyDescent="0.25">
      <c r="B5752" s="516" t="s">
        <v>479</v>
      </c>
      <c r="C5752" s="458" t="s">
        <v>3357</v>
      </c>
      <c r="D5752" s="458" t="s">
        <v>3265</v>
      </c>
      <c r="E5752" s="456">
        <v>0</v>
      </c>
      <c r="F5752" s="456">
        <v>0</v>
      </c>
      <c r="G5752" s="456">
        <v>0</v>
      </c>
      <c r="H5752" s="456">
        <v>0</v>
      </c>
      <c r="I5752" s="456">
        <v>0</v>
      </c>
      <c r="J5752" s="459">
        <v>0</v>
      </c>
    </row>
    <row r="5753" spans="2:10" x14ac:dyDescent="0.25">
      <c r="B5753" s="516" t="s">
        <v>479</v>
      </c>
      <c r="C5753" s="458" t="s">
        <v>5879</v>
      </c>
      <c r="D5753" s="458" t="s">
        <v>2351</v>
      </c>
      <c r="E5753" s="456">
        <v>0</v>
      </c>
      <c r="F5753" s="456">
        <v>0</v>
      </c>
      <c r="G5753" s="456">
        <v>0</v>
      </c>
      <c r="H5753" s="456">
        <v>0</v>
      </c>
      <c r="I5753" s="456">
        <v>0</v>
      </c>
      <c r="J5753" s="459">
        <v>0</v>
      </c>
    </row>
    <row r="5754" spans="2:10" x14ac:dyDescent="0.25">
      <c r="B5754" s="516" t="s">
        <v>479</v>
      </c>
      <c r="C5754" s="458" t="s">
        <v>5880</v>
      </c>
      <c r="D5754" s="458" t="s">
        <v>2420</v>
      </c>
      <c r="E5754" s="456">
        <v>0</v>
      </c>
      <c r="F5754" s="456">
        <v>0</v>
      </c>
      <c r="G5754" s="456">
        <v>0</v>
      </c>
      <c r="H5754" s="456">
        <v>0</v>
      </c>
      <c r="I5754" s="456">
        <v>0</v>
      </c>
      <c r="J5754" s="459">
        <v>0</v>
      </c>
    </row>
    <row r="5755" spans="2:10" x14ac:dyDescent="0.25">
      <c r="B5755" s="516" t="s">
        <v>479</v>
      </c>
      <c r="C5755" s="458" t="s">
        <v>5881</v>
      </c>
      <c r="D5755" s="458" t="s">
        <v>2357</v>
      </c>
      <c r="E5755" s="456">
        <v>0</v>
      </c>
      <c r="F5755" s="456">
        <v>0</v>
      </c>
      <c r="G5755" s="456">
        <v>0</v>
      </c>
      <c r="H5755" s="456">
        <v>0</v>
      </c>
      <c r="I5755" s="456">
        <v>0</v>
      </c>
      <c r="J5755" s="459">
        <v>0</v>
      </c>
    </row>
    <row r="5756" spans="2:10" x14ac:dyDescent="0.25">
      <c r="B5756" s="516" t="s">
        <v>479</v>
      </c>
      <c r="C5756" s="458" t="s">
        <v>3770</v>
      </c>
      <c r="D5756" s="458" t="s">
        <v>2422</v>
      </c>
      <c r="E5756" s="456">
        <v>0</v>
      </c>
      <c r="F5756" s="456">
        <v>0</v>
      </c>
      <c r="G5756" s="456">
        <v>0</v>
      </c>
      <c r="H5756" s="456">
        <v>0</v>
      </c>
      <c r="I5756" s="456">
        <v>0</v>
      </c>
      <c r="J5756" s="459">
        <v>0</v>
      </c>
    </row>
    <row r="5757" spans="2:10" ht="18" x14ac:dyDescent="0.25">
      <c r="B5757" s="516" t="s">
        <v>479</v>
      </c>
      <c r="C5757" s="458" t="s">
        <v>5882</v>
      </c>
      <c r="D5757" s="458" t="s">
        <v>2369</v>
      </c>
      <c r="E5757" s="456">
        <v>0</v>
      </c>
      <c r="F5757" s="456">
        <v>0</v>
      </c>
      <c r="G5757" s="456">
        <v>0</v>
      </c>
      <c r="H5757" s="456">
        <v>0</v>
      </c>
      <c r="I5757" s="456">
        <v>0</v>
      </c>
      <c r="J5757" s="459">
        <v>0</v>
      </c>
    </row>
    <row r="5758" spans="2:10" x14ac:dyDescent="0.25">
      <c r="B5758" s="516" t="s">
        <v>479</v>
      </c>
      <c r="C5758" s="458" t="s">
        <v>4116</v>
      </c>
      <c r="D5758" s="458" t="s">
        <v>3267</v>
      </c>
      <c r="E5758" s="456">
        <v>0</v>
      </c>
      <c r="F5758" s="456">
        <v>0</v>
      </c>
      <c r="G5758" s="456">
        <v>0</v>
      </c>
      <c r="H5758" s="456">
        <v>0</v>
      </c>
      <c r="I5758" s="456">
        <v>0</v>
      </c>
      <c r="J5758" s="459">
        <v>0</v>
      </c>
    </row>
    <row r="5759" spans="2:10" x14ac:dyDescent="0.25">
      <c r="B5759" s="516" t="s">
        <v>479</v>
      </c>
      <c r="C5759" s="458" t="s">
        <v>3358</v>
      </c>
      <c r="D5759" s="458" t="s">
        <v>2288</v>
      </c>
      <c r="E5759" s="456">
        <v>0</v>
      </c>
      <c r="F5759" s="456">
        <v>0</v>
      </c>
      <c r="G5759" s="456">
        <v>0</v>
      </c>
      <c r="H5759" s="456">
        <v>0</v>
      </c>
      <c r="I5759" s="456">
        <v>0</v>
      </c>
      <c r="J5759" s="459">
        <v>0</v>
      </c>
    </row>
    <row r="5760" spans="2:10" x14ac:dyDescent="0.25">
      <c r="B5760" s="516" t="s">
        <v>479</v>
      </c>
      <c r="C5760" s="458" t="s">
        <v>3771</v>
      </c>
      <c r="D5760" s="458" t="s">
        <v>3270</v>
      </c>
      <c r="E5760" s="456">
        <v>0</v>
      </c>
      <c r="F5760" s="456">
        <v>0</v>
      </c>
      <c r="G5760" s="456">
        <v>0</v>
      </c>
      <c r="H5760" s="456">
        <v>0</v>
      </c>
      <c r="I5760" s="456">
        <v>0</v>
      </c>
      <c r="J5760" s="459">
        <v>0</v>
      </c>
    </row>
    <row r="5761" spans="2:10" x14ac:dyDescent="0.25">
      <c r="B5761" s="516" t="s">
        <v>479</v>
      </c>
      <c r="C5761" s="458" t="s">
        <v>3772</v>
      </c>
      <c r="D5761" s="458" t="s">
        <v>2107</v>
      </c>
      <c r="E5761" s="456">
        <v>0</v>
      </c>
      <c r="F5761" s="456">
        <v>0</v>
      </c>
      <c r="G5761" s="456">
        <v>0</v>
      </c>
      <c r="H5761" s="456">
        <v>0</v>
      </c>
      <c r="I5761" s="456">
        <v>0</v>
      </c>
      <c r="J5761" s="459">
        <v>0</v>
      </c>
    </row>
    <row r="5762" spans="2:10" x14ac:dyDescent="0.25">
      <c r="B5762" s="516" t="s">
        <v>479</v>
      </c>
      <c r="C5762" s="458" t="s">
        <v>3359</v>
      </c>
      <c r="D5762" s="458" t="s">
        <v>2109</v>
      </c>
      <c r="E5762" s="456">
        <v>0</v>
      </c>
      <c r="F5762" s="456">
        <v>0</v>
      </c>
      <c r="G5762" s="456">
        <v>0</v>
      </c>
      <c r="H5762" s="456">
        <v>0</v>
      </c>
      <c r="I5762" s="456">
        <v>0</v>
      </c>
      <c r="J5762" s="459">
        <v>0</v>
      </c>
    </row>
    <row r="5763" spans="2:10" x14ac:dyDescent="0.25">
      <c r="B5763" s="516" t="s">
        <v>479</v>
      </c>
      <c r="C5763" s="458" t="s">
        <v>3360</v>
      </c>
      <c r="D5763" s="458" t="s">
        <v>2111</v>
      </c>
      <c r="E5763" s="456">
        <v>0</v>
      </c>
      <c r="F5763" s="456">
        <v>0</v>
      </c>
      <c r="G5763" s="456">
        <v>0</v>
      </c>
      <c r="H5763" s="456">
        <v>0</v>
      </c>
      <c r="I5763" s="456">
        <v>0</v>
      </c>
      <c r="J5763" s="459">
        <v>0</v>
      </c>
    </row>
    <row r="5764" spans="2:10" x14ac:dyDescent="0.25">
      <c r="B5764" s="516" t="s">
        <v>479</v>
      </c>
      <c r="C5764" s="458" t="s">
        <v>3361</v>
      </c>
      <c r="D5764" s="458" t="s">
        <v>2191</v>
      </c>
      <c r="E5764" s="456">
        <v>0</v>
      </c>
      <c r="F5764" s="456">
        <v>0</v>
      </c>
      <c r="G5764" s="456">
        <v>0</v>
      </c>
      <c r="H5764" s="456">
        <v>0</v>
      </c>
      <c r="I5764" s="456">
        <v>0</v>
      </c>
      <c r="J5764" s="459">
        <v>0</v>
      </c>
    </row>
    <row r="5765" spans="2:10" x14ac:dyDescent="0.25">
      <c r="B5765" s="516" t="s">
        <v>479</v>
      </c>
      <c r="C5765" s="458" t="s">
        <v>4337</v>
      </c>
      <c r="D5765" s="458" t="s">
        <v>3690</v>
      </c>
      <c r="E5765" s="456">
        <v>0</v>
      </c>
      <c r="F5765" s="456">
        <v>0</v>
      </c>
      <c r="G5765" s="456">
        <v>0</v>
      </c>
      <c r="H5765" s="456">
        <v>0</v>
      </c>
      <c r="I5765" s="456">
        <v>0</v>
      </c>
      <c r="J5765" s="459">
        <v>0</v>
      </c>
    </row>
    <row r="5766" spans="2:10" x14ac:dyDescent="0.25">
      <c r="B5766" s="516" t="s">
        <v>479</v>
      </c>
      <c r="C5766" s="458" t="s">
        <v>4338</v>
      </c>
      <c r="D5766" s="458" t="s">
        <v>4227</v>
      </c>
      <c r="E5766" s="456">
        <v>0</v>
      </c>
      <c r="F5766" s="456">
        <v>0</v>
      </c>
      <c r="G5766" s="456">
        <v>0</v>
      </c>
      <c r="H5766" s="456">
        <v>0</v>
      </c>
      <c r="I5766" s="456">
        <v>0</v>
      </c>
      <c r="J5766" s="459">
        <v>0</v>
      </c>
    </row>
    <row r="5767" spans="2:10" x14ac:dyDescent="0.25">
      <c r="B5767" s="516" t="s">
        <v>479</v>
      </c>
      <c r="C5767" s="458" t="s">
        <v>4117</v>
      </c>
      <c r="D5767" s="458" t="s">
        <v>2149</v>
      </c>
      <c r="E5767" s="456">
        <v>0</v>
      </c>
      <c r="F5767" s="456">
        <v>0</v>
      </c>
      <c r="G5767" s="456">
        <v>0</v>
      </c>
      <c r="H5767" s="456">
        <v>0</v>
      </c>
      <c r="I5767" s="456">
        <v>0</v>
      </c>
      <c r="J5767" s="459">
        <v>0</v>
      </c>
    </row>
    <row r="5768" spans="2:10" x14ac:dyDescent="0.25">
      <c r="B5768" s="516" t="s">
        <v>479</v>
      </c>
      <c r="C5768" s="458" t="s">
        <v>4339</v>
      </c>
      <c r="D5768" s="458" t="s">
        <v>2107</v>
      </c>
      <c r="E5768" s="456">
        <v>0</v>
      </c>
      <c r="F5768" s="456">
        <v>0</v>
      </c>
      <c r="G5768" s="456">
        <v>0</v>
      </c>
      <c r="H5768" s="456">
        <v>0</v>
      </c>
      <c r="I5768" s="456">
        <v>0</v>
      </c>
      <c r="J5768" s="459">
        <v>0</v>
      </c>
    </row>
    <row r="5769" spans="2:10" x14ac:dyDescent="0.25">
      <c r="B5769" s="516" t="s">
        <v>479</v>
      </c>
      <c r="C5769" s="458" t="s">
        <v>5883</v>
      </c>
      <c r="D5769" s="458" t="s">
        <v>4229</v>
      </c>
      <c r="E5769" s="456">
        <v>0</v>
      </c>
      <c r="F5769" s="456">
        <v>0</v>
      </c>
      <c r="G5769" s="456">
        <v>0</v>
      </c>
      <c r="H5769" s="456">
        <v>0</v>
      </c>
      <c r="I5769" s="456">
        <v>0</v>
      </c>
      <c r="J5769" s="459">
        <v>0</v>
      </c>
    </row>
    <row r="5770" spans="2:10" x14ac:dyDescent="0.25">
      <c r="B5770" s="516" t="s">
        <v>479</v>
      </c>
      <c r="C5770" s="458" t="s">
        <v>4340</v>
      </c>
      <c r="D5770" s="458" t="s">
        <v>2109</v>
      </c>
      <c r="E5770" s="456">
        <v>0</v>
      </c>
      <c r="F5770" s="456">
        <v>0</v>
      </c>
      <c r="G5770" s="456">
        <v>0</v>
      </c>
      <c r="H5770" s="456">
        <v>0</v>
      </c>
      <c r="I5770" s="456">
        <v>0</v>
      </c>
      <c r="J5770" s="459">
        <v>0</v>
      </c>
    </row>
    <row r="5771" spans="2:10" x14ac:dyDescent="0.25">
      <c r="B5771" s="516" t="s">
        <v>479</v>
      </c>
      <c r="C5771" s="458" t="s">
        <v>4341</v>
      </c>
      <c r="D5771" s="458" t="s">
        <v>2191</v>
      </c>
      <c r="E5771" s="456">
        <v>0</v>
      </c>
      <c r="F5771" s="456">
        <v>0</v>
      </c>
      <c r="G5771" s="456">
        <v>0</v>
      </c>
      <c r="H5771" s="456">
        <v>0</v>
      </c>
      <c r="I5771" s="456">
        <v>0</v>
      </c>
      <c r="J5771" s="459">
        <v>0</v>
      </c>
    </row>
    <row r="5772" spans="2:10" x14ac:dyDescent="0.25">
      <c r="B5772" s="516" t="s">
        <v>479</v>
      </c>
      <c r="C5772" s="458" t="s">
        <v>4901</v>
      </c>
      <c r="D5772" s="458" t="s">
        <v>2117</v>
      </c>
      <c r="E5772" s="456">
        <v>0</v>
      </c>
      <c r="F5772" s="456">
        <v>0</v>
      </c>
      <c r="G5772" s="456">
        <v>0</v>
      </c>
      <c r="H5772" s="456">
        <v>0</v>
      </c>
      <c r="I5772" s="456">
        <v>0</v>
      </c>
      <c r="J5772" s="459">
        <v>0</v>
      </c>
    </row>
    <row r="5773" spans="2:10" x14ac:dyDescent="0.25">
      <c r="B5773" s="516" t="s">
        <v>479</v>
      </c>
      <c r="C5773" s="458" t="s">
        <v>4902</v>
      </c>
      <c r="D5773" s="458" t="s">
        <v>2133</v>
      </c>
      <c r="E5773" s="456">
        <v>0</v>
      </c>
      <c r="F5773" s="456">
        <v>0</v>
      </c>
      <c r="G5773" s="456">
        <v>0</v>
      </c>
      <c r="H5773" s="456">
        <v>0</v>
      </c>
      <c r="I5773" s="456">
        <v>0</v>
      </c>
      <c r="J5773" s="459">
        <v>0</v>
      </c>
    </row>
    <row r="5774" spans="2:10" x14ac:dyDescent="0.25">
      <c r="B5774" s="516" t="s">
        <v>479</v>
      </c>
      <c r="C5774" s="458" t="s">
        <v>4342</v>
      </c>
      <c r="D5774" s="458" t="s">
        <v>2316</v>
      </c>
      <c r="E5774" s="456">
        <v>0</v>
      </c>
      <c r="F5774" s="456">
        <v>0</v>
      </c>
      <c r="G5774" s="456">
        <v>0</v>
      </c>
      <c r="H5774" s="456">
        <v>0</v>
      </c>
      <c r="I5774" s="456">
        <v>0</v>
      </c>
      <c r="J5774" s="459">
        <v>0</v>
      </c>
    </row>
    <row r="5775" spans="2:10" x14ac:dyDescent="0.25">
      <c r="B5775" s="516" t="s">
        <v>479</v>
      </c>
      <c r="C5775" s="458" t="s">
        <v>5884</v>
      </c>
      <c r="D5775" s="458" t="s">
        <v>4227</v>
      </c>
      <c r="E5775" s="456">
        <v>0</v>
      </c>
      <c r="F5775" s="456">
        <v>0</v>
      </c>
      <c r="G5775" s="456">
        <v>0</v>
      </c>
      <c r="H5775" s="456">
        <v>0</v>
      </c>
      <c r="I5775" s="456">
        <v>0</v>
      </c>
      <c r="J5775" s="459">
        <v>0</v>
      </c>
    </row>
    <row r="5776" spans="2:10" x14ac:dyDescent="0.25">
      <c r="B5776" s="516" t="s">
        <v>479</v>
      </c>
      <c r="C5776" s="458" t="s">
        <v>4903</v>
      </c>
      <c r="D5776" s="458" t="s">
        <v>2137</v>
      </c>
      <c r="E5776" s="456">
        <v>0</v>
      </c>
      <c r="F5776" s="456">
        <v>0</v>
      </c>
      <c r="G5776" s="456">
        <v>0</v>
      </c>
      <c r="H5776" s="456">
        <v>0</v>
      </c>
      <c r="I5776" s="456">
        <v>0</v>
      </c>
      <c r="J5776" s="459">
        <v>0</v>
      </c>
    </row>
    <row r="5777" spans="2:10" x14ac:dyDescent="0.25">
      <c r="B5777" s="516" t="s">
        <v>479</v>
      </c>
      <c r="C5777" s="458" t="s">
        <v>4343</v>
      </c>
      <c r="D5777" s="458" t="s">
        <v>2322</v>
      </c>
      <c r="E5777" s="456">
        <v>0</v>
      </c>
      <c r="F5777" s="456">
        <v>0</v>
      </c>
      <c r="G5777" s="456">
        <v>0</v>
      </c>
      <c r="H5777" s="456">
        <v>0</v>
      </c>
      <c r="I5777" s="456">
        <v>0</v>
      </c>
      <c r="J5777" s="459">
        <v>0</v>
      </c>
    </row>
    <row r="5778" spans="2:10" x14ac:dyDescent="0.25">
      <c r="B5778" s="516" t="s">
        <v>479</v>
      </c>
      <c r="C5778" s="458" t="s">
        <v>4344</v>
      </c>
      <c r="D5778" s="458" t="s">
        <v>2329</v>
      </c>
      <c r="E5778" s="456">
        <v>0</v>
      </c>
      <c r="F5778" s="456">
        <v>0</v>
      </c>
      <c r="G5778" s="456">
        <v>0</v>
      </c>
      <c r="H5778" s="456">
        <v>0</v>
      </c>
      <c r="I5778" s="456">
        <v>0</v>
      </c>
      <c r="J5778" s="459">
        <v>0</v>
      </c>
    </row>
    <row r="5779" spans="2:10" x14ac:dyDescent="0.25">
      <c r="B5779" s="516" t="s">
        <v>479</v>
      </c>
      <c r="C5779" s="458" t="s">
        <v>5885</v>
      </c>
      <c r="D5779" s="458" t="s">
        <v>2357</v>
      </c>
      <c r="E5779" s="456">
        <v>0</v>
      </c>
      <c r="F5779" s="456">
        <v>0</v>
      </c>
      <c r="G5779" s="456">
        <v>0</v>
      </c>
      <c r="H5779" s="456">
        <v>0</v>
      </c>
      <c r="I5779" s="456">
        <v>0</v>
      </c>
      <c r="J5779" s="459">
        <v>0</v>
      </c>
    </row>
    <row r="5780" spans="2:10" x14ac:dyDescent="0.25">
      <c r="B5780" s="516" t="s">
        <v>479</v>
      </c>
      <c r="C5780" s="458" t="s">
        <v>5182</v>
      </c>
      <c r="D5780" s="458" t="s">
        <v>5135</v>
      </c>
      <c r="E5780" s="456">
        <v>0</v>
      </c>
      <c r="F5780" s="456">
        <v>0</v>
      </c>
      <c r="G5780" s="456">
        <v>0</v>
      </c>
      <c r="H5780" s="456">
        <v>0</v>
      </c>
      <c r="I5780" s="456">
        <v>0</v>
      </c>
      <c r="J5780" s="459">
        <v>0</v>
      </c>
    </row>
    <row r="5781" spans="2:10" x14ac:dyDescent="0.25">
      <c r="B5781" s="516" t="s">
        <v>479</v>
      </c>
      <c r="C5781" s="458" t="s">
        <v>4904</v>
      </c>
      <c r="D5781" s="458" t="s">
        <v>2318</v>
      </c>
      <c r="E5781" s="456">
        <v>0</v>
      </c>
      <c r="F5781" s="456">
        <v>0</v>
      </c>
      <c r="G5781" s="456">
        <v>0</v>
      </c>
      <c r="H5781" s="456">
        <v>0</v>
      </c>
      <c r="I5781" s="456">
        <v>0</v>
      </c>
      <c r="J5781" s="459">
        <v>0</v>
      </c>
    </row>
    <row r="5782" spans="2:10" x14ac:dyDescent="0.25">
      <c r="B5782" s="516" t="s">
        <v>479</v>
      </c>
      <c r="C5782" s="458" t="s">
        <v>5044</v>
      </c>
      <c r="D5782" s="458" t="s">
        <v>2107</v>
      </c>
      <c r="E5782" s="456">
        <v>0</v>
      </c>
      <c r="F5782" s="456">
        <v>0</v>
      </c>
      <c r="G5782" s="456">
        <v>431283.99</v>
      </c>
      <c r="H5782" s="456">
        <v>431283.99</v>
      </c>
      <c r="I5782" s="456">
        <v>0</v>
      </c>
      <c r="J5782" s="459">
        <v>0</v>
      </c>
    </row>
    <row r="5783" spans="2:10" x14ac:dyDescent="0.25">
      <c r="B5783" s="516" t="s">
        <v>479</v>
      </c>
      <c r="C5783" s="458" t="s">
        <v>5183</v>
      </c>
      <c r="D5783" s="458" t="s">
        <v>2109</v>
      </c>
      <c r="E5783" s="456">
        <v>394.13</v>
      </c>
      <c r="F5783" s="456">
        <v>0</v>
      </c>
      <c r="G5783" s="456">
        <v>0</v>
      </c>
      <c r="H5783" s="456">
        <v>394.13</v>
      </c>
      <c r="I5783" s="456">
        <v>0</v>
      </c>
      <c r="J5783" s="459">
        <v>0</v>
      </c>
    </row>
    <row r="5784" spans="2:10" x14ac:dyDescent="0.25">
      <c r="B5784" s="516" t="s">
        <v>479</v>
      </c>
      <c r="C5784" s="458" t="s">
        <v>5184</v>
      </c>
      <c r="D5784" s="458" t="s">
        <v>2294</v>
      </c>
      <c r="E5784" s="456">
        <v>0</v>
      </c>
      <c r="F5784" s="456">
        <v>0</v>
      </c>
      <c r="G5784" s="456">
        <v>0</v>
      </c>
      <c r="H5784" s="456">
        <v>0</v>
      </c>
      <c r="I5784" s="456">
        <v>0</v>
      </c>
      <c r="J5784" s="459">
        <v>0</v>
      </c>
    </row>
    <row r="5785" spans="2:10" x14ac:dyDescent="0.25">
      <c r="B5785" s="516" t="s">
        <v>479</v>
      </c>
      <c r="C5785" s="458" t="s">
        <v>5185</v>
      </c>
      <c r="D5785" s="458" t="s">
        <v>2117</v>
      </c>
      <c r="E5785" s="456">
        <v>0</v>
      </c>
      <c r="F5785" s="456">
        <v>0</v>
      </c>
      <c r="G5785" s="456">
        <v>0</v>
      </c>
      <c r="H5785" s="456">
        <v>0</v>
      </c>
      <c r="I5785" s="456">
        <v>0</v>
      </c>
      <c r="J5785" s="459">
        <v>0</v>
      </c>
    </row>
    <row r="5786" spans="2:10" x14ac:dyDescent="0.25">
      <c r="B5786" s="516" t="s">
        <v>479</v>
      </c>
      <c r="C5786" s="458" t="s">
        <v>5186</v>
      </c>
      <c r="D5786" s="458" t="s">
        <v>2316</v>
      </c>
      <c r="E5786" s="456">
        <v>0</v>
      </c>
      <c r="F5786" s="456">
        <v>0</v>
      </c>
      <c r="G5786" s="456">
        <v>0</v>
      </c>
      <c r="H5786" s="456">
        <v>0</v>
      </c>
      <c r="I5786" s="456">
        <v>0</v>
      </c>
      <c r="J5786" s="459">
        <v>0</v>
      </c>
    </row>
    <row r="5787" spans="2:10" x14ac:dyDescent="0.25">
      <c r="B5787" s="516" t="s">
        <v>479</v>
      </c>
      <c r="C5787" s="458" t="s">
        <v>4905</v>
      </c>
      <c r="D5787" s="458" t="s">
        <v>2322</v>
      </c>
      <c r="E5787" s="456">
        <v>0</v>
      </c>
      <c r="F5787" s="456">
        <v>0</v>
      </c>
      <c r="G5787" s="456">
        <v>0</v>
      </c>
      <c r="H5787" s="456">
        <v>0</v>
      </c>
      <c r="I5787" s="456">
        <v>0</v>
      </c>
      <c r="J5787" s="459">
        <v>0</v>
      </c>
    </row>
    <row r="5788" spans="2:10" x14ac:dyDescent="0.25">
      <c r="B5788" s="516" t="s">
        <v>479</v>
      </c>
      <c r="C5788" s="458" t="s">
        <v>5187</v>
      </c>
      <c r="D5788" s="458" t="s">
        <v>2351</v>
      </c>
      <c r="E5788" s="456">
        <v>0</v>
      </c>
      <c r="F5788" s="456">
        <v>0</v>
      </c>
      <c r="G5788" s="456">
        <v>0</v>
      </c>
      <c r="H5788" s="456">
        <v>0</v>
      </c>
      <c r="I5788" s="456">
        <v>0</v>
      </c>
      <c r="J5788" s="459">
        <v>0</v>
      </c>
    </row>
    <row r="5789" spans="2:10" x14ac:dyDescent="0.25">
      <c r="B5789" s="516" t="s">
        <v>479</v>
      </c>
      <c r="C5789" s="458" t="s">
        <v>5188</v>
      </c>
      <c r="D5789" s="458" t="s">
        <v>2357</v>
      </c>
      <c r="E5789" s="456">
        <v>0</v>
      </c>
      <c r="F5789" s="456">
        <v>0</v>
      </c>
      <c r="G5789" s="456">
        <v>32375</v>
      </c>
      <c r="H5789" s="456">
        <v>32375</v>
      </c>
      <c r="I5789" s="456">
        <v>0</v>
      </c>
      <c r="J5789" s="459">
        <v>0</v>
      </c>
    </row>
    <row r="5790" spans="2:10" x14ac:dyDescent="0.25">
      <c r="B5790" s="516" t="s">
        <v>479</v>
      </c>
      <c r="C5790" s="458" t="s">
        <v>5886</v>
      </c>
      <c r="D5790" s="458" t="s">
        <v>2262</v>
      </c>
      <c r="E5790" s="456">
        <v>0</v>
      </c>
      <c r="F5790" s="456">
        <v>0</v>
      </c>
      <c r="G5790" s="456">
        <v>35000</v>
      </c>
      <c r="H5790" s="456">
        <v>35000</v>
      </c>
      <c r="I5790" s="456">
        <v>0</v>
      </c>
      <c r="J5790" s="459">
        <v>0</v>
      </c>
    </row>
    <row r="5791" spans="2:10" x14ac:dyDescent="0.25">
      <c r="B5791" s="516" t="s">
        <v>479</v>
      </c>
      <c r="C5791" s="458" t="s">
        <v>5045</v>
      </c>
      <c r="D5791" s="458" t="s">
        <v>2097</v>
      </c>
      <c r="E5791" s="456">
        <v>0</v>
      </c>
      <c r="F5791" s="456">
        <v>0</v>
      </c>
      <c r="G5791" s="456">
        <v>0</v>
      </c>
      <c r="H5791" s="456">
        <v>0</v>
      </c>
      <c r="I5791" s="456">
        <v>0</v>
      </c>
      <c r="J5791" s="459">
        <v>0</v>
      </c>
    </row>
    <row r="5792" spans="2:10" x14ac:dyDescent="0.25">
      <c r="B5792" s="516" t="s">
        <v>479</v>
      </c>
      <c r="C5792" s="458" t="s">
        <v>5046</v>
      </c>
      <c r="D5792" s="458" t="s">
        <v>2105</v>
      </c>
      <c r="E5792" s="456">
        <v>0</v>
      </c>
      <c r="F5792" s="456">
        <v>0</v>
      </c>
      <c r="G5792" s="456">
        <v>0</v>
      </c>
      <c r="H5792" s="456">
        <v>0</v>
      </c>
      <c r="I5792" s="456">
        <v>0</v>
      </c>
      <c r="J5792" s="459">
        <v>0</v>
      </c>
    </row>
    <row r="5793" spans="2:10" x14ac:dyDescent="0.25">
      <c r="B5793" s="516" t="s">
        <v>479</v>
      </c>
      <c r="C5793" s="458" t="s">
        <v>5047</v>
      </c>
      <c r="D5793" s="458" t="s">
        <v>2186</v>
      </c>
      <c r="E5793" s="456">
        <v>0</v>
      </c>
      <c r="F5793" s="456">
        <v>0</v>
      </c>
      <c r="G5793" s="456">
        <v>0</v>
      </c>
      <c r="H5793" s="456">
        <v>0</v>
      </c>
      <c r="I5793" s="456">
        <v>0</v>
      </c>
      <c r="J5793" s="459">
        <v>0</v>
      </c>
    </row>
    <row r="5794" spans="2:10" x14ac:dyDescent="0.25">
      <c r="B5794" s="516" t="s">
        <v>479</v>
      </c>
      <c r="C5794" s="458" t="s">
        <v>5048</v>
      </c>
      <c r="D5794" s="458" t="s">
        <v>2197</v>
      </c>
      <c r="E5794" s="456">
        <v>0</v>
      </c>
      <c r="F5794" s="456">
        <v>0</v>
      </c>
      <c r="G5794" s="456">
        <v>0</v>
      </c>
      <c r="H5794" s="456">
        <v>0</v>
      </c>
      <c r="I5794" s="456">
        <v>0</v>
      </c>
      <c r="J5794" s="459">
        <v>0</v>
      </c>
    </row>
    <row r="5795" spans="2:10" x14ac:dyDescent="0.25">
      <c r="B5795" s="516" t="s">
        <v>479</v>
      </c>
      <c r="C5795" s="458" t="s">
        <v>5049</v>
      </c>
      <c r="D5795" s="458" t="s">
        <v>2228</v>
      </c>
      <c r="E5795" s="456">
        <v>0</v>
      </c>
      <c r="F5795" s="456">
        <v>0</v>
      </c>
      <c r="G5795" s="456">
        <v>0</v>
      </c>
      <c r="H5795" s="456">
        <v>0</v>
      </c>
      <c r="I5795" s="456">
        <v>0</v>
      </c>
      <c r="J5795" s="459">
        <v>0</v>
      </c>
    </row>
    <row r="5796" spans="2:10" x14ac:dyDescent="0.25">
      <c r="B5796" s="516" t="s">
        <v>479</v>
      </c>
      <c r="C5796" s="458" t="s">
        <v>4906</v>
      </c>
      <c r="D5796" s="458" t="s">
        <v>2256</v>
      </c>
      <c r="E5796" s="456">
        <v>0</v>
      </c>
      <c r="F5796" s="456">
        <v>0</v>
      </c>
      <c r="G5796" s="456">
        <v>0</v>
      </c>
      <c r="H5796" s="456">
        <v>0</v>
      </c>
      <c r="I5796" s="456">
        <v>0</v>
      </c>
      <c r="J5796" s="459">
        <v>0</v>
      </c>
    </row>
    <row r="5797" spans="2:10" x14ac:dyDescent="0.25">
      <c r="B5797" s="516" t="s">
        <v>479</v>
      </c>
      <c r="C5797" s="458" t="s">
        <v>5887</v>
      </c>
      <c r="D5797" s="458" t="s">
        <v>2357</v>
      </c>
      <c r="E5797" s="456">
        <v>0</v>
      </c>
      <c r="F5797" s="456">
        <v>0</v>
      </c>
      <c r="G5797" s="456">
        <v>247181.73</v>
      </c>
      <c r="H5797" s="456">
        <v>247181.73</v>
      </c>
      <c r="I5797" s="456">
        <v>0</v>
      </c>
      <c r="J5797" s="459">
        <v>0</v>
      </c>
    </row>
    <row r="5798" spans="2:10" x14ac:dyDescent="0.25">
      <c r="B5798" s="516" t="s">
        <v>479</v>
      </c>
      <c r="C5798" s="458" t="s">
        <v>5189</v>
      </c>
      <c r="D5798" s="458" t="s">
        <v>2107</v>
      </c>
      <c r="E5798" s="456">
        <v>0</v>
      </c>
      <c r="F5798" s="456">
        <v>0</v>
      </c>
      <c r="G5798" s="456">
        <v>-495.23</v>
      </c>
      <c r="H5798" s="456">
        <v>-495.23</v>
      </c>
      <c r="I5798" s="456">
        <v>0</v>
      </c>
      <c r="J5798" s="459">
        <v>0</v>
      </c>
    </row>
    <row r="5799" spans="2:10" x14ac:dyDescent="0.25">
      <c r="B5799" s="516" t="s">
        <v>479</v>
      </c>
      <c r="C5799" s="458" t="s">
        <v>5190</v>
      </c>
      <c r="D5799" s="458" t="s">
        <v>4229</v>
      </c>
      <c r="E5799" s="456">
        <v>0</v>
      </c>
      <c r="F5799" s="456">
        <v>0</v>
      </c>
      <c r="G5799" s="456">
        <v>495.23</v>
      </c>
      <c r="H5799" s="456">
        <v>495.23</v>
      </c>
      <c r="I5799" s="456">
        <v>0</v>
      </c>
      <c r="J5799" s="459">
        <v>0</v>
      </c>
    </row>
    <row r="5800" spans="2:10" x14ac:dyDescent="0.25">
      <c r="B5800" s="516" t="s">
        <v>479</v>
      </c>
      <c r="C5800" s="458" t="s">
        <v>5191</v>
      </c>
      <c r="D5800" s="458" t="s">
        <v>5146</v>
      </c>
      <c r="E5800" s="456">
        <v>0</v>
      </c>
      <c r="F5800" s="456">
        <v>0</v>
      </c>
      <c r="G5800" s="456">
        <v>0</v>
      </c>
      <c r="H5800" s="456">
        <v>0</v>
      </c>
      <c r="I5800" s="456">
        <v>0</v>
      </c>
      <c r="J5800" s="459">
        <v>0</v>
      </c>
    </row>
    <row r="5801" spans="2:10" x14ac:dyDescent="0.25">
      <c r="B5801" s="516" t="s">
        <v>479</v>
      </c>
      <c r="C5801" s="458" t="s">
        <v>5888</v>
      </c>
      <c r="D5801" s="458" t="s">
        <v>5135</v>
      </c>
      <c r="E5801" s="456">
        <v>0</v>
      </c>
      <c r="F5801" s="456">
        <v>0</v>
      </c>
      <c r="G5801" s="456">
        <v>0</v>
      </c>
      <c r="H5801" s="456">
        <v>0</v>
      </c>
      <c r="I5801" s="456">
        <v>0</v>
      </c>
      <c r="J5801" s="459">
        <v>0</v>
      </c>
    </row>
    <row r="5802" spans="2:10" x14ac:dyDescent="0.25">
      <c r="B5802" s="516" t="s">
        <v>479</v>
      </c>
      <c r="C5802" s="458" t="s">
        <v>5192</v>
      </c>
      <c r="D5802" s="458" t="s">
        <v>5149</v>
      </c>
      <c r="E5802" s="456">
        <v>0</v>
      </c>
      <c r="F5802" s="456">
        <v>0</v>
      </c>
      <c r="G5802" s="456">
        <v>0</v>
      </c>
      <c r="H5802" s="456">
        <v>0</v>
      </c>
      <c r="I5802" s="456">
        <v>0</v>
      </c>
      <c r="J5802" s="459">
        <v>0</v>
      </c>
    </row>
    <row r="5803" spans="2:10" x14ac:dyDescent="0.25">
      <c r="B5803" s="516" t="s">
        <v>479</v>
      </c>
      <c r="C5803" s="458" t="s">
        <v>5889</v>
      </c>
      <c r="D5803" s="458" t="s">
        <v>2107</v>
      </c>
      <c r="E5803" s="456">
        <v>0</v>
      </c>
      <c r="F5803" s="456">
        <v>0</v>
      </c>
      <c r="G5803" s="456">
        <v>0</v>
      </c>
      <c r="H5803" s="456">
        <v>0</v>
      </c>
      <c r="I5803" s="456">
        <v>0</v>
      </c>
      <c r="J5803" s="459">
        <v>0</v>
      </c>
    </row>
    <row r="5804" spans="2:10" x14ac:dyDescent="0.25">
      <c r="B5804" s="516" t="s">
        <v>479</v>
      </c>
      <c r="C5804" s="458" t="s">
        <v>2819</v>
      </c>
      <c r="D5804" s="458" t="s">
        <v>2065</v>
      </c>
      <c r="E5804" s="456">
        <v>0</v>
      </c>
      <c r="F5804" s="456">
        <v>0</v>
      </c>
      <c r="G5804" s="456">
        <v>569578.1</v>
      </c>
      <c r="H5804" s="456">
        <v>569578.1</v>
      </c>
      <c r="I5804" s="456">
        <v>0</v>
      </c>
      <c r="J5804" s="459">
        <v>0</v>
      </c>
    </row>
    <row r="5805" spans="2:10" x14ac:dyDescent="0.25">
      <c r="B5805" s="516" t="s">
        <v>479</v>
      </c>
      <c r="C5805" s="458" t="s">
        <v>2820</v>
      </c>
      <c r="D5805" s="458" t="s">
        <v>2067</v>
      </c>
      <c r="E5805" s="456">
        <v>0</v>
      </c>
      <c r="F5805" s="456">
        <v>0</v>
      </c>
      <c r="G5805" s="456">
        <v>34428.879999999997</v>
      </c>
      <c r="H5805" s="456">
        <v>34428.879999999997</v>
      </c>
      <c r="I5805" s="456">
        <v>0</v>
      </c>
      <c r="J5805" s="459">
        <v>0</v>
      </c>
    </row>
    <row r="5806" spans="2:10" x14ac:dyDescent="0.25">
      <c r="B5806" s="516" t="s">
        <v>479</v>
      </c>
      <c r="C5806" s="458" t="s">
        <v>2821</v>
      </c>
      <c r="D5806" s="458" t="s">
        <v>2069</v>
      </c>
      <c r="E5806" s="456">
        <v>0</v>
      </c>
      <c r="F5806" s="456">
        <v>0</v>
      </c>
      <c r="G5806" s="456">
        <v>6300</v>
      </c>
      <c r="H5806" s="456">
        <v>6300</v>
      </c>
      <c r="I5806" s="456">
        <v>0</v>
      </c>
      <c r="J5806" s="459">
        <v>0</v>
      </c>
    </row>
    <row r="5807" spans="2:10" x14ac:dyDescent="0.25">
      <c r="B5807" s="516" t="s">
        <v>479</v>
      </c>
      <c r="C5807" s="458" t="s">
        <v>2822</v>
      </c>
      <c r="D5807" s="458" t="s">
        <v>2071</v>
      </c>
      <c r="E5807" s="456">
        <v>802369.93</v>
      </c>
      <c r="F5807" s="456">
        <v>0</v>
      </c>
      <c r="G5807" s="456">
        <v>82489.240000000005</v>
      </c>
      <c r="H5807" s="456">
        <v>0</v>
      </c>
      <c r="I5807" s="456">
        <v>884859.17</v>
      </c>
      <c r="J5807" s="459">
        <v>0</v>
      </c>
    </row>
    <row r="5808" spans="2:10" x14ac:dyDescent="0.25">
      <c r="B5808" s="516" t="s">
        <v>479</v>
      </c>
      <c r="C5808" s="458" t="s">
        <v>2823</v>
      </c>
      <c r="D5808" s="458" t="s">
        <v>2073</v>
      </c>
      <c r="E5808" s="456">
        <v>0</v>
      </c>
      <c r="F5808" s="456">
        <v>0</v>
      </c>
      <c r="G5808" s="456">
        <v>0</v>
      </c>
      <c r="H5808" s="456">
        <v>0</v>
      </c>
      <c r="I5808" s="456">
        <v>0</v>
      </c>
      <c r="J5808" s="459">
        <v>0</v>
      </c>
    </row>
    <row r="5809" spans="2:10" x14ac:dyDescent="0.25">
      <c r="B5809" s="516" t="s">
        <v>479</v>
      </c>
      <c r="C5809" s="458" t="s">
        <v>2824</v>
      </c>
      <c r="D5809" s="458" t="s">
        <v>2075</v>
      </c>
      <c r="E5809" s="456">
        <v>0</v>
      </c>
      <c r="F5809" s="456">
        <v>0</v>
      </c>
      <c r="G5809" s="456">
        <v>63905.06</v>
      </c>
      <c r="H5809" s="456">
        <v>63905.06</v>
      </c>
      <c r="I5809" s="456">
        <v>0</v>
      </c>
      <c r="J5809" s="459">
        <v>0</v>
      </c>
    </row>
    <row r="5810" spans="2:10" x14ac:dyDescent="0.25">
      <c r="B5810" s="516" t="s">
        <v>479</v>
      </c>
      <c r="C5810" s="458" t="s">
        <v>2825</v>
      </c>
      <c r="D5810" s="458" t="s">
        <v>2077</v>
      </c>
      <c r="E5810" s="456">
        <v>0</v>
      </c>
      <c r="F5810" s="456">
        <v>0</v>
      </c>
      <c r="G5810" s="456">
        <v>0</v>
      </c>
      <c r="H5810" s="456">
        <v>0</v>
      </c>
      <c r="I5810" s="456">
        <v>0</v>
      </c>
      <c r="J5810" s="459">
        <v>0</v>
      </c>
    </row>
    <row r="5811" spans="2:10" x14ac:dyDescent="0.25">
      <c r="B5811" s="516" t="s">
        <v>479</v>
      </c>
      <c r="C5811" s="458" t="s">
        <v>2826</v>
      </c>
      <c r="D5811" s="458" t="s">
        <v>2079</v>
      </c>
      <c r="E5811" s="456">
        <v>0</v>
      </c>
      <c r="F5811" s="456">
        <v>0</v>
      </c>
      <c r="G5811" s="456">
        <v>95261.64</v>
      </c>
      <c r="H5811" s="456">
        <v>95261.64</v>
      </c>
      <c r="I5811" s="456">
        <v>0</v>
      </c>
      <c r="J5811" s="459">
        <v>0</v>
      </c>
    </row>
    <row r="5812" spans="2:10" x14ac:dyDescent="0.25">
      <c r="B5812" s="516" t="s">
        <v>479</v>
      </c>
      <c r="C5812" s="458" t="s">
        <v>2827</v>
      </c>
      <c r="D5812" s="458" t="s">
        <v>2081</v>
      </c>
      <c r="E5812" s="456">
        <v>73990.48</v>
      </c>
      <c r="F5812" s="456">
        <v>0</v>
      </c>
      <c r="G5812" s="456">
        <v>72405.91</v>
      </c>
      <c r="H5812" s="456">
        <v>73990.48</v>
      </c>
      <c r="I5812" s="456">
        <v>72405.91</v>
      </c>
      <c r="J5812" s="459">
        <v>0</v>
      </c>
    </row>
    <row r="5813" spans="2:10" x14ac:dyDescent="0.25">
      <c r="B5813" s="516" t="s">
        <v>479</v>
      </c>
      <c r="C5813" s="458" t="s">
        <v>4717</v>
      </c>
      <c r="D5813" s="458" t="s">
        <v>2083</v>
      </c>
      <c r="E5813" s="456">
        <v>0</v>
      </c>
      <c r="F5813" s="456">
        <v>0</v>
      </c>
      <c r="G5813" s="456">
        <v>0</v>
      </c>
      <c r="H5813" s="456">
        <v>0</v>
      </c>
      <c r="I5813" s="456">
        <v>0</v>
      </c>
      <c r="J5813" s="459">
        <v>0</v>
      </c>
    </row>
    <row r="5814" spans="2:10" x14ac:dyDescent="0.25">
      <c r="B5814" s="516" t="s">
        <v>479</v>
      </c>
      <c r="C5814" s="458" t="s">
        <v>3362</v>
      </c>
      <c r="D5814" s="458" t="s">
        <v>2085</v>
      </c>
      <c r="E5814" s="456">
        <v>108348.91</v>
      </c>
      <c r="F5814" s="456">
        <v>0</v>
      </c>
      <c r="G5814" s="456">
        <v>0</v>
      </c>
      <c r="H5814" s="456">
        <v>108348.91</v>
      </c>
      <c r="I5814" s="456">
        <v>0</v>
      </c>
      <c r="J5814" s="459">
        <v>0</v>
      </c>
    </row>
    <row r="5815" spans="2:10" x14ac:dyDescent="0.25">
      <c r="B5815" s="516" t="s">
        <v>479</v>
      </c>
      <c r="C5815" s="458" t="s">
        <v>3773</v>
      </c>
      <c r="D5815" s="458" t="s">
        <v>2087</v>
      </c>
      <c r="E5815" s="456">
        <v>0</v>
      </c>
      <c r="F5815" s="456">
        <v>0</v>
      </c>
      <c r="G5815" s="456">
        <v>0</v>
      </c>
      <c r="H5815" s="456">
        <v>0</v>
      </c>
      <c r="I5815" s="456">
        <v>0</v>
      </c>
      <c r="J5815" s="459">
        <v>0</v>
      </c>
    </row>
    <row r="5816" spans="2:10" x14ac:dyDescent="0.25">
      <c r="B5816" s="516" t="s">
        <v>479</v>
      </c>
      <c r="C5816" s="458" t="s">
        <v>2828</v>
      </c>
      <c r="D5816" s="458" t="s">
        <v>2089</v>
      </c>
      <c r="E5816" s="456">
        <v>0</v>
      </c>
      <c r="F5816" s="456">
        <v>0</v>
      </c>
      <c r="G5816" s="456">
        <v>10491</v>
      </c>
      <c r="H5816" s="456">
        <v>10491</v>
      </c>
      <c r="I5816" s="456">
        <v>0</v>
      </c>
      <c r="J5816" s="459">
        <v>0</v>
      </c>
    </row>
    <row r="5817" spans="2:10" x14ac:dyDescent="0.25">
      <c r="B5817" s="516" t="s">
        <v>479</v>
      </c>
      <c r="C5817" s="458" t="s">
        <v>2829</v>
      </c>
      <c r="D5817" s="458" t="s">
        <v>2091</v>
      </c>
      <c r="E5817" s="456">
        <v>0</v>
      </c>
      <c r="F5817" s="456">
        <v>0</v>
      </c>
      <c r="G5817" s="456">
        <v>0</v>
      </c>
      <c r="H5817" s="456">
        <v>0</v>
      </c>
      <c r="I5817" s="456">
        <v>0</v>
      </c>
      <c r="J5817" s="459">
        <v>0</v>
      </c>
    </row>
    <row r="5818" spans="2:10" x14ac:dyDescent="0.25">
      <c r="B5818" s="516" t="s">
        <v>479</v>
      </c>
      <c r="C5818" s="458" t="s">
        <v>5890</v>
      </c>
      <c r="D5818" s="458" t="s">
        <v>5585</v>
      </c>
      <c r="E5818" s="456">
        <v>0</v>
      </c>
      <c r="F5818" s="456">
        <v>0</v>
      </c>
      <c r="G5818" s="456">
        <v>0</v>
      </c>
      <c r="H5818" s="456">
        <v>0</v>
      </c>
      <c r="I5818" s="456">
        <v>0</v>
      </c>
      <c r="J5818" s="459">
        <v>0</v>
      </c>
    </row>
    <row r="5819" spans="2:10" x14ac:dyDescent="0.25">
      <c r="B5819" s="516" t="s">
        <v>479</v>
      </c>
      <c r="C5819" s="458" t="s">
        <v>4118</v>
      </c>
      <c r="D5819" s="458" t="s">
        <v>4060</v>
      </c>
      <c r="E5819" s="456">
        <v>0</v>
      </c>
      <c r="F5819" s="456">
        <v>0</v>
      </c>
      <c r="G5819" s="456">
        <v>1793.1</v>
      </c>
      <c r="H5819" s="456">
        <v>1793.1</v>
      </c>
      <c r="I5819" s="456">
        <v>0</v>
      </c>
      <c r="J5819" s="459">
        <v>0</v>
      </c>
    </row>
    <row r="5820" spans="2:10" x14ac:dyDescent="0.25">
      <c r="B5820" s="516" t="s">
        <v>479</v>
      </c>
      <c r="C5820" s="458" t="s">
        <v>5891</v>
      </c>
      <c r="D5820" s="458" t="s">
        <v>2093</v>
      </c>
      <c r="E5820" s="456">
        <v>0</v>
      </c>
      <c r="F5820" s="456">
        <v>0</v>
      </c>
      <c r="G5820" s="456">
        <v>0</v>
      </c>
      <c r="H5820" s="456">
        <v>0</v>
      </c>
      <c r="I5820" s="456">
        <v>0</v>
      </c>
      <c r="J5820" s="459">
        <v>0</v>
      </c>
    </row>
    <row r="5821" spans="2:10" x14ac:dyDescent="0.25">
      <c r="B5821" s="516" t="s">
        <v>479</v>
      </c>
      <c r="C5821" s="458" t="s">
        <v>2830</v>
      </c>
      <c r="D5821" s="458" t="s">
        <v>2095</v>
      </c>
      <c r="E5821" s="456">
        <v>17067.59</v>
      </c>
      <c r="F5821" s="456">
        <v>0</v>
      </c>
      <c r="G5821" s="456">
        <v>16028.04</v>
      </c>
      <c r="H5821" s="456">
        <v>17067.59</v>
      </c>
      <c r="I5821" s="456">
        <v>16028.04</v>
      </c>
      <c r="J5821" s="459">
        <v>0</v>
      </c>
    </row>
    <row r="5822" spans="2:10" x14ac:dyDescent="0.25">
      <c r="B5822" s="516" t="s">
        <v>479</v>
      </c>
      <c r="C5822" s="458" t="s">
        <v>2831</v>
      </c>
      <c r="D5822" s="458" t="s">
        <v>2097</v>
      </c>
      <c r="E5822" s="456">
        <v>220</v>
      </c>
      <c r="F5822" s="456">
        <v>0</v>
      </c>
      <c r="G5822" s="456">
        <v>96.21</v>
      </c>
      <c r="H5822" s="456">
        <v>316.20999999999998</v>
      </c>
      <c r="I5822" s="456">
        <v>0</v>
      </c>
      <c r="J5822" s="459">
        <v>0</v>
      </c>
    </row>
    <row r="5823" spans="2:10" x14ac:dyDescent="0.25">
      <c r="B5823" s="516" t="s">
        <v>479</v>
      </c>
      <c r="C5823" s="458" t="s">
        <v>2832</v>
      </c>
      <c r="D5823" s="458" t="s">
        <v>2099</v>
      </c>
      <c r="E5823" s="456">
        <v>0</v>
      </c>
      <c r="F5823" s="456">
        <v>0</v>
      </c>
      <c r="G5823" s="456">
        <v>0</v>
      </c>
      <c r="H5823" s="456">
        <v>0</v>
      </c>
      <c r="I5823" s="456">
        <v>0</v>
      </c>
      <c r="J5823" s="459">
        <v>0</v>
      </c>
    </row>
    <row r="5824" spans="2:10" ht="18" x14ac:dyDescent="0.25">
      <c r="B5824" s="516" t="s">
        <v>479</v>
      </c>
      <c r="C5824" s="458" t="s">
        <v>3774</v>
      </c>
      <c r="D5824" s="458" t="s">
        <v>2177</v>
      </c>
      <c r="E5824" s="456">
        <v>0</v>
      </c>
      <c r="F5824" s="456">
        <v>0</v>
      </c>
      <c r="G5824" s="456">
        <v>0</v>
      </c>
      <c r="H5824" s="456">
        <v>0</v>
      </c>
      <c r="I5824" s="456">
        <v>0</v>
      </c>
      <c r="J5824" s="459">
        <v>0</v>
      </c>
    </row>
    <row r="5825" spans="2:10" x14ac:dyDescent="0.25">
      <c r="B5825" s="516" t="s">
        <v>479</v>
      </c>
      <c r="C5825" s="458" t="s">
        <v>3363</v>
      </c>
      <c r="D5825" s="458" t="s">
        <v>2101</v>
      </c>
      <c r="E5825" s="456">
        <v>0</v>
      </c>
      <c r="F5825" s="456">
        <v>0</v>
      </c>
      <c r="G5825" s="456">
        <v>0</v>
      </c>
      <c r="H5825" s="456">
        <v>0</v>
      </c>
      <c r="I5825" s="456">
        <v>0</v>
      </c>
      <c r="J5825" s="459">
        <v>0</v>
      </c>
    </row>
    <row r="5826" spans="2:10" x14ac:dyDescent="0.25">
      <c r="B5826" s="516" t="s">
        <v>479</v>
      </c>
      <c r="C5826" s="458" t="s">
        <v>3364</v>
      </c>
      <c r="D5826" s="458" t="s">
        <v>2103</v>
      </c>
      <c r="E5826" s="456">
        <v>0</v>
      </c>
      <c r="F5826" s="456">
        <v>0</v>
      </c>
      <c r="G5826" s="456">
        <v>243485.02</v>
      </c>
      <c r="H5826" s="456">
        <v>243485.02</v>
      </c>
      <c r="I5826" s="456">
        <v>0</v>
      </c>
      <c r="J5826" s="459">
        <v>0</v>
      </c>
    </row>
    <row r="5827" spans="2:10" x14ac:dyDescent="0.25">
      <c r="B5827" s="516" t="s">
        <v>479</v>
      </c>
      <c r="C5827" s="458" t="s">
        <v>2833</v>
      </c>
      <c r="D5827" s="458" t="s">
        <v>2105</v>
      </c>
      <c r="E5827" s="456">
        <v>1527.9</v>
      </c>
      <c r="F5827" s="456">
        <v>0</v>
      </c>
      <c r="G5827" s="456">
        <v>2928.76</v>
      </c>
      <c r="H5827" s="456">
        <v>4456.66</v>
      </c>
      <c r="I5827" s="456">
        <v>0</v>
      </c>
      <c r="J5827" s="459">
        <v>0</v>
      </c>
    </row>
    <row r="5828" spans="2:10" x14ac:dyDescent="0.25">
      <c r="B5828" s="516" t="s">
        <v>479</v>
      </c>
      <c r="C5828" s="458" t="s">
        <v>4718</v>
      </c>
      <c r="D5828" s="458" t="s">
        <v>2186</v>
      </c>
      <c r="E5828" s="456">
        <v>0</v>
      </c>
      <c r="F5828" s="456">
        <v>0</v>
      </c>
      <c r="G5828" s="456">
        <v>0</v>
      </c>
      <c r="H5828" s="456">
        <v>0</v>
      </c>
      <c r="I5828" s="456">
        <v>0</v>
      </c>
      <c r="J5828" s="459">
        <v>0</v>
      </c>
    </row>
    <row r="5829" spans="2:10" x14ac:dyDescent="0.25">
      <c r="B5829" s="516" t="s">
        <v>479</v>
      </c>
      <c r="C5829" s="458" t="s">
        <v>4345</v>
      </c>
      <c r="D5829" s="458" t="s">
        <v>2107</v>
      </c>
      <c r="E5829" s="456">
        <v>5887</v>
      </c>
      <c r="F5829" s="456">
        <v>0</v>
      </c>
      <c r="G5829" s="456">
        <v>488.8</v>
      </c>
      <c r="H5829" s="456">
        <v>5887</v>
      </c>
      <c r="I5829" s="456">
        <v>488.8</v>
      </c>
      <c r="J5829" s="459">
        <v>0</v>
      </c>
    </row>
    <row r="5830" spans="2:10" x14ac:dyDescent="0.25">
      <c r="B5830" s="516" t="s">
        <v>479</v>
      </c>
      <c r="C5830" s="458" t="s">
        <v>4907</v>
      </c>
      <c r="D5830" s="458" t="s">
        <v>2109</v>
      </c>
      <c r="E5830" s="456">
        <v>0</v>
      </c>
      <c r="F5830" s="456">
        <v>0</v>
      </c>
      <c r="G5830" s="456">
        <v>0</v>
      </c>
      <c r="H5830" s="456">
        <v>0</v>
      </c>
      <c r="I5830" s="456">
        <v>0</v>
      </c>
      <c r="J5830" s="459">
        <v>0</v>
      </c>
    </row>
    <row r="5831" spans="2:10" x14ac:dyDescent="0.25">
      <c r="B5831" s="516" t="s">
        <v>479</v>
      </c>
      <c r="C5831" s="458" t="s">
        <v>5892</v>
      </c>
      <c r="D5831" s="458" t="s">
        <v>2111</v>
      </c>
      <c r="E5831" s="456">
        <v>0</v>
      </c>
      <c r="F5831" s="456">
        <v>0</v>
      </c>
      <c r="G5831" s="456">
        <v>0</v>
      </c>
      <c r="H5831" s="456">
        <v>0</v>
      </c>
      <c r="I5831" s="456">
        <v>0</v>
      </c>
      <c r="J5831" s="459">
        <v>0</v>
      </c>
    </row>
    <row r="5832" spans="2:10" x14ac:dyDescent="0.25">
      <c r="B5832" s="516" t="s">
        <v>479</v>
      </c>
      <c r="C5832" s="458" t="s">
        <v>4119</v>
      </c>
      <c r="D5832" s="458" t="s">
        <v>2191</v>
      </c>
      <c r="E5832" s="456">
        <v>0</v>
      </c>
      <c r="F5832" s="456">
        <v>0</v>
      </c>
      <c r="G5832" s="456">
        <v>225.6</v>
      </c>
      <c r="H5832" s="456">
        <v>225.6</v>
      </c>
      <c r="I5832" s="456">
        <v>0</v>
      </c>
      <c r="J5832" s="459">
        <v>0</v>
      </c>
    </row>
    <row r="5833" spans="2:10" x14ac:dyDescent="0.25">
      <c r="B5833" s="516" t="s">
        <v>479</v>
      </c>
      <c r="C5833" s="458" t="s">
        <v>5893</v>
      </c>
      <c r="D5833" s="458" t="s">
        <v>2113</v>
      </c>
      <c r="E5833" s="456">
        <v>0</v>
      </c>
      <c r="F5833" s="456">
        <v>0</v>
      </c>
      <c r="G5833" s="456">
        <v>0</v>
      </c>
      <c r="H5833" s="456">
        <v>0</v>
      </c>
      <c r="I5833" s="456">
        <v>0</v>
      </c>
      <c r="J5833" s="459">
        <v>0</v>
      </c>
    </row>
    <row r="5834" spans="2:10" x14ac:dyDescent="0.25">
      <c r="B5834" s="516" t="s">
        <v>479</v>
      </c>
      <c r="C5834" s="458" t="s">
        <v>2834</v>
      </c>
      <c r="D5834" s="458" t="s">
        <v>2115</v>
      </c>
      <c r="E5834" s="456">
        <v>106947.21</v>
      </c>
      <c r="F5834" s="456">
        <v>0</v>
      </c>
      <c r="G5834" s="456">
        <v>123945.5</v>
      </c>
      <c r="H5834" s="456">
        <v>106947.21</v>
      </c>
      <c r="I5834" s="456">
        <v>123945.5</v>
      </c>
      <c r="J5834" s="459">
        <v>0</v>
      </c>
    </row>
    <row r="5835" spans="2:10" x14ac:dyDescent="0.25">
      <c r="B5835" s="516" t="s">
        <v>479</v>
      </c>
      <c r="C5835" s="458" t="s">
        <v>3775</v>
      </c>
      <c r="D5835" s="458" t="s">
        <v>2117</v>
      </c>
      <c r="E5835" s="456">
        <v>0</v>
      </c>
      <c r="F5835" s="456">
        <v>0</v>
      </c>
      <c r="G5835" s="456">
        <v>0</v>
      </c>
      <c r="H5835" s="456">
        <v>0</v>
      </c>
      <c r="I5835" s="456">
        <v>0</v>
      </c>
      <c r="J5835" s="459">
        <v>0</v>
      </c>
    </row>
    <row r="5836" spans="2:10" x14ac:dyDescent="0.25">
      <c r="B5836" s="516" t="s">
        <v>479</v>
      </c>
      <c r="C5836" s="458" t="s">
        <v>5050</v>
      </c>
      <c r="D5836" s="458" t="s">
        <v>2197</v>
      </c>
      <c r="E5836" s="456">
        <v>0</v>
      </c>
      <c r="F5836" s="456">
        <v>0</v>
      </c>
      <c r="G5836" s="456">
        <v>0</v>
      </c>
      <c r="H5836" s="456">
        <v>0</v>
      </c>
      <c r="I5836" s="456">
        <v>0</v>
      </c>
      <c r="J5836" s="459">
        <v>0</v>
      </c>
    </row>
    <row r="5837" spans="2:10" x14ac:dyDescent="0.25">
      <c r="B5837" s="516" t="s">
        <v>479</v>
      </c>
      <c r="C5837" s="458" t="s">
        <v>3365</v>
      </c>
      <c r="D5837" s="458" t="s">
        <v>2119</v>
      </c>
      <c r="E5837" s="456">
        <v>6000</v>
      </c>
      <c r="F5837" s="456">
        <v>0</v>
      </c>
      <c r="G5837" s="456">
        <v>16681</v>
      </c>
      <c r="H5837" s="456">
        <v>6000</v>
      </c>
      <c r="I5837" s="456">
        <v>16681</v>
      </c>
      <c r="J5837" s="459">
        <v>0</v>
      </c>
    </row>
    <row r="5838" spans="2:10" x14ac:dyDescent="0.25">
      <c r="B5838" s="516" t="s">
        <v>479</v>
      </c>
      <c r="C5838" s="458" t="s">
        <v>2835</v>
      </c>
      <c r="D5838" s="458" t="s">
        <v>2121</v>
      </c>
      <c r="E5838" s="456">
        <v>7376.3</v>
      </c>
      <c r="F5838" s="456">
        <v>0</v>
      </c>
      <c r="G5838" s="456">
        <v>4792.32</v>
      </c>
      <c r="H5838" s="456">
        <v>7376.3</v>
      </c>
      <c r="I5838" s="456">
        <v>4792.32</v>
      </c>
      <c r="J5838" s="459">
        <v>0</v>
      </c>
    </row>
    <row r="5839" spans="2:10" x14ac:dyDescent="0.25">
      <c r="B5839" s="516" t="s">
        <v>479</v>
      </c>
      <c r="C5839" s="458" t="s">
        <v>3366</v>
      </c>
      <c r="D5839" s="458" t="s">
        <v>2123</v>
      </c>
      <c r="E5839" s="456">
        <v>1182.83</v>
      </c>
      <c r="F5839" s="456">
        <v>0</v>
      </c>
      <c r="G5839" s="456">
        <v>810.23</v>
      </c>
      <c r="H5839" s="456">
        <v>1502.83</v>
      </c>
      <c r="I5839" s="456">
        <v>490.23</v>
      </c>
      <c r="J5839" s="459">
        <v>0</v>
      </c>
    </row>
    <row r="5840" spans="2:10" ht="18" x14ac:dyDescent="0.25">
      <c r="B5840" s="516" t="s">
        <v>479</v>
      </c>
      <c r="C5840" s="458" t="s">
        <v>5894</v>
      </c>
      <c r="D5840" s="458" t="s">
        <v>2125</v>
      </c>
      <c r="E5840" s="456">
        <v>0</v>
      </c>
      <c r="F5840" s="456">
        <v>0</v>
      </c>
      <c r="G5840" s="456">
        <v>2068.61</v>
      </c>
      <c r="H5840" s="456">
        <v>0</v>
      </c>
      <c r="I5840" s="456">
        <v>2068.61</v>
      </c>
      <c r="J5840" s="459">
        <v>0</v>
      </c>
    </row>
    <row r="5841" spans="2:10" ht="18" x14ac:dyDescent="0.25">
      <c r="B5841" s="516" t="s">
        <v>479</v>
      </c>
      <c r="C5841" s="458" t="s">
        <v>3776</v>
      </c>
      <c r="D5841" s="458" t="s">
        <v>2127</v>
      </c>
      <c r="E5841" s="456">
        <v>0</v>
      </c>
      <c r="F5841" s="456">
        <v>0</v>
      </c>
      <c r="G5841" s="456">
        <v>0</v>
      </c>
      <c r="H5841" s="456">
        <v>0</v>
      </c>
      <c r="I5841" s="456">
        <v>0</v>
      </c>
      <c r="J5841" s="459">
        <v>0</v>
      </c>
    </row>
    <row r="5842" spans="2:10" x14ac:dyDescent="0.25">
      <c r="B5842" s="516" t="s">
        <v>479</v>
      </c>
      <c r="C5842" s="458" t="s">
        <v>3367</v>
      </c>
      <c r="D5842" s="458" t="s">
        <v>2129</v>
      </c>
      <c r="E5842" s="456">
        <v>8992.5499999999993</v>
      </c>
      <c r="F5842" s="456">
        <v>0</v>
      </c>
      <c r="G5842" s="456">
        <v>8436.11</v>
      </c>
      <c r="H5842" s="456">
        <v>8992.5499999999993</v>
      </c>
      <c r="I5842" s="456">
        <v>8436.11</v>
      </c>
      <c r="J5842" s="459">
        <v>0</v>
      </c>
    </row>
    <row r="5843" spans="2:10" x14ac:dyDescent="0.25">
      <c r="B5843" s="516" t="s">
        <v>479</v>
      </c>
      <c r="C5843" s="458" t="s">
        <v>3777</v>
      </c>
      <c r="D5843" s="458" t="s">
        <v>2131</v>
      </c>
      <c r="E5843" s="456">
        <v>11663.79</v>
      </c>
      <c r="F5843" s="456">
        <v>0</v>
      </c>
      <c r="G5843" s="456">
        <v>0</v>
      </c>
      <c r="H5843" s="456">
        <v>11663.79</v>
      </c>
      <c r="I5843" s="456">
        <v>0</v>
      </c>
      <c r="J5843" s="459">
        <v>0</v>
      </c>
    </row>
    <row r="5844" spans="2:10" x14ac:dyDescent="0.25">
      <c r="B5844" s="516" t="s">
        <v>479</v>
      </c>
      <c r="C5844" s="458" t="s">
        <v>2836</v>
      </c>
      <c r="D5844" s="458" t="s">
        <v>2133</v>
      </c>
      <c r="E5844" s="456">
        <v>46909.64</v>
      </c>
      <c r="F5844" s="456">
        <v>0</v>
      </c>
      <c r="G5844" s="456">
        <v>42837.96</v>
      </c>
      <c r="H5844" s="456">
        <v>46909.64</v>
      </c>
      <c r="I5844" s="456">
        <v>42837.96</v>
      </c>
      <c r="J5844" s="459">
        <v>0</v>
      </c>
    </row>
    <row r="5845" spans="2:10" x14ac:dyDescent="0.25">
      <c r="B5845" s="516" t="s">
        <v>479</v>
      </c>
      <c r="C5845" s="458" t="s">
        <v>2837</v>
      </c>
      <c r="D5845" s="458" t="s">
        <v>2135</v>
      </c>
      <c r="E5845" s="456">
        <v>16077.69</v>
      </c>
      <c r="F5845" s="456">
        <v>0</v>
      </c>
      <c r="G5845" s="456">
        <v>47316.57</v>
      </c>
      <c r="H5845" s="456">
        <v>16077.69</v>
      </c>
      <c r="I5845" s="456">
        <v>47316.57</v>
      </c>
      <c r="J5845" s="459">
        <v>0</v>
      </c>
    </row>
    <row r="5846" spans="2:10" x14ac:dyDescent="0.25">
      <c r="B5846" s="516" t="s">
        <v>479</v>
      </c>
      <c r="C5846" s="458" t="s">
        <v>3368</v>
      </c>
      <c r="D5846" s="458" t="s">
        <v>2137</v>
      </c>
      <c r="E5846" s="456">
        <v>0</v>
      </c>
      <c r="F5846" s="456">
        <v>0</v>
      </c>
      <c r="G5846" s="456">
        <v>648.21</v>
      </c>
      <c r="H5846" s="456">
        <v>0</v>
      </c>
      <c r="I5846" s="456">
        <v>648.21</v>
      </c>
      <c r="J5846" s="459">
        <v>0</v>
      </c>
    </row>
    <row r="5847" spans="2:10" x14ac:dyDescent="0.25">
      <c r="B5847" s="516" t="s">
        <v>479</v>
      </c>
      <c r="C5847" s="458" t="s">
        <v>4120</v>
      </c>
      <c r="D5847" s="458" t="s">
        <v>2139</v>
      </c>
      <c r="E5847" s="456">
        <v>0</v>
      </c>
      <c r="F5847" s="456">
        <v>0</v>
      </c>
      <c r="G5847" s="456">
        <v>0</v>
      </c>
      <c r="H5847" s="456">
        <v>0</v>
      </c>
      <c r="I5847" s="456">
        <v>0</v>
      </c>
      <c r="J5847" s="459">
        <v>0</v>
      </c>
    </row>
    <row r="5848" spans="2:10" x14ac:dyDescent="0.25">
      <c r="B5848" s="516" t="s">
        <v>479</v>
      </c>
      <c r="C5848" s="458" t="s">
        <v>5895</v>
      </c>
      <c r="D5848" s="458" t="s">
        <v>3265</v>
      </c>
      <c r="E5848" s="456">
        <v>0</v>
      </c>
      <c r="F5848" s="456">
        <v>0</v>
      </c>
      <c r="G5848" s="456">
        <v>0</v>
      </c>
      <c r="H5848" s="456">
        <v>0</v>
      </c>
      <c r="I5848" s="456">
        <v>0</v>
      </c>
      <c r="J5848" s="459">
        <v>0</v>
      </c>
    </row>
    <row r="5849" spans="2:10" x14ac:dyDescent="0.25">
      <c r="B5849" s="516" t="s">
        <v>479</v>
      </c>
      <c r="C5849" s="458" t="s">
        <v>3778</v>
      </c>
      <c r="D5849" s="458" t="s">
        <v>2141</v>
      </c>
      <c r="E5849" s="456">
        <v>46.93</v>
      </c>
      <c r="F5849" s="456">
        <v>0</v>
      </c>
      <c r="G5849" s="456">
        <v>0</v>
      </c>
      <c r="H5849" s="456">
        <v>46.93</v>
      </c>
      <c r="I5849" s="456">
        <v>0</v>
      </c>
      <c r="J5849" s="459">
        <v>0</v>
      </c>
    </row>
    <row r="5850" spans="2:10" x14ac:dyDescent="0.25">
      <c r="B5850" s="516" t="s">
        <v>479</v>
      </c>
      <c r="C5850" s="458" t="s">
        <v>2838</v>
      </c>
      <c r="D5850" s="458" t="s">
        <v>2143</v>
      </c>
      <c r="E5850" s="456">
        <v>0</v>
      </c>
      <c r="F5850" s="456">
        <v>0</v>
      </c>
      <c r="G5850" s="456">
        <v>8622.2099999999991</v>
      </c>
      <c r="H5850" s="456">
        <v>8622.2099999999991</v>
      </c>
      <c r="I5850" s="456">
        <v>0</v>
      </c>
      <c r="J5850" s="459">
        <v>0</v>
      </c>
    </row>
    <row r="5851" spans="2:10" x14ac:dyDescent="0.25">
      <c r="B5851" s="516" t="s">
        <v>479</v>
      </c>
      <c r="C5851" s="458" t="s">
        <v>3779</v>
      </c>
      <c r="D5851" s="458" t="s">
        <v>2226</v>
      </c>
      <c r="E5851" s="456">
        <v>0</v>
      </c>
      <c r="F5851" s="456">
        <v>0</v>
      </c>
      <c r="G5851" s="456">
        <v>0</v>
      </c>
      <c r="H5851" s="456">
        <v>0</v>
      </c>
      <c r="I5851" s="456">
        <v>0</v>
      </c>
      <c r="J5851" s="459">
        <v>0</v>
      </c>
    </row>
    <row r="5852" spans="2:10" x14ac:dyDescent="0.25">
      <c r="B5852" s="516" t="s">
        <v>479</v>
      </c>
      <c r="C5852" s="458" t="s">
        <v>2839</v>
      </c>
      <c r="D5852" s="458" t="s">
        <v>2145</v>
      </c>
      <c r="E5852" s="456">
        <v>8250</v>
      </c>
      <c r="F5852" s="456">
        <v>0</v>
      </c>
      <c r="G5852" s="456">
        <v>8250</v>
      </c>
      <c r="H5852" s="456">
        <v>8250</v>
      </c>
      <c r="I5852" s="456">
        <v>8250</v>
      </c>
      <c r="J5852" s="459">
        <v>0</v>
      </c>
    </row>
    <row r="5853" spans="2:10" x14ac:dyDescent="0.25">
      <c r="B5853" s="516" t="s">
        <v>479</v>
      </c>
      <c r="C5853" s="458" t="s">
        <v>3780</v>
      </c>
      <c r="D5853" s="458" t="s">
        <v>2147</v>
      </c>
      <c r="E5853" s="456">
        <v>0</v>
      </c>
      <c r="F5853" s="456">
        <v>0</v>
      </c>
      <c r="G5853" s="456">
        <v>0</v>
      </c>
      <c r="H5853" s="456">
        <v>0</v>
      </c>
      <c r="I5853" s="456">
        <v>0</v>
      </c>
      <c r="J5853" s="459">
        <v>0</v>
      </c>
    </row>
    <row r="5854" spans="2:10" x14ac:dyDescent="0.25">
      <c r="B5854" s="516" t="s">
        <v>479</v>
      </c>
      <c r="C5854" s="458" t="s">
        <v>4346</v>
      </c>
      <c r="D5854" s="458" t="s">
        <v>2351</v>
      </c>
      <c r="E5854" s="456">
        <v>0</v>
      </c>
      <c r="F5854" s="456">
        <v>0</v>
      </c>
      <c r="G5854" s="456">
        <v>0</v>
      </c>
      <c r="H5854" s="456">
        <v>0</v>
      </c>
      <c r="I5854" s="456">
        <v>0</v>
      </c>
      <c r="J5854" s="459">
        <v>0</v>
      </c>
    </row>
    <row r="5855" spans="2:10" x14ac:dyDescent="0.25">
      <c r="B5855" s="516" t="s">
        <v>479</v>
      </c>
      <c r="C5855" s="458" t="s">
        <v>4347</v>
      </c>
      <c r="D5855" s="458" t="s">
        <v>2149</v>
      </c>
      <c r="E5855" s="456">
        <v>4000</v>
      </c>
      <c r="F5855" s="456">
        <v>0</v>
      </c>
      <c r="G5855" s="456">
        <v>0</v>
      </c>
      <c r="H5855" s="456">
        <v>4000</v>
      </c>
      <c r="I5855" s="456">
        <v>0</v>
      </c>
      <c r="J5855" s="459">
        <v>0</v>
      </c>
    </row>
    <row r="5856" spans="2:10" x14ac:dyDescent="0.25">
      <c r="B5856" s="516" t="s">
        <v>479</v>
      </c>
      <c r="C5856" s="458" t="s">
        <v>2840</v>
      </c>
      <c r="D5856" s="458" t="s">
        <v>2151</v>
      </c>
      <c r="E5856" s="456">
        <v>19006.900000000001</v>
      </c>
      <c r="F5856" s="456">
        <v>0</v>
      </c>
      <c r="G5856" s="456">
        <v>34663.25</v>
      </c>
      <c r="H5856" s="456">
        <v>10556.9</v>
      </c>
      <c r="I5856" s="456">
        <v>43113.25</v>
      </c>
      <c r="J5856" s="459">
        <v>0</v>
      </c>
    </row>
    <row r="5857" spans="2:10" ht="18" x14ac:dyDescent="0.25">
      <c r="B5857" s="516" t="s">
        <v>479</v>
      </c>
      <c r="C5857" s="458" t="s">
        <v>2841</v>
      </c>
      <c r="D5857" s="458" t="s">
        <v>2153</v>
      </c>
      <c r="E5857" s="456">
        <v>10762.48</v>
      </c>
      <c r="F5857" s="456">
        <v>0</v>
      </c>
      <c r="G5857" s="456">
        <v>3800</v>
      </c>
      <c r="H5857" s="456">
        <v>10762.48</v>
      </c>
      <c r="I5857" s="456">
        <v>3800</v>
      </c>
      <c r="J5857" s="459">
        <v>0</v>
      </c>
    </row>
    <row r="5858" spans="2:10" x14ac:dyDescent="0.25">
      <c r="B5858" s="516" t="s">
        <v>479</v>
      </c>
      <c r="C5858" s="458" t="s">
        <v>3781</v>
      </c>
      <c r="D5858" s="458" t="s">
        <v>2155</v>
      </c>
      <c r="E5858" s="456">
        <v>0</v>
      </c>
      <c r="F5858" s="456">
        <v>0</v>
      </c>
      <c r="G5858" s="456">
        <v>16549.349999999999</v>
      </c>
      <c r="H5858" s="456">
        <v>16549.349999999999</v>
      </c>
      <c r="I5858" s="456">
        <v>0</v>
      </c>
      <c r="J5858" s="459">
        <v>0</v>
      </c>
    </row>
    <row r="5859" spans="2:10" x14ac:dyDescent="0.25">
      <c r="B5859" s="516" t="s">
        <v>479</v>
      </c>
      <c r="C5859" s="458" t="s">
        <v>3782</v>
      </c>
      <c r="D5859" s="458" t="s">
        <v>2157</v>
      </c>
      <c r="E5859" s="456">
        <v>0</v>
      </c>
      <c r="F5859" s="456">
        <v>0</v>
      </c>
      <c r="G5859" s="456">
        <v>6328.29</v>
      </c>
      <c r="H5859" s="456">
        <v>6328.29</v>
      </c>
      <c r="I5859" s="456">
        <v>0</v>
      </c>
      <c r="J5859" s="459">
        <v>0</v>
      </c>
    </row>
    <row r="5860" spans="2:10" x14ac:dyDescent="0.25">
      <c r="B5860" s="516" t="s">
        <v>479</v>
      </c>
      <c r="C5860" s="458" t="s">
        <v>5896</v>
      </c>
      <c r="D5860" s="458" t="s">
        <v>4494</v>
      </c>
      <c r="E5860" s="456">
        <v>0</v>
      </c>
      <c r="F5860" s="456">
        <v>0</v>
      </c>
      <c r="G5860" s="456">
        <v>0</v>
      </c>
      <c r="H5860" s="456">
        <v>0</v>
      </c>
      <c r="I5860" s="456">
        <v>0</v>
      </c>
      <c r="J5860" s="459">
        <v>0</v>
      </c>
    </row>
    <row r="5861" spans="2:10" x14ac:dyDescent="0.25">
      <c r="B5861" s="516" t="s">
        <v>479</v>
      </c>
      <c r="C5861" s="458" t="s">
        <v>4121</v>
      </c>
      <c r="D5861" s="458" t="s">
        <v>2262</v>
      </c>
      <c r="E5861" s="456">
        <v>0</v>
      </c>
      <c r="F5861" s="456">
        <v>0</v>
      </c>
      <c r="G5861" s="456">
        <v>0</v>
      </c>
      <c r="H5861" s="456">
        <v>0</v>
      </c>
      <c r="I5861" s="456">
        <v>0</v>
      </c>
      <c r="J5861" s="459">
        <v>0</v>
      </c>
    </row>
    <row r="5862" spans="2:10" x14ac:dyDescent="0.25">
      <c r="B5862" s="516" t="s">
        <v>479</v>
      </c>
      <c r="C5862" s="458" t="s">
        <v>4560</v>
      </c>
      <c r="D5862" s="458" t="s">
        <v>3686</v>
      </c>
      <c r="E5862" s="456">
        <v>17819.82</v>
      </c>
      <c r="F5862" s="456">
        <v>0</v>
      </c>
      <c r="G5862" s="456">
        <v>-8035.34</v>
      </c>
      <c r="H5862" s="456">
        <v>9784.48</v>
      </c>
      <c r="I5862" s="456">
        <v>0</v>
      </c>
      <c r="J5862" s="459">
        <v>0</v>
      </c>
    </row>
    <row r="5863" spans="2:10" x14ac:dyDescent="0.25">
      <c r="B5863" s="516" t="s">
        <v>479</v>
      </c>
      <c r="C5863" s="458" t="s">
        <v>5897</v>
      </c>
      <c r="D5863" s="458" t="s">
        <v>5598</v>
      </c>
      <c r="E5863" s="456">
        <v>0</v>
      </c>
      <c r="F5863" s="456">
        <v>0</v>
      </c>
      <c r="G5863" s="456">
        <v>0</v>
      </c>
      <c r="H5863" s="456">
        <v>0</v>
      </c>
      <c r="I5863" s="456">
        <v>0</v>
      </c>
      <c r="J5863" s="459">
        <v>0</v>
      </c>
    </row>
    <row r="5864" spans="2:10" x14ac:dyDescent="0.25">
      <c r="B5864" s="516" t="s">
        <v>479</v>
      </c>
      <c r="C5864" s="458" t="s">
        <v>3783</v>
      </c>
      <c r="D5864" s="458" t="s">
        <v>3276</v>
      </c>
      <c r="E5864" s="456">
        <v>0</v>
      </c>
      <c r="F5864" s="456">
        <v>0</v>
      </c>
      <c r="G5864" s="456">
        <v>24026.799999999999</v>
      </c>
      <c r="H5864" s="456">
        <v>8035.34</v>
      </c>
      <c r="I5864" s="456">
        <v>15991.46</v>
      </c>
      <c r="J5864" s="459">
        <v>0</v>
      </c>
    </row>
    <row r="5865" spans="2:10" x14ac:dyDescent="0.25">
      <c r="B5865" s="516" t="s">
        <v>479</v>
      </c>
      <c r="C5865" s="458" t="s">
        <v>5898</v>
      </c>
      <c r="D5865" s="458" t="s">
        <v>5601</v>
      </c>
      <c r="E5865" s="456">
        <v>0</v>
      </c>
      <c r="F5865" s="456">
        <v>0</v>
      </c>
      <c r="G5865" s="456">
        <v>0</v>
      </c>
      <c r="H5865" s="456">
        <v>0</v>
      </c>
      <c r="I5865" s="456">
        <v>0</v>
      </c>
      <c r="J5865" s="459">
        <v>0</v>
      </c>
    </row>
    <row r="5866" spans="2:10" x14ac:dyDescent="0.25">
      <c r="B5866" s="516" t="s">
        <v>479</v>
      </c>
      <c r="C5866" s="458" t="s">
        <v>2842</v>
      </c>
      <c r="D5866" s="458" t="s">
        <v>2065</v>
      </c>
      <c r="E5866" s="456">
        <v>0</v>
      </c>
      <c r="F5866" s="456">
        <v>0</v>
      </c>
      <c r="G5866" s="456">
        <v>482472.2</v>
      </c>
      <c r="H5866" s="456">
        <v>482472.2</v>
      </c>
      <c r="I5866" s="456">
        <v>0</v>
      </c>
      <c r="J5866" s="459">
        <v>0</v>
      </c>
    </row>
    <row r="5867" spans="2:10" x14ac:dyDescent="0.25">
      <c r="B5867" s="516" t="s">
        <v>479</v>
      </c>
      <c r="C5867" s="458" t="s">
        <v>2843</v>
      </c>
      <c r="D5867" s="458" t="s">
        <v>2067</v>
      </c>
      <c r="E5867" s="456">
        <v>0</v>
      </c>
      <c r="F5867" s="456">
        <v>0</v>
      </c>
      <c r="G5867" s="456">
        <v>34584.43</v>
      </c>
      <c r="H5867" s="456">
        <v>34584.43</v>
      </c>
      <c r="I5867" s="456">
        <v>0</v>
      </c>
      <c r="J5867" s="459">
        <v>0</v>
      </c>
    </row>
    <row r="5868" spans="2:10" x14ac:dyDescent="0.25">
      <c r="B5868" s="516" t="s">
        <v>479</v>
      </c>
      <c r="C5868" s="458" t="s">
        <v>2844</v>
      </c>
      <c r="D5868" s="458" t="s">
        <v>2069</v>
      </c>
      <c r="E5868" s="456">
        <v>0</v>
      </c>
      <c r="F5868" s="456">
        <v>0</v>
      </c>
      <c r="G5868" s="456">
        <v>11100</v>
      </c>
      <c r="H5868" s="456">
        <v>11100</v>
      </c>
      <c r="I5868" s="456">
        <v>0</v>
      </c>
      <c r="J5868" s="459">
        <v>0</v>
      </c>
    </row>
    <row r="5869" spans="2:10" x14ac:dyDescent="0.25">
      <c r="B5869" s="516" t="s">
        <v>479</v>
      </c>
      <c r="C5869" s="458" t="s">
        <v>2845</v>
      </c>
      <c r="D5869" s="458" t="s">
        <v>2071</v>
      </c>
      <c r="E5869" s="456">
        <v>918511.66</v>
      </c>
      <c r="F5869" s="456">
        <v>0</v>
      </c>
      <c r="G5869" s="456">
        <v>89240.28</v>
      </c>
      <c r="H5869" s="456">
        <v>0</v>
      </c>
      <c r="I5869" s="456">
        <v>1007751.94</v>
      </c>
      <c r="J5869" s="459">
        <v>0</v>
      </c>
    </row>
    <row r="5870" spans="2:10" x14ac:dyDescent="0.25">
      <c r="B5870" s="516" t="s">
        <v>479</v>
      </c>
      <c r="C5870" s="458" t="s">
        <v>2846</v>
      </c>
      <c r="D5870" s="458" t="s">
        <v>2073</v>
      </c>
      <c r="E5870" s="456">
        <v>0</v>
      </c>
      <c r="F5870" s="456">
        <v>0</v>
      </c>
      <c r="G5870" s="456">
        <v>0</v>
      </c>
      <c r="H5870" s="456">
        <v>0</v>
      </c>
      <c r="I5870" s="456">
        <v>0</v>
      </c>
      <c r="J5870" s="459">
        <v>0</v>
      </c>
    </row>
    <row r="5871" spans="2:10" x14ac:dyDescent="0.25">
      <c r="B5871" s="516" t="s">
        <v>479</v>
      </c>
      <c r="C5871" s="458" t="s">
        <v>2847</v>
      </c>
      <c r="D5871" s="458" t="s">
        <v>2075</v>
      </c>
      <c r="E5871" s="456">
        <v>0</v>
      </c>
      <c r="F5871" s="456">
        <v>0</v>
      </c>
      <c r="G5871" s="456">
        <v>44701.24</v>
      </c>
      <c r="H5871" s="456">
        <v>44701.24</v>
      </c>
      <c r="I5871" s="456">
        <v>0</v>
      </c>
      <c r="J5871" s="459">
        <v>0</v>
      </c>
    </row>
    <row r="5872" spans="2:10" x14ac:dyDescent="0.25">
      <c r="B5872" s="516" t="s">
        <v>479</v>
      </c>
      <c r="C5872" s="458" t="s">
        <v>2848</v>
      </c>
      <c r="D5872" s="458" t="s">
        <v>2077</v>
      </c>
      <c r="E5872" s="456">
        <v>0</v>
      </c>
      <c r="F5872" s="456">
        <v>0</v>
      </c>
      <c r="G5872" s="456">
        <v>0</v>
      </c>
      <c r="H5872" s="456">
        <v>0</v>
      </c>
      <c r="I5872" s="456">
        <v>0</v>
      </c>
      <c r="J5872" s="459">
        <v>0</v>
      </c>
    </row>
    <row r="5873" spans="2:10" x14ac:dyDescent="0.25">
      <c r="B5873" s="516" t="s">
        <v>479</v>
      </c>
      <c r="C5873" s="458" t="s">
        <v>2849</v>
      </c>
      <c r="D5873" s="458" t="s">
        <v>2079</v>
      </c>
      <c r="E5873" s="456">
        <v>0</v>
      </c>
      <c r="F5873" s="456">
        <v>0</v>
      </c>
      <c r="G5873" s="456">
        <v>227802.7</v>
      </c>
      <c r="H5873" s="456">
        <v>227802.7</v>
      </c>
      <c r="I5873" s="456">
        <v>0</v>
      </c>
      <c r="J5873" s="459">
        <v>0</v>
      </c>
    </row>
    <row r="5874" spans="2:10" x14ac:dyDescent="0.25">
      <c r="B5874" s="516" t="s">
        <v>479</v>
      </c>
      <c r="C5874" s="458" t="s">
        <v>2850</v>
      </c>
      <c r="D5874" s="458" t="s">
        <v>2081</v>
      </c>
      <c r="E5874" s="456">
        <v>73923.039999999994</v>
      </c>
      <c r="F5874" s="456">
        <v>0</v>
      </c>
      <c r="G5874" s="456">
        <v>70013.2</v>
      </c>
      <c r="H5874" s="456">
        <v>73923.039999999994</v>
      </c>
      <c r="I5874" s="456">
        <v>70013.2</v>
      </c>
      <c r="J5874" s="459">
        <v>0</v>
      </c>
    </row>
    <row r="5875" spans="2:10" x14ac:dyDescent="0.25">
      <c r="B5875" s="516" t="s">
        <v>479</v>
      </c>
      <c r="C5875" s="458" t="s">
        <v>4719</v>
      </c>
      <c r="D5875" s="458" t="s">
        <v>2083</v>
      </c>
      <c r="E5875" s="456">
        <v>0</v>
      </c>
      <c r="F5875" s="456">
        <v>0</v>
      </c>
      <c r="G5875" s="456">
        <v>0</v>
      </c>
      <c r="H5875" s="456">
        <v>0</v>
      </c>
      <c r="I5875" s="456">
        <v>0</v>
      </c>
      <c r="J5875" s="459">
        <v>0</v>
      </c>
    </row>
    <row r="5876" spans="2:10" x14ac:dyDescent="0.25">
      <c r="B5876" s="516" t="s">
        <v>479</v>
      </c>
      <c r="C5876" s="458" t="s">
        <v>3369</v>
      </c>
      <c r="D5876" s="458" t="s">
        <v>2085</v>
      </c>
      <c r="E5876" s="456">
        <v>120165.8</v>
      </c>
      <c r="F5876" s="456">
        <v>0</v>
      </c>
      <c r="G5876" s="456">
        <v>0</v>
      </c>
      <c r="H5876" s="456">
        <v>120165.8</v>
      </c>
      <c r="I5876" s="456">
        <v>0</v>
      </c>
      <c r="J5876" s="459">
        <v>0</v>
      </c>
    </row>
    <row r="5877" spans="2:10" x14ac:dyDescent="0.25">
      <c r="B5877" s="516" t="s">
        <v>479</v>
      </c>
      <c r="C5877" s="458" t="s">
        <v>3784</v>
      </c>
      <c r="D5877" s="458" t="s">
        <v>2087</v>
      </c>
      <c r="E5877" s="456">
        <v>0</v>
      </c>
      <c r="F5877" s="456">
        <v>0</v>
      </c>
      <c r="G5877" s="456">
        <v>0</v>
      </c>
      <c r="H5877" s="456">
        <v>0</v>
      </c>
      <c r="I5877" s="456">
        <v>0</v>
      </c>
      <c r="J5877" s="459">
        <v>0</v>
      </c>
    </row>
    <row r="5878" spans="2:10" x14ac:dyDescent="0.25">
      <c r="B5878" s="516" t="s">
        <v>479</v>
      </c>
      <c r="C5878" s="458" t="s">
        <v>2851</v>
      </c>
      <c r="D5878" s="458" t="s">
        <v>2089</v>
      </c>
      <c r="E5878" s="456">
        <v>0</v>
      </c>
      <c r="F5878" s="456">
        <v>0</v>
      </c>
      <c r="G5878" s="456">
        <v>9105.2000000000007</v>
      </c>
      <c r="H5878" s="456">
        <v>9105.2000000000007</v>
      </c>
      <c r="I5878" s="456">
        <v>0</v>
      </c>
      <c r="J5878" s="459">
        <v>0</v>
      </c>
    </row>
    <row r="5879" spans="2:10" x14ac:dyDescent="0.25">
      <c r="B5879" s="516" t="s">
        <v>479</v>
      </c>
      <c r="C5879" s="458" t="s">
        <v>2852</v>
      </c>
      <c r="D5879" s="458" t="s">
        <v>2091</v>
      </c>
      <c r="E5879" s="456">
        <v>0</v>
      </c>
      <c r="F5879" s="456">
        <v>0</v>
      </c>
      <c r="G5879" s="456">
        <v>0</v>
      </c>
      <c r="H5879" s="456">
        <v>0</v>
      </c>
      <c r="I5879" s="456">
        <v>0</v>
      </c>
      <c r="J5879" s="459">
        <v>0</v>
      </c>
    </row>
    <row r="5880" spans="2:10" x14ac:dyDescent="0.25">
      <c r="B5880" s="516" t="s">
        <v>479</v>
      </c>
      <c r="C5880" s="458" t="s">
        <v>4122</v>
      </c>
      <c r="D5880" s="458" t="s">
        <v>4060</v>
      </c>
      <c r="E5880" s="456">
        <v>0</v>
      </c>
      <c r="F5880" s="456">
        <v>0</v>
      </c>
      <c r="G5880" s="456">
        <v>161848.82</v>
      </c>
      <c r="H5880" s="456">
        <v>161848.82</v>
      </c>
      <c r="I5880" s="456">
        <v>0</v>
      </c>
      <c r="J5880" s="459">
        <v>0</v>
      </c>
    </row>
    <row r="5881" spans="2:10" x14ac:dyDescent="0.25">
      <c r="B5881" s="516" t="s">
        <v>479</v>
      </c>
      <c r="C5881" s="458" t="s">
        <v>5899</v>
      </c>
      <c r="D5881" s="458" t="s">
        <v>2093</v>
      </c>
      <c r="E5881" s="456">
        <v>0</v>
      </c>
      <c r="F5881" s="456">
        <v>0</v>
      </c>
      <c r="G5881" s="456">
        <v>0</v>
      </c>
      <c r="H5881" s="456">
        <v>0</v>
      </c>
      <c r="I5881" s="456">
        <v>0</v>
      </c>
      <c r="J5881" s="459">
        <v>0</v>
      </c>
    </row>
    <row r="5882" spans="2:10" x14ac:dyDescent="0.25">
      <c r="B5882" s="516" t="s">
        <v>479</v>
      </c>
      <c r="C5882" s="458" t="s">
        <v>2853</v>
      </c>
      <c r="D5882" s="458" t="s">
        <v>2095</v>
      </c>
      <c r="E5882" s="456">
        <v>6312.72</v>
      </c>
      <c r="F5882" s="456">
        <v>0</v>
      </c>
      <c r="G5882" s="456">
        <v>6312.72</v>
      </c>
      <c r="H5882" s="456">
        <v>6312.72</v>
      </c>
      <c r="I5882" s="456">
        <v>6312.72</v>
      </c>
      <c r="J5882" s="459">
        <v>0</v>
      </c>
    </row>
    <row r="5883" spans="2:10" x14ac:dyDescent="0.25">
      <c r="B5883" s="516" t="s">
        <v>479</v>
      </c>
      <c r="C5883" s="458" t="s">
        <v>2854</v>
      </c>
      <c r="D5883" s="458" t="s">
        <v>2097</v>
      </c>
      <c r="E5883" s="456">
        <v>10608.58</v>
      </c>
      <c r="F5883" s="456">
        <v>0</v>
      </c>
      <c r="G5883" s="456">
        <v>22375.09</v>
      </c>
      <c r="H5883" s="456">
        <v>10770.55</v>
      </c>
      <c r="I5883" s="456">
        <v>22213.119999999999</v>
      </c>
      <c r="J5883" s="459">
        <v>0</v>
      </c>
    </row>
    <row r="5884" spans="2:10" x14ac:dyDescent="0.25">
      <c r="B5884" s="516" t="s">
        <v>479</v>
      </c>
      <c r="C5884" s="458" t="s">
        <v>2855</v>
      </c>
      <c r="D5884" s="458" t="s">
        <v>2099</v>
      </c>
      <c r="E5884" s="456">
        <v>6770.89</v>
      </c>
      <c r="F5884" s="456">
        <v>0</v>
      </c>
      <c r="G5884" s="456">
        <v>1400.85</v>
      </c>
      <c r="H5884" s="456">
        <v>6770.89</v>
      </c>
      <c r="I5884" s="456">
        <v>1400.85</v>
      </c>
      <c r="J5884" s="459">
        <v>0</v>
      </c>
    </row>
    <row r="5885" spans="2:10" ht="18" x14ac:dyDescent="0.25">
      <c r="B5885" s="516" t="s">
        <v>479</v>
      </c>
      <c r="C5885" s="458" t="s">
        <v>3785</v>
      </c>
      <c r="D5885" s="458" t="s">
        <v>2177</v>
      </c>
      <c r="E5885" s="456">
        <v>0</v>
      </c>
      <c r="F5885" s="456">
        <v>0</v>
      </c>
      <c r="G5885" s="456">
        <v>1336.21</v>
      </c>
      <c r="H5885" s="456">
        <v>0</v>
      </c>
      <c r="I5885" s="456">
        <v>1336.21</v>
      </c>
      <c r="J5885" s="459">
        <v>0</v>
      </c>
    </row>
    <row r="5886" spans="2:10" x14ac:dyDescent="0.25">
      <c r="B5886" s="516" t="s">
        <v>479</v>
      </c>
      <c r="C5886" s="458" t="s">
        <v>3370</v>
      </c>
      <c r="D5886" s="458" t="s">
        <v>2179</v>
      </c>
      <c r="E5886" s="456">
        <v>0</v>
      </c>
      <c r="F5886" s="456">
        <v>0</v>
      </c>
      <c r="G5886" s="456">
        <v>0</v>
      </c>
      <c r="H5886" s="456">
        <v>0</v>
      </c>
      <c r="I5886" s="456">
        <v>0</v>
      </c>
      <c r="J5886" s="459">
        <v>0</v>
      </c>
    </row>
    <row r="5887" spans="2:10" x14ac:dyDescent="0.25">
      <c r="B5887" s="516" t="s">
        <v>479</v>
      </c>
      <c r="C5887" s="458" t="s">
        <v>2856</v>
      </c>
      <c r="D5887" s="458" t="s">
        <v>2101</v>
      </c>
      <c r="E5887" s="456">
        <v>16005.96</v>
      </c>
      <c r="F5887" s="456">
        <v>0</v>
      </c>
      <c r="G5887" s="456">
        <v>250.56</v>
      </c>
      <c r="H5887" s="456">
        <v>16078.12</v>
      </c>
      <c r="I5887" s="456">
        <v>178.4</v>
      </c>
      <c r="J5887" s="459">
        <v>0</v>
      </c>
    </row>
    <row r="5888" spans="2:10" x14ac:dyDescent="0.25">
      <c r="B5888" s="516" t="s">
        <v>479</v>
      </c>
      <c r="C5888" s="458" t="s">
        <v>5900</v>
      </c>
      <c r="D5888" s="458" t="s">
        <v>2182</v>
      </c>
      <c r="E5888" s="456">
        <v>0</v>
      </c>
      <c r="F5888" s="456">
        <v>0</v>
      </c>
      <c r="G5888" s="456">
        <v>0</v>
      </c>
      <c r="H5888" s="456">
        <v>0</v>
      </c>
      <c r="I5888" s="456">
        <v>0</v>
      </c>
      <c r="J5888" s="459">
        <v>0</v>
      </c>
    </row>
    <row r="5889" spans="2:10" x14ac:dyDescent="0.25">
      <c r="B5889" s="516" t="s">
        <v>479</v>
      </c>
      <c r="C5889" s="458" t="s">
        <v>3786</v>
      </c>
      <c r="D5889" s="458" t="s">
        <v>2103</v>
      </c>
      <c r="E5889" s="456">
        <v>0</v>
      </c>
      <c r="F5889" s="456">
        <v>0</v>
      </c>
      <c r="G5889" s="456">
        <v>2040</v>
      </c>
      <c r="H5889" s="456">
        <v>0</v>
      </c>
      <c r="I5889" s="456">
        <v>2040</v>
      </c>
      <c r="J5889" s="459">
        <v>0</v>
      </c>
    </row>
    <row r="5890" spans="2:10" x14ac:dyDescent="0.25">
      <c r="B5890" s="516" t="s">
        <v>479</v>
      </c>
      <c r="C5890" s="458" t="s">
        <v>2857</v>
      </c>
      <c r="D5890" s="458" t="s">
        <v>2105</v>
      </c>
      <c r="E5890" s="456">
        <v>6637.8</v>
      </c>
      <c r="F5890" s="456">
        <v>0</v>
      </c>
      <c r="G5890" s="456">
        <v>12733.62</v>
      </c>
      <c r="H5890" s="456">
        <v>14968.65</v>
      </c>
      <c r="I5890" s="456">
        <v>4402.7700000000004</v>
      </c>
      <c r="J5890" s="459">
        <v>0</v>
      </c>
    </row>
    <row r="5891" spans="2:10" x14ac:dyDescent="0.25">
      <c r="B5891" s="516" t="s">
        <v>479</v>
      </c>
      <c r="C5891" s="458" t="s">
        <v>3371</v>
      </c>
      <c r="D5891" s="458" t="s">
        <v>2186</v>
      </c>
      <c r="E5891" s="456">
        <v>0</v>
      </c>
      <c r="F5891" s="456">
        <v>0</v>
      </c>
      <c r="G5891" s="456">
        <v>88.36</v>
      </c>
      <c r="H5891" s="456">
        <v>88.36</v>
      </c>
      <c r="I5891" s="456">
        <v>0</v>
      </c>
      <c r="J5891" s="459">
        <v>0</v>
      </c>
    </row>
    <row r="5892" spans="2:10" x14ac:dyDescent="0.25">
      <c r="B5892" s="516" t="s">
        <v>479</v>
      </c>
      <c r="C5892" s="458" t="s">
        <v>5901</v>
      </c>
      <c r="D5892" s="458" t="s">
        <v>5604</v>
      </c>
      <c r="E5892" s="456">
        <v>0</v>
      </c>
      <c r="F5892" s="456">
        <v>0</v>
      </c>
      <c r="G5892" s="456">
        <v>0</v>
      </c>
      <c r="H5892" s="456">
        <v>0</v>
      </c>
      <c r="I5892" s="456">
        <v>0</v>
      </c>
      <c r="J5892" s="459">
        <v>0</v>
      </c>
    </row>
    <row r="5893" spans="2:10" x14ac:dyDescent="0.25">
      <c r="B5893" s="516" t="s">
        <v>479</v>
      </c>
      <c r="C5893" s="458" t="s">
        <v>3372</v>
      </c>
      <c r="D5893" s="458" t="s">
        <v>2107</v>
      </c>
      <c r="E5893" s="456">
        <v>512059.14</v>
      </c>
      <c r="F5893" s="456">
        <v>0</v>
      </c>
      <c r="G5893" s="456">
        <v>0</v>
      </c>
      <c r="H5893" s="456">
        <v>512059.14</v>
      </c>
      <c r="I5893" s="456">
        <v>0</v>
      </c>
      <c r="J5893" s="459">
        <v>0</v>
      </c>
    </row>
    <row r="5894" spans="2:10" x14ac:dyDescent="0.25">
      <c r="B5894" s="516" t="s">
        <v>479</v>
      </c>
      <c r="C5894" s="458" t="s">
        <v>5902</v>
      </c>
      <c r="D5894" s="458" t="s">
        <v>2109</v>
      </c>
      <c r="E5894" s="456">
        <v>0</v>
      </c>
      <c r="F5894" s="456">
        <v>0</v>
      </c>
      <c r="G5894" s="456">
        <v>0</v>
      </c>
      <c r="H5894" s="456">
        <v>0</v>
      </c>
      <c r="I5894" s="456">
        <v>0</v>
      </c>
      <c r="J5894" s="459">
        <v>0</v>
      </c>
    </row>
    <row r="5895" spans="2:10" x14ac:dyDescent="0.25">
      <c r="B5895" s="516" t="s">
        <v>479</v>
      </c>
      <c r="C5895" s="458" t="s">
        <v>4908</v>
      </c>
      <c r="D5895" s="458" t="s">
        <v>2111</v>
      </c>
      <c r="E5895" s="456">
        <v>15111.94</v>
      </c>
      <c r="F5895" s="456">
        <v>0</v>
      </c>
      <c r="G5895" s="456">
        <v>0</v>
      </c>
      <c r="H5895" s="456">
        <v>15111.94</v>
      </c>
      <c r="I5895" s="456">
        <v>0</v>
      </c>
      <c r="J5895" s="459">
        <v>0</v>
      </c>
    </row>
    <row r="5896" spans="2:10" x14ac:dyDescent="0.25">
      <c r="B5896" s="516" t="s">
        <v>479</v>
      </c>
      <c r="C5896" s="458" t="s">
        <v>4123</v>
      </c>
      <c r="D5896" s="458" t="s">
        <v>2191</v>
      </c>
      <c r="E5896" s="456">
        <v>9595.86</v>
      </c>
      <c r="F5896" s="456">
        <v>0</v>
      </c>
      <c r="G5896" s="456">
        <v>0</v>
      </c>
      <c r="H5896" s="456">
        <v>9595.86</v>
      </c>
      <c r="I5896" s="456">
        <v>0</v>
      </c>
      <c r="J5896" s="459">
        <v>0</v>
      </c>
    </row>
    <row r="5897" spans="2:10" x14ac:dyDescent="0.25">
      <c r="B5897" s="516" t="s">
        <v>479</v>
      </c>
      <c r="C5897" s="458" t="s">
        <v>5903</v>
      </c>
      <c r="D5897" s="458" t="s">
        <v>3690</v>
      </c>
      <c r="E5897" s="456">
        <v>0</v>
      </c>
      <c r="F5897" s="456">
        <v>0</v>
      </c>
      <c r="G5897" s="456">
        <v>0</v>
      </c>
      <c r="H5897" s="456">
        <v>0</v>
      </c>
      <c r="I5897" s="456">
        <v>0</v>
      </c>
      <c r="J5897" s="459">
        <v>0</v>
      </c>
    </row>
    <row r="5898" spans="2:10" x14ac:dyDescent="0.25">
      <c r="B5898" s="516" t="s">
        <v>479</v>
      </c>
      <c r="C5898" s="458" t="s">
        <v>5904</v>
      </c>
      <c r="D5898" s="458" t="s">
        <v>2113</v>
      </c>
      <c r="E5898" s="456">
        <v>0</v>
      </c>
      <c r="F5898" s="456">
        <v>0</v>
      </c>
      <c r="G5898" s="456">
        <v>0</v>
      </c>
      <c r="H5898" s="456">
        <v>0</v>
      </c>
      <c r="I5898" s="456">
        <v>0</v>
      </c>
      <c r="J5898" s="459">
        <v>0</v>
      </c>
    </row>
    <row r="5899" spans="2:10" x14ac:dyDescent="0.25">
      <c r="B5899" s="516" t="s">
        <v>479</v>
      </c>
      <c r="C5899" s="458" t="s">
        <v>5905</v>
      </c>
      <c r="D5899" s="458" t="s">
        <v>2194</v>
      </c>
      <c r="E5899" s="456">
        <v>0</v>
      </c>
      <c r="F5899" s="456">
        <v>0</v>
      </c>
      <c r="G5899" s="456">
        <v>0</v>
      </c>
      <c r="H5899" s="456">
        <v>0</v>
      </c>
      <c r="I5899" s="456">
        <v>0</v>
      </c>
      <c r="J5899" s="459">
        <v>0</v>
      </c>
    </row>
    <row r="5900" spans="2:10" x14ac:dyDescent="0.25">
      <c r="B5900" s="516" t="s">
        <v>479</v>
      </c>
      <c r="C5900" s="458" t="s">
        <v>2858</v>
      </c>
      <c r="D5900" s="458" t="s">
        <v>2115</v>
      </c>
      <c r="E5900" s="456">
        <v>3083.45</v>
      </c>
      <c r="F5900" s="456">
        <v>0</v>
      </c>
      <c r="G5900" s="456">
        <v>13286.89</v>
      </c>
      <c r="H5900" s="456">
        <v>3083.45</v>
      </c>
      <c r="I5900" s="456">
        <v>13286.89</v>
      </c>
      <c r="J5900" s="459">
        <v>0</v>
      </c>
    </row>
    <row r="5901" spans="2:10" x14ac:dyDescent="0.25">
      <c r="B5901" s="516" t="s">
        <v>479</v>
      </c>
      <c r="C5901" s="458" t="s">
        <v>4124</v>
      </c>
      <c r="D5901" s="458" t="s">
        <v>2197</v>
      </c>
      <c r="E5901" s="456">
        <v>0</v>
      </c>
      <c r="F5901" s="456">
        <v>0</v>
      </c>
      <c r="G5901" s="456">
        <v>0</v>
      </c>
      <c r="H5901" s="456">
        <v>0</v>
      </c>
      <c r="I5901" s="456">
        <v>0</v>
      </c>
      <c r="J5901" s="459">
        <v>0</v>
      </c>
    </row>
    <row r="5902" spans="2:10" x14ac:dyDescent="0.25">
      <c r="B5902" s="516" t="s">
        <v>479</v>
      </c>
      <c r="C5902" s="458" t="s">
        <v>3373</v>
      </c>
      <c r="D5902" s="458" t="s">
        <v>2119</v>
      </c>
      <c r="E5902" s="456">
        <v>0</v>
      </c>
      <c r="F5902" s="456">
        <v>0</v>
      </c>
      <c r="G5902" s="456">
        <v>6601</v>
      </c>
      <c r="H5902" s="456">
        <v>0</v>
      </c>
      <c r="I5902" s="456">
        <v>6601</v>
      </c>
      <c r="J5902" s="459">
        <v>0</v>
      </c>
    </row>
    <row r="5903" spans="2:10" x14ac:dyDescent="0.25">
      <c r="B5903" s="516" t="s">
        <v>479</v>
      </c>
      <c r="C5903" s="458" t="s">
        <v>5051</v>
      </c>
      <c r="D5903" s="458" t="s">
        <v>5019</v>
      </c>
      <c r="E5903" s="456">
        <v>0</v>
      </c>
      <c r="F5903" s="456">
        <v>0</v>
      </c>
      <c r="G5903" s="456">
        <v>649</v>
      </c>
      <c r="H5903" s="456">
        <v>0</v>
      </c>
      <c r="I5903" s="456">
        <v>649</v>
      </c>
      <c r="J5903" s="459">
        <v>0</v>
      </c>
    </row>
    <row r="5904" spans="2:10" x14ac:dyDescent="0.25">
      <c r="B5904" s="516" t="s">
        <v>479</v>
      </c>
      <c r="C5904" s="458" t="s">
        <v>3374</v>
      </c>
      <c r="D5904" s="458" t="s">
        <v>2121</v>
      </c>
      <c r="E5904" s="456">
        <v>966.04</v>
      </c>
      <c r="F5904" s="456">
        <v>0</v>
      </c>
      <c r="G5904" s="456">
        <v>0</v>
      </c>
      <c r="H5904" s="456">
        <v>966.04</v>
      </c>
      <c r="I5904" s="456">
        <v>0</v>
      </c>
      <c r="J5904" s="459">
        <v>0</v>
      </c>
    </row>
    <row r="5905" spans="2:10" x14ac:dyDescent="0.25">
      <c r="B5905" s="516" t="s">
        <v>479</v>
      </c>
      <c r="C5905" s="458" t="s">
        <v>3375</v>
      </c>
      <c r="D5905" s="458" t="s">
        <v>2123</v>
      </c>
      <c r="E5905" s="456">
        <v>988.32</v>
      </c>
      <c r="F5905" s="456">
        <v>0</v>
      </c>
      <c r="G5905" s="456">
        <v>2480</v>
      </c>
      <c r="H5905" s="456">
        <v>988.32</v>
      </c>
      <c r="I5905" s="456">
        <v>2480</v>
      </c>
      <c r="J5905" s="459">
        <v>0</v>
      </c>
    </row>
    <row r="5906" spans="2:10" ht="18" x14ac:dyDescent="0.25">
      <c r="B5906" s="516" t="s">
        <v>479</v>
      </c>
      <c r="C5906" s="458" t="s">
        <v>3376</v>
      </c>
      <c r="D5906" s="458" t="s">
        <v>2125</v>
      </c>
      <c r="E5906" s="456">
        <v>0</v>
      </c>
      <c r="F5906" s="456">
        <v>0</v>
      </c>
      <c r="G5906" s="456">
        <v>0</v>
      </c>
      <c r="H5906" s="456">
        <v>0</v>
      </c>
      <c r="I5906" s="456">
        <v>0</v>
      </c>
      <c r="J5906" s="459">
        <v>0</v>
      </c>
    </row>
    <row r="5907" spans="2:10" ht="18" x14ac:dyDescent="0.25">
      <c r="B5907" s="516" t="s">
        <v>479</v>
      </c>
      <c r="C5907" s="458" t="s">
        <v>2859</v>
      </c>
      <c r="D5907" s="458" t="s">
        <v>2127</v>
      </c>
      <c r="E5907" s="456">
        <v>6318.96</v>
      </c>
      <c r="F5907" s="456">
        <v>0</v>
      </c>
      <c r="G5907" s="456">
        <v>16796.330000000002</v>
      </c>
      <c r="H5907" s="456">
        <v>6612.06</v>
      </c>
      <c r="I5907" s="456">
        <v>16503.23</v>
      </c>
      <c r="J5907" s="459">
        <v>0</v>
      </c>
    </row>
    <row r="5908" spans="2:10" x14ac:dyDescent="0.25">
      <c r="B5908" s="516" t="s">
        <v>479</v>
      </c>
      <c r="C5908" s="458" t="s">
        <v>3787</v>
      </c>
      <c r="D5908" s="458" t="s">
        <v>2129</v>
      </c>
      <c r="E5908" s="456">
        <v>3805.12</v>
      </c>
      <c r="F5908" s="456">
        <v>0</v>
      </c>
      <c r="G5908" s="456">
        <v>3936.99</v>
      </c>
      <c r="H5908" s="456">
        <v>3078.8</v>
      </c>
      <c r="I5908" s="456">
        <v>4663.3100000000004</v>
      </c>
      <c r="J5908" s="459">
        <v>0</v>
      </c>
    </row>
    <row r="5909" spans="2:10" x14ac:dyDescent="0.25">
      <c r="B5909" s="516" t="s">
        <v>479</v>
      </c>
      <c r="C5909" s="458" t="s">
        <v>5906</v>
      </c>
      <c r="D5909" s="458" t="s">
        <v>2131</v>
      </c>
      <c r="E5909" s="456">
        <v>0</v>
      </c>
      <c r="F5909" s="456">
        <v>0</v>
      </c>
      <c r="G5909" s="456">
        <v>0</v>
      </c>
      <c r="H5909" s="456">
        <v>0</v>
      </c>
      <c r="I5909" s="456">
        <v>0</v>
      </c>
      <c r="J5909" s="459">
        <v>0</v>
      </c>
    </row>
    <row r="5910" spans="2:10" x14ac:dyDescent="0.25">
      <c r="B5910" s="516" t="s">
        <v>479</v>
      </c>
      <c r="C5910" s="458" t="s">
        <v>4348</v>
      </c>
      <c r="D5910" s="458" t="s">
        <v>2137</v>
      </c>
      <c r="E5910" s="456">
        <v>0</v>
      </c>
      <c r="F5910" s="456">
        <v>0</v>
      </c>
      <c r="G5910" s="456">
        <v>0</v>
      </c>
      <c r="H5910" s="456">
        <v>0</v>
      </c>
      <c r="I5910" s="456">
        <v>0</v>
      </c>
      <c r="J5910" s="459">
        <v>0</v>
      </c>
    </row>
    <row r="5911" spans="2:10" x14ac:dyDescent="0.25">
      <c r="B5911" s="516" t="s">
        <v>479</v>
      </c>
      <c r="C5911" s="458" t="s">
        <v>3377</v>
      </c>
      <c r="D5911" s="458" t="s">
        <v>2206</v>
      </c>
      <c r="E5911" s="456">
        <v>0</v>
      </c>
      <c r="F5911" s="456">
        <v>0</v>
      </c>
      <c r="G5911" s="456">
        <v>0</v>
      </c>
      <c r="H5911" s="456">
        <v>0</v>
      </c>
      <c r="I5911" s="456">
        <v>0</v>
      </c>
      <c r="J5911" s="459">
        <v>0</v>
      </c>
    </row>
    <row r="5912" spans="2:10" x14ac:dyDescent="0.25">
      <c r="B5912" s="516" t="s">
        <v>479</v>
      </c>
      <c r="C5912" s="458" t="s">
        <v>4349</v>
      </c>
      <c r="D5912" s="458" t="s">
        <v>2322</v>
      </c>
      <c r="E5912" s="456">
        <v>0</v>
      </c>
      <c r="F5912" s="456">
        <v>0</v>
      </c>
      <c r="G5912" s="456">
        <v>0</v>
      </c>
      <c r="H5912" s="456">
        <v>0</v>
      </c>
      <c r="I5912" s="456">
        <v>0</v>
      </c>
      <c r="J5912" s="459">
        <v>0</v>
      </c>
    </row>
    <row r="5913" spans="2:10" x14ac:dyDescent="0.25">
      <c r="B5913" s="516" t="s">
        <v>479</v>
      </c>
      <c r="C5913" s="458" t="s">
        <v>5907</v>
      </c>
      <c r="D5913" s="458" t="s">
        <v>2139</v>
      </c>
      <c r="E5913" s="456">
        <v>0</v>
      </c>
      <c r="F5913" s="456">
        <v>0</v>
      </c>
      <c r="G5913" s="456">
        <v>0</v>
      </c>
      <c r="H5913" s="456">
        <v>0</v>
      </c>
      <c r="I5913" s="456">
        <v>0</v>
      </c>
      <c r="J5913" s="459">
        <v>0</v>
      </c>
    </row>
    <row r="5914" spans="2:10" x14ac:dyDescent="0.25">
      <c r="B5914" s="516" t="s">
        <v>479</v>
      </c>
      <c r="C5914" s="458" t="s">
        <v>3378</v>
      </c>
      <c r="D5914" s="458" t="s">
        <v>2208</v>
      </c>
      <c r="E5914" s="456">
        <v>0</v>
      </c>
      <c r="F5914" s="456">
        <v>0</v>
      </c>
      <c r="G5914" s="456">
        <v>0</v>
      </c>
      <c r="H5914" s="456">
        <v>0</v>
      </c>
      <c r="I5914" s="456">
        <v>0</v>
      </c>
      <c r="J5914" s="459">
        <v>0</v>
      </c>
    </row>
    <row r="5915" spans="2:10" x14ac:dyDescent="0.25">
      <c r="B5915" s="516" t="s">
        <v>479</v>
      </c>
      <c r="C5915" s="458" t="s">
        <v>2860</v>
      </c>
      <c r="D5915" s="458" t="s">
        <v>2210</v>
      </c>
      <c r="E5915" s="456">
        <v>153408.67000000001</v>
      </c>
      <c r="F5915" s="456">
        <v>0</v>
      </c>
      <c r="G5915" s="456">
        <v>18996.29</v>
      </c>
      <c r="H5915" s="456">
        <v>17130.099999999999</v>
      </c>
      <c r="I5915" s="456">
        <v>155274.85999999999</v>
      </c>
      <c r="J5915" s="459">
        <v>0</v>
      </c>
    </row>
    <row r="5916" spans="2:10" x14ac:dyDescent="0.25">
      <c r="B5916" s="516" t="s">
        <v>479</v>
      </c>
      <c r="C5916" s="458" t="s">
        <v>2861</v>
      </c>
      <c r="D5916" s="458" t="s">
        <v>2141</v>
      </c>
      <c r="E5916" s="456">
        <v>4511.63</v>
      </c>
      <c r="F5916" s="456">
        <v>0</v>
      </c>
      <c r="G5916" s="456">
        <v>5182.8900000000003</v>
      </c>
      <c r="H5916" s="456">
        <v>4511.63</v>
      </c>
      <c r="I5916" s="456">
        <v>5182.8900000000003</v>
      </c>
      <c r="J5916" s="459">
        <v>0</v>
      </c>
    </row>
    <row r="5917" spans="2:10" x14ac:dyDescent="0.25">
      <c r="B5917" s="516" t="s">
        <v>479</v>
      </c>
      <c r="C5917" s="458" t="s">
        <v>3379</v>
      </c>
      <c r="D5917" s="458" t="s">
        <v>2213</v>
      </c>
      <c r="E5917" s="456">
        <v>0</v>
      </c>
      <c r="F5917" s="456">
        <v>0</v>
      </c>
      <c r="G5917" s="456">
        <v>0</v>
      </c>
      <c r="H5917" s="456">
        <v>0</v>
      </c>
      <c r="I5917" s="456">
        <v>0</v>
      </c>
      <c r="J5917" s="459">
        <v>0</v>
      </c>
    </row>
    <row r="5918" spans="2:10" x14ac:dyDescent="0.25">
      <c r="B5918" s="516" t="s">
        <v>479</v>
      </c>
      <c r="C5918" s="458" t="s">
        <v>2862</v>
      </c>
      <c r="D5918" s="458" t="s">
        <v>2143</v>
      </c>
      <c r="E5918" s="456">
        <v>0</v>
      </c>
      <c r="F5918" s="456">
        <v>0</v>
      </c>
      <c r="G5918" s="456">
        <v>15166.23</v>
      </c>
      <c r="H5918" s="456">
        <v>15166.23</v>
      </c>
      <c r="I5918" s="456">
        <v>0</v>
      </c>
      <c r="J5918" s="459">
        <v>0</v>
      </c>
    </row>
    <row r="5919" spans="2:10" x14ac:dyDescent="0.25">
      <c r="B5919" s="516" t="s">
        <v>479</v>
      </c>
      <c r="C5919" s="458" t="s">
        <v>4125</v>
      </c>
      <c r="D5919" s="458" t="s">
        <v>4065</v>
      </c>
      <c r="E5919" s="456">
        <v>0</v>
      </c>
      <c r="F5919" s="456">
        <v>0</v>
      </c>
      <c r="G5919" s="456">
        <v>0</v>
      </c>
      <c r="H5919" s="456">
        <v>0</v>
      </c>
      <c r="I5919" s="456">
        <v>0</v>
      </c>
      <c r="J5919" s="459">
        <v>0</v>
      </c>
    </row>
    <row r="5920" spans="2:10" x14ac:dyDescent="0.25">
      <c r="B5920" s="516" t="s">
        <v>479</v>
      </c>
      <c r="C5920" s="458" t="s">
        <v>4909</v>
      </c>
      <c r="D5920" s="458" t="s">
        <v>2216</v>
      </c>
      <c r="E5920" s="456">
        <v>0</v>
      </c>
      <c r="F5920" s="456">
        <v>0</v>
      </c>
      <c r="G5920" s="456">
        <v>0</v>
      </c>
      <c r="H5920" s="456">
        <v>0</v>
      </c>
      <c r="I5920" s="456">
        <v>0</v>
      </c>
      <c r="J5920" s="459">
        <v>0</v>
      </c>
    </row>
    <row r="5921" spans="2:10" x14ac:dyDescent="0.25">
      <c r="B5921" s="516" t="s">
        <v>479</v>
      </c>
      <c r="C5921" s="458" t="s">
        <v>3788</v>
      </c>
      <c r="D5921" s="458" t="s">
        <v>2218</v>
      </c>
      <c r="E5921" s="456">
        <v>0</v>
      </c>
      <c r="F5921" s="456">
        <v>0</v>
      </c>
      <c r="G5921" s="456">
        <v>0</v>
      </c>
      <c r="H5921" s="456">
        <v>0</v>
      </c>
      <c r="I5921" s="456">
        <v>0</v>
      </c>
      <c r="J5921" s="459">
        <v>0</v>
      </c>
    </row>
    <row r="5922" spans="2:10" x14ac:dyDescent="0.25">
      <c r="B5922" s="516" t="s">
        <v>479</v>
      </c>
      <c r="C5922" s="458" t="s">
        <v>2863</v>
      </c>
      <c r="D5922" s="458" t="s">
        <v>2220</v>
      </c>
      <c r="E5922" s="456">
        <v>78647.59</v>
      </c>
      <c r="F5922" s="456">
        <v>0</v>
      </c>
      <c r="G5922" s="456">
        <v>69950</v>
      </c>
      <c r="H5922" s="456">
        <v>78647.59</v>
      </c>
      <c r="I5922" s="456">
        <v>69950</v>
      </c>
      <c r="J5922" s="459">
        <v>0</v>
      </c>
    </row>
    <row r="5923" spans="2:10" x14ac:dyDescent="0.25">
      <c r="B5923" s="516" t="s">
        <v>479</v>
      </c>
      <c r="C5923" s="458" t="s">
        <v>4561</v>
      </c>
      <c r="D5923" s="458" t="s">
        <v>4240</v>
      </c>
      <c r="E5923" s="456">
        <v>0</v>
      </c>
      <c r="F5923" s="456">
        <v>0</v>
      </c>
      <c r="G5923" s="456">
        <v>-8500</v>
      </c>
      <c r="H5923" s="456">
        <v>-8500</v>
      </c>
      <c r="I5923" s="456">
        <v>0</v>
      </c>
      <c r="J5923" s="459">
        <v>0</v>
      </c>
    </row>
    <row r="5924" spans="2:10" ht="18" x14ac:dyDescent="0.25">
      <c r="B5924" s="516" t="s">
        <v>479</v>
      </c>
      <c r="C5924" s="458" t="s">
        <v>4562</v>
      </c>
      <c r="D5924" s="458" t="s">
        <v>2341</v>
      </c>
      <c r="E5924" s="456">
        <v>2400</v>
      </c>
      <c r="F5924" s="456">
        <v>0</v>
      </c>
      <c r="G5924" s="456">
        <v>2400</v>
      </c>
      <c r="H5924" s="456">
        <v>2400</v>
      </c>
      <c r="I5924" s="456">
        <v>2400</v>
      </c>
      <c r="J5924" s="459">
        <v>0</v>
      </c>
    </row>
    <row r="5925" spans="2:10" x14ac:dyDescent="0.25">
      <c r="B5925" s="516" t="s">
        <v>479</v>
      </c>
      <c r="C5925" s="458" t="s">
        <v>5908</v>
      </c>
      <c r="D5925" s="458" t="s">
        <v>2222</v>
      </c>
      <c r="E5925" s="456">
        <v>0</v>
      </c>
      <c r="F5925" s="456">
        <v>0</v>
      </c>
      <c r="G5925" s="456">
        <v>0</v>
      </c>
      <c r="H5925" s="456">
        <v>0</v>
      </c>
      <c r="I5925" s="456">
        <v>0</v>
      </c>
      <c r="J5925" s="459">
        <v>0</v>
      </c>
    </row>
    <row r="5926" spans="2:10" x14ac:dyDescent="0.25">
      <c r="B5926" s="516" t="s">
        <v>479</v>
      </c>
      <c r="C5926" s="458" t="s">
        <v>5052</v>
      </c>
      <c r="D5926" s="458" t="s">
        <v>5021</v>
      </c>
      <c r="E5926" s="456">
        <v>0</v>
      </c>
      <c r="F5926" s="456">
        <v>0</v>
      </c>
      <c r="G5926" s="456">
        <v>14858</v>
      </c>
      <c r="H5926" s="456">
        <v>14858</v>
      </c>
      <c r="I5926" s="456">
        <v>0</v>
      </c>
      <c r="J5926" s="459">
        <v>0</v>
      </c>
    </row>
    <row r="5927" spans="2:10" x14ac:dyDescent="0.25">
      <c r="B5927" s="516" t="s">
        <v>479</v>
      </c>
      <c r="C5927" s="458" t="s">
        <v>5909</v>
      </c>
      <c r="D5927" s="458" t="s">
        <v>5615</v>
      </c>
      <c r="E5927" s="456">
        <v>0</v>
      </c>
      <c r="F5927" s="456">
        <v>0</v>
      </c>
      <c r="G5927" s="456">
        <v>0</v>
      </c>
      <c r="H5927" s="456">
        <v>0</v>
      </c>
      <c r="I5927" s="456">
        <v>0</v>
      </c>
      <c r="J5927" s="459">
        <v>0</v>
      </c>
    </row>
    <row r="5928" spans="2:10" x14ac:dyDescent="0.25">
      <c r="B5928" s="516" t="s">
        <v>479</v>
      </c>
      <c r="C5928" s="458" t="s">
        <v>5193</v>
      </c>
      <c r="D5928" s="458" t="s">
        <v>2345</v>
      </c>
      <c r="E5928" s="456">
        <v>0</v>
      </c>
      <c r="F5928" s="456">
        <v>0</v>
      </c>
      <c r="G5928" s="456">
        <v>0</v>
      </c>
      <c r="H5928" s="456">
        <v>0</v>
      </c>
      <c r="I5928" s="456">
        <v>0</v>
      </c>
      <c r="J5928" s="459">
        <v>0</v>
      </c>
    </row>
    <row r="5929" spans="2:10" x14ac:dyDescent="0.25">
      <c r="B5929" s="516" t="s">
        <v>479</v>
      </c>
      <c r="C5929" s="458" t="s">
        <v>2864</v>
      </c>
      <c r="D5929" s="458" t="s">
        <v>2224</v>
      </c>
      <c r="E5929" s="456">
        <v>0</v>
      </c>
      <c r="F5929" s="456">
        <v>0</v>
      </c>
      <c r="G5929" s="456">
        <v>85517.54</v>
      </c>
      <c r="H5929" s="456">
        <v>0</v>
      </c>
      <c r="I5929" s="456">
        <v>85517.54</v>
      </c>
      <c r="J5929" s="459">
        <v>0</v>
      </c>
    </row>
    <row r="5930" spans="2:10" x14ac:dyDescent="0.25">
      <c r="B5930" s="516" t="s">
        <v>479</v>
      </c>
      <c r="C5930" s="458" t="s">
        <v>3380</v>
      </c>
      <c r="D5930" s="458" t="s">
        <v>2226</v>
      </c>
      <c r="E5930" s="456">
        <v>0</v>
      </c>
      <c r="F5930" s="456">
        <v>0</v>
      </c>
      <c r="G5930" s="456">
        <v>0</v>
      </c>
      <c r="H5930" s="456">
        <v>0</v>
      </c>
      <c r="I5930" s="456">
        <v>0</v>
      </c>
      <c r="J5930" s="459">
        <v>0</v>
      </c>
    </row>
    <row r="5931" spans="2:10" ht="18" x14ac:dyDescent="0.25">
      <c r="B5931" s="516" t="s">
        <v>479</v>
      </c>
      <c r="C5931" s="458" t="s">
        <v>4910</v>
      </c>
      <c r="D5931" s="458" t="s">
        <v>3680</v>
      </c>
      <c r="E5931" s="456">
        <v>0</v>
      </c>
      <c r="F5931" s="456">
        <v>0</v>
      </c>
      <c r="G5931" s="456">
        <v>7148</v>
      </c>
      <c r="H5931" s="456">
        <v>0</v>
      </c>
      <c r="I5931" s="456">
        <v>7148</v>
      </c>
      <c r="J5931" s="459">
        <v>0</v>
      </c>
    </row>
    <row r="5932" spans="2:10" x14ac:dyDescent="0.25">
      <c r="B5932" s="516" t="s">
        <v>479</v>
      </c>
      <c r="C5932" s="458" t="s">
        <v>4563</v>
      </c>
      <c r="D5932" s="458" t="s">
        <v>2228</v>
      </c>
      <c r="E5932" s="456">
        <v>0</v>
      </c>
      <c r="F5932" s="456">
        <v>0</v>
      </c>
      <c r="G5932" s="456">
        <v>48303.45</v>
      </c>
      <c r="H5932" s="456">
        <v>48303.45</v>
      </c>
      <c r="I5932" s="456">
        <v>0</v>
      </c>
      <c r="J5932" s="459">
        <v>0</v>
      </c>
    </row>
    <row r="5933" spans="2:10" x14ac:dyDescent="0.25">
      <c r="B5933" s="516" t="s">
        <v>479</v>
      </c>
      <c r="C5933" s="458" t="s">
        <v>5910</v>
      </c>
      <c r="D5933" s="458" t="s">
        <v>2230</v>
      </c>
      <c r="E5933" s="456">
        <v>0</v>
      </c>
      <c r="F5933" s="456">
        <v>0</v>
      </c>
      <c r="G5933" s="456">
        <v>0</v>
      </c>
      <c r="H5933" s="456">
        <v>0</v>
      </c>
      <c r="I5933" s="456">
        <v>0</v>
      </c>
      <c r="J5933" s="459">
        <v>0</v>
      </c>
    </row>
    <row r="5934" spans="2:10" x14ac:dyDescent="0.25">
      <c r="B5934" s="516" t="s">
        <v>479</v>
      </c>
      <c r="C5934" s="458" t="s">
        <v>2865</v>
      </c>
      <c r="D5934" s="458" t="s">
        <v>2145</v>
      </c>
      <c r="E5934" s="456">
        <v>9206.9</v>
      </c>
      <c r="F5934" s="456">
        <v>0</v>
      </c>
      <c r="G5934" s="456">
        <v>8250</v>
      </c>
      <c r="H5934" s="456">
        <v>9206.9</v>
      </c>
      <c r="I5934" s="456">
        <v>8250</v>
      </c>
      <c r="J5934" s="459">
        <v>0</v>
      </c>
    </row>
    <row r="5935" spans="2:10" x14ac:dyDescent="0.25">
      <c r="B5935" s="516" t="s">
        <v>479</v>
      </c>
      <c r="C5935" s="458" t="s">
        <v>3381</v>
      </c>
      <c r="D5935" s="458" t="s">
        <v>2233</v>
      </c>
      <c r="E5935" s="456">
        <v>0</v>
      </c>
      <c r="F5935" s="456">
        <v>0</v>
      </c>
      <c r="G5935" s="456">
        <v>0</v>
      </c>
      <c r="H5935" s="456">
        <v>0</v>
      </c>
      <c r="I5935" s="456">
        <v>0</v>
      </c>
      <c r="J5935" s="459">
        <v>0</v>
      </c>
    </row>
    <row r="5936" spans="2:10" x14ac:dyDescent="0.25">
      <c r="B5936" s="516" t="s">
        <v>479</v>
      </c>
      <c r="C5936" s="458" t="s">
        <v>2866</v>
      </c>
      <c r="D5936" s="458" t="s">
        <v>2235</v>
      </c>
      <c r="E5936" s="456">
        <v>0</v>
      </c>
      <c r="F5936" s="456">
        <v>0</v>
      </c>
      <c r="G5936" s="456">
        <v>35138.61</v>
      </c>
      <c r="H5936" s="456">
        <v>35138.61</v>
      </c>
      <c r="I5936" s="456">
        <v>0</v>
      </c>
      <c r="J5936" s="459">
        <v>0</v>
      </c>
    </row>
    <row r="5937" spans="2:10" x14ac:dyDescent="0.25">
      <c r="B5937" s="516" t="s">
        <v>479</v>
      </c>
      <c r="C5937" s="458" t="s">
        <v>5911</v>
      </c>
      <c r="D5937" s="458" t="s">
        <v>2237</v>
      </c>
      <c r="E5937" s="456">
        <v>0</v>
      </c>
      <c r="F5937" s="456">
        <v>0</v>
      </c>
      <c r="G5937" s="456">
        <v>0</v>
      </c>
      <c r="H5937" s="456">
        <v>0</v>
      </c>
      <c r="I5937" s="456">
        <v>0</v>
      </c>
      <c r="J5937" s="459">
        <v>0</v>
      </c>
    </row>
    <row r="5938" spans="2:10" x14ac:dyDescent="0.25">
      <c r="B5938" s="516" t="s">
        <v>479</v>
      </c>
      <c r="C5938" s="458" t="s">
        <v>3789</v>
      </c>
      <c r="D5938" s="458" t="s">
        <v>2147</v>
      </c>
      <c r="E5938" s="456">
        <v>0</v>
      </c>
      <c r="F5938" s="456">
        <v>0</v>
      </c>
      <c r="G5938" s="456">
        <v>0</v>
      </c>
      <c r="H5938" s="456">
        <v>0</v>
      </c>
      <c r="I5938" s="456">
        <v>0</v>
      </c>
      <c r="J5938" s="459">
        <v>0</v>
      </c>
    </row>
    <row r="5939" spans="2:10" x14ac:dyDescent="0.25">
      <c r="B5939" s="516" t="s">
        <v>479</v>
      </c>
      <c r="C5939" s="458" t="s">
        <v>4564</v>
      </c>
      <c r="D5939" s="458" t="s">
        <v>2351</v>
      </c>
      <c r="E5939" s="456">
        <v>8000</v>
      </c>
      <c r="F5939" s="456">
        <v>0</v>
      </c>
      <c r="G5939" s="456">
        <v>0</v>
      </c>
      <c r="H5939" s="456">
        <v>8000</v>
      </c>
      <c r="I5939" s="456">
        <v>0</v>
      </c>
      <c r="J5939" s="459">
        <v>0</v>
      </c>
    </row>
    <row r="5940" spans="2:10" x14ac:dyDescent="0.25">
      <c r="B5940" s="516" t="s">
        <v>479</v>
      </c>
      <c r="C5940" s="458" t="s">
        <v>2867</v>
      </c>
      <c r="D5940" s="458" t="s">
        <v>2149</v>
      </c>
      <c r="E5940" s="456">
        <v>5955.18</v>
      </c>
      <c r="F5940" s="456">
        <v>0</v>
      </c>
      <c r="G5940" s="456">
        <v>30192</v>
      </c>
      <c r="H5940" s="456">
        <v>5955.18</v>
      </c>
      <c r="I5940" s="456">
        <v>30192</v>
      </c>
      <c r="J5940" s="459">
        <v>0</v>
      </c>
    </row>
    <row r="5941" spans="2:10" ht="18" x14ac:dyDescent="0.25">
      <c r="B5941" s="516" t="s">
        <v>479</v>
      </c>
      <c r="C5941" s="458" t="s">
        <v>2868</v>
      </c>
      <c r="D5941" s="458" t="s">
        <v>2241</v>
      </c>
      <c r="E5941" s="456">
        <v>0</v>
      </c>
      <c r="F5941" s="456">
        <v>0</v>
      </c>
      <c r="G5941" s="456">
        <v>0</v>
      </c>
      <c r="H5941" s="456">
        <v>0</v>
      </c>
      <c r="I5941" s="456">
        <v>0</v>
      </c>
      <c r="J5941" s="459">
        <v>0</v>
      </c>
    </row>
    <row r="5942" spans="2:10" ht="18" x14ac:dyDescent="0.25">
      <c r="B5942" s="516" t="s">
        <v>479</v>
      </c>
      <c r="C5942" s="458" t="s">
        <v>4126</v>
      </c>
      <c r="D5942" s="458" t="s">
        <v>2243</v>
      </c>
      <c r="E5942" s="456">
        <v>0</v>
      </c>
      <c r="F5942" s="456">
        <v>0</v>
      </c>
      <c r="G5942" s="456">
        <v>17431</v>
      </c>
      <c r="H5942" s="456">
        <v>17431</v>
      </c>
      <c r="I5942" s="456">
        <v>0</v>
      </c>
      <c r="J5942" s="459">
        <v>0</v>
      </c>
    </row>
    <row r="5943" spans="2:10" x14ac:dyDescent="0.25">
      <c r="B5943" s="516" t="s">
        <v>479</v>
      </c>
      <c r="C5943" s="458" t="s">
        <v>2869</v>
      </c>
      <c r="D5943" s="458" t="s">
        <v>2151</v>
      </c>
      <c r="E5943" s="456">
        <v>58857.05</v>
      </c>
      <c r="F5943" s="456">
        <v>0</v>
      </c>
      <c r="G5943" s="456">
        <v>20949.47</v>
      </c>
      <c r="H5943" s="456">
        <v>12799.81</v>
      </c>
      <c r="I5943" s="456">
        <v>67006.710000000006</v>
      </c>
      <c r="J5943" s="459">
        <v>0</v>
      </c>
    </row>
    <row r="5944" spans="2:10" x14ac:dyDescent="0.25">
      <c r="B5944" s="516" t="s">
        <v>479</v>
      </c>
      <c r="C5944" s="458" t="s">
        <v>2870</v>
      </c>
      <c r="D5944" s="458" t="s">
        <v>2246</v>
      </c>
      <c r="E5944" s="456">
        <v>0</v>
      </c>
      <c r="F5944" s="456">
        <v>0</v>
      </c>
      <c r="G5944" s="456">
        <v>0</v>
      </c>
      <c r="H5944" s="456">
        <v>0</v>
      </c>
      <c r="I5944" s="456">
        <v>0</v>
      </c>
      <c r="J5944" s="459">
        <v>0</v>
      </c>
    </row>
    <row r="5945" spans="2:10" x14ac:dyDescent="0.25">
      <c r="B5945" s="516" t="s">
        <v>479</v>
      </c>
      <c r="C5945" s="458" t="s">
        <v>2871</v>
      </c>
      <c r="D5945" s="458" t="s">
        <v>2248</v>
      </c>
      <c r="E5945" s="456">
        <v>0</v>
      </c>
      <c r="F5945" s="456">
        <v>0</v>
      </c>
      <c r="G5945" s="456">
        <v>0</v>
      </c>
      <c r="H5945" s="456">
        <v>0</v>
      </c>
      <c r="I5945" s="456">
        <v>0</v>
      </c>
      <c r="J5945" s="459">
        <v>0</v>
      </c>
    </row>
    <row r="5946" spans="2:10" ht="18" x14ac:dyDescent="0.25">
      <c r="B5946" s="516" t="s">
        <v>479</v>
      </c>
      <c r="C5946" s="458" t="s">
        <v>5912</v>
      </c>
      <c r="D5946" s="458" t="s">
        <v>2250</v>
      </c>
      <c r="E5946" s="456">
        <v>0</v>
      </c>
      <c r="F5946" s="456">
        <v>0</v>
      </c>
      <c r="G5946" s="456">
        <v>0</v>
      </c>
      <c r="H5946" s="456">
        <v>0</v>
      </c>
      <c r="I5946" s="456">
        <v>0</v>
      </c>
      <c r="J5946" s="459">
        <v>0</v>
      </c>
    </row>
    <row r="5947" spans="2:10" ht="18" x14ac:dyDescent="0.25">
      <c r="B5947" s="516" t="s">
        <v>479</v>
      </c>
      <c r="C5947" s="458" t="s">
        <v>2872</v>
      </c>
      <c r="D5947" s="458" t="s">
        <v>2252</v>
      </c>
      <c r="E5947" s="456">
        <v>0</v>
      </c>
      <c r="F5947" s="456">
        <v>0</v>
      </c>
      <c r="G5947" s="456">
        <v>0</v>
      </c>
      <c r="H5947" s="456">
        <v>0</v>
      </c>
      <c r="I5947" s="456">
        <v>0</v>
      </c>
      <c r="J5947" s="459">
        <v>0</v>
      </c>
    </row>
    <row r="5948" spans="2:10" ht="18" x14ac:dyDescent="0.25">
      <c r="B5948" s="516" t="s">
        <v>479</v>
      </c>
      <c r="C5948" s="458" t="s">
        <v>3790</v>
      </c>
      <c r="D5948" s="458" t="s">
        <v>3682</v>
      </c>
      <c r="E5948" s="456">
        <v>18300</v>
      </c>
      <c r="F5948" s="456">
        <v>0</v>
      </c>
      <c r="G5948" s="456">
        <v>24566.1</v>
      </c>
      <c r="H5948" s="456">
        <v>23300</v>
      </c>
      <c r="I5948" s="456">
        <v>19566.099999999999</v>
      </c>
      <c r="J5948" s="459">
        <v>0</v>
      </c>
    </row>
    <row r="5949" spans="2:10" ht="18" x14ac:dyDescent="0.25">
      <c r="B5949" s="516" t="s">
        <v>479</v>
      </c>
      <c r="C5949" s="458" t="s">
        <v>5194</v>
      </c>
      <c r="D5949" s="458" t="s">
        <v>5152</v>
      </c>
      <c r="E5949" s="456">
        <v>0</v>
      </c>
      <c r="F5949" s="456">
        <v>0</v>
      </c>
      <c r="G5949" s="456">
        <v>4000</v>
      </c>
      <c r="H5949" s="456">
        <v>0</v>
      </c>
      <c r="I5949" s="456">
        <v>4000</v>
      </c>
      <c r="J5949" s="459">
        <v>0</v>
      </c>
    </row>
    <row r="5950" spans="2:10" x14ac:dyDescent="0.25">
      <c r="B5950" s="516" t="s">
        <v>479</v>
      </c>
      <c r="C5950" s="458" t="s">
        <v>2873</v>
      </c>
      <c r="D5950" s="458" t="s">
        <v>2155</v>
      </c>
      <c r="E5950" s="456">
        <v>0</v>
      </c>
      <c r="F5950" s="456">
        <v>0</v>
      </c>
      <c r="G5950" s="456">
        <v>56385.279999999999</v>
      </c>
      <c r="H5950" s="456">
        <v>56385.279999999999</v>
      </c>
      <c r="I5950" s="456">
        <v>0</v>
      </c>
      <c r="J5950" s="459">
        <v>0</v>
      </c>
    </row>
    <row r="5951" spans="2:10" x14ac:dyDescent="0.25">
      <c r="B5951" s="516" t="s">
        <v>479</v>
      </c>
      <c r="C5951" s="458" t="s">
        <v>2874</v>
      </c>
      <c r="D5951" s="458" t="s">
        <v>2157</v>
      </c>
      <c r="E5951" s="456">
        <v>0</v>
      </c>
      <c r="F5951" s="456">
        <v>0</v>
      </c>
      <c r="G5951" s="456">
        <v>21280.05</v>
      </c>
      <c r="H5951" s="456">
        <v>21280.05</v>
      </c>
      <c r="I5951" s="456">
        <v>0</v>
      </c>
      <c r="J5951" s="459">
        <v>0</v>
      </c>
    </row>
    <row r="5952" spans="2:10" x14ac:dyDescent="0.25">
      <c r="B5952" s="516" t="s">
        <v>479</v>
      </c>
      <c r="C5952" s="458" t="s">
        <v>3382</v>
      </c>
      <c r="D5952" s="458" t="s">
        <v>2256</v>
      </c>
      <c r="E5952" s="456">
        <v>4649.0200000000004</v>
      </c>
      <c r="F5952" s="456">
        <v>0</v>
      </c>
      <c r="G5952" s="456">
        <v>59726.75</v>
      </c>
      <c r="H5952" s="456">
        <v>6025.77</v>
      </c>
      <c r="I5952" s="456">
        <v>58350</v>
      </c>
      <c r="J5952" s="459">
        <v>0</v>
      </c>
    </row>
    <row r="5953" spans="2:10" x14ac:dyDescent="0.25">
      <c r="B5953" s="516" t="s">
        <v>479</v>
      </c>
      <c r="C5953" s="458" t="s">
        <v>4911</v>
      </c>
      <c r="D5953" s="458" t="s">
        <v>4840</v>
      </c>
      <c r="E5953" s="456">
        <v>0</v>
      </c>
      <c r="F5953" s="456">
        <v>0</v>
      </c>
      <c r="G5953" s="456">
        <v>0</v>
      </c>
      <c r="H5953" s="456">
        <v>0</v>
      </c>
      <c r="I5953" s="456">
        <v>0</v>
      </c>
      <c r="J5953" s="459">
        <v>0</v>
      </c>
    </row>
    <row r="5954" spans="2:10" x14ac:dyDescent="0.25">
      <c r="B5954" s="516" t="s">
        <v>479</v>
      </c>
      <c r="C5954" s="458" t="s">
        <v>2875</v>
      </c>
      <c r="D5954" s="458" t="s">
        <v>2258</v>
      </c>
      <c r="E5954" s="456">
        <v>1133.6199999999999</v>
      </c>
      <c r="F5954" s="456">
        <v>0</v>
      </c>
      <c r="G5954" s="456">
        <v>5551.72</v>
      </c>
      <c r="H5954" s="456">
        <v>6685.34</v>
      </c>
      <c r="I5954" s="456">
        <v>0</v>
      </c>
      <c r="J5954" s="459">
        <v>0</v>
      </c>
    </row>
    <row r="5955" spans="2:10" x14ac:dyDescent="0.25">
      <c r="B5955" s="516" t="s">
        <v>479</v>
      </c>
      <c r="C5955" s="458" t="s">
        <v>4565</v>
      </c>
      <c r="D5955" s="458" t="s">
        <v>4494</v>
      </c>
      <c r="E5955" s="456">
        <v>0</v>
      </c>
      <c r="F5955" s="456">
        <v>0</v>
      </c>
      <c r="G5955" s="456">
        <v>467</v>
      </c>
      <c r="H5955" s="456">
        <v>467</v>
      </c>
      <c r="I5955" s="456">
        <v>0</v>
      </c>
      <c r="J5955" s="459">
        <v>0</v>
      </c>
    </row>
    <row r="5956" spans="2:10" x14ac:dyDescent="0.25">
      <c r="B5956" s="516" t="s">
        <v>479</v>
      </c>
      <c r="C5956" s="458" t="s">
        <v>4350</v>
      </c>
      <c r="D5956" s="458" t="s">
        <v>2260</v>
      </c>
      <c r="E5956" s="456">
        <v>0</v>
      </c>
      <c r="F5956" s="456">
        <v>0</v>
      </c>
      <c r="G5956" s="456">
        <v>0</v>
      </c>
      <c r="H5956" s="456">
        <v>0</v>
      </c>
      <c r="I5956" s="456">
        <v>0</v>
      </c>
      <c r="J5956" s="459">
        <v>0</v>
      </c>
    </row>
    <row r="5957" spans="2:10" x14ac:dyDescent="0.25">
      <c r="B5957" s="516" t="s">
        <v>479</v>
      </c>
      <c r="C5957" s="458" t="s">
        <v>3791</v>
      </c>
      <c r="D5957" s="458" t="s">
        <v>3684</v>
      </c>
      <c r="E5957" s="456">
        <v>30273.52</v>
      </c>
      <c r="F5957" s="456">
        <v>0</v>
      </c>
      <c r="G5957" s="456">
        <v>19543.41</v>
      </c>
      <c r="H5957" s="456">
        <v>28248.33</v>
      </c>
      <c r="I5957" s="456">
        <v>21568.6</v>
      </c>
      <c r="J5957" s="459">
        <v>0</v>
      </c>
    </row>
    <row r="5958" spans="2:10" x14ac:dyDescent="0.25">
      <c r="B5958" s="516" t="s">
        <v>479</v>
      </c>
      <c r="C5958" s="458" t="s">
        <v>2876</v>
      </c>
      <c r="D5958" s="458" t="s">
        <v>2262</v>
      </c>
      <c r="E5958" s="456">
        <v>17800</v>
      </c>
      <c r="F5958" s="456">
        <v>0</v>
      </c>
      <c r="G5958" s="456">
        <v>17800</v>
      </c>
      <c r="H5958" s="456">
        <v>17800</v>
      </c>
      <c r="I5958" s="456">
        <v>17800</v>
      </c>
      <c r="J5958" s="459">
        <v>0</v>
      </c>
    </row>
    <row r="5959" spans="2:10" x14ac:dyDescent="0.25">
      <c r="B5959" s="516" t="s">
        <v>479</v>
      </c>
      <c r="C5959" s="458" t="s">
        <v>2877</v>
      </c>
      <c r="D5959" s="458" t="s">
        <v>2264</v>
      </c>
      <c r="E5959" s="456">
        <v>732543.6</v>
      </c>
      <c r="F5959" s="456">
        <v>0</v>
      </c>
      <c r="G5959" s="456">
        <v>682740.61</v>
      </c>
      <c r="H5959" s="456">
        <v>732543.6</v>
      </c>
      <c r="I5959" s="456">
        <v>682740.61</v>
      </c>
      <c r="J5959" s="459">
        <v>0</v>
      </c>
    </row>
    <row r="5960" spans="2:10" x14ac:dyDescent="0.25">
      <c r="B5960" s="516" t="s">
        <v>479</v>
      </c>
      <c r="C5960" s="458" t="s">
        <v>2878</v>
      </c>
      <c r="D5960" s="458" t="s">
        <v>2266</v>
      </c>
      <c r="E5960" s="456">
        <v>251893.81</v>
      </c>
      <c r="F5960" s="456">
        <v>0</v>
      </c>
      <c r="G5960" s="456">
        <v>265780.09999999998</v>
      </c>
      <c r="H5960" s="456">
        <v>0</v>
      </c>
      <c r="I5960" s="456">
        <v>517673.91</v>
      </c>
      <c r="J5960" s="459">
        <v>0</v>
      </c>
    </row>
    <row r="5961" spans="2:10" x14ac:dyDescent="0.25">
      <c r="B5961" s="516" t="s">
        <v>479</v>
      </c>
      <c r="C5961" s="458" t="s">
        <v>4566</v>
      </c>
      <c r="D5961" s="458" t="s">
        <v>2365</v>
      </c>
      <c r="E5961" s="456">
        <v>0</v>
      </c>
      <c r="F5961" s="456">
        <v>0</v>
      </c>
      <c r="G5961" s="456">
        <v>0</v>
      </c>
      <c r="H5961" s="456">
        <v>0</v>
      </c>
      <c r="I5961" s="456">
        <v>0</v>
      </c>
      <c r="J5961" s="459">
        <v>0</v>
      </c>
    </row>
    <row r="5962" spans="2:10" x14ac:dyDescent="0.25">
      <c r="B5962" s="516" t="s">
        <v>479</v>
      </c>
      <c r="C5962" s="458" t="s">
        <v>4127</v>
      </c>
      <c r="D5962" s="458" t="s">
        <v>3686</v>
      </c>
      <c r="E5962" s="456">
        <v>0</v>
      </c>
      <c r="F5962" s="456">
        <v>0</v>
      </c>
      <c r="G5962" s="456">
        <v>0</v>
      </c>
      <c r="H5962" s="456">
        <v>0</v>
      </c>
      <c r="I5962" s="456">
        <v>0</v>
      </c>
      <c r="J5962" s="459">
        <v>0</v>
      </c>
    </row>
    <row r="5963" spans="2:10" x14ac:dyDescent="0.25">
      <c r="B5963" s="516" t="s">
        <v>479</v>
      </c>
      <c r="C5963" s="458" t="s">
        <v>2879</v>
      </c>
      <c r="D5963" s="458" t="s">
        <v>2546</v>
      </c>
      <c r="E5963" s="456">
        <v>0</v>
      </c>
      <c r="F5963" s="456">
        <v>0</v>
      </c>
      <c r="G5963" s="456">
        <v>0</v>
      </c>
      <c r="H5963" s="456">
        <v>0</v>
      </c>
      <c r="I5963" s="456">
        <v>0</v>
      </c>
      <c r="J5963" s="459">
        <v>0</v>
      </c>
    </row>
    <row r="5964" spans="2:10" x14ac:dyDescent="0.25">
      <c r="B5964" s="516" t="s">
        <v>479</v>
      </c>
      <c r="C5964" s="458" t="s">
        <v>5913</v>
      </c>
      <c r="D5964" s="458" t="s">
        <v>2367</v>
      </c>
      <c r="E5964" s="456">
        <v>0</v>
      </c>
      <c r="F5964" s="456">
        <v>0</v>
      </c>
      <c r="G5964" s="456">
        <v>0</v>
      </c>
      <c r="H5964" s="456">
        <v>0</v>
      </c>
      <c r="I5964" s="456">
        <v>0</v>
      </c>
      <c r="J5964" s="459">
        <v>0</v>
      </c>
    </row>
    <row r="5965" spans="2:10" ht="18" x14ac:dyDescent="0.25">
      <c r="B5965" s="516" t="s">
        <v>479</v>
      </c>
      <c r="C5965" s="458" t="s">
        <v>4912</v>
      </c>
      <c r="D5965" s="458" t="s">
        <v>4841</v>
      </c>
      <c r="E5965" s="456">
        <v>0</v>
      </c>
      <c r="F5965" s="456">
        <v>0</v>
      </c>
      <c r="G5965" s="456">
        <v>0</v>
      </c>
      <c r="H5965" s="456">
        <v>0</v>
      </c>
      <c r="I5965" s="456">
        <v>0</v>
      </c>
      <c r="J5965" s="459">
        <v>0</v>
      </c>
    </row>
    <row r="5966" spans="2:10" x14ac:dyDescent="0.25">
      <c r="B5966" s="516" t="s">
        <v>479</v>
      </c>
      <c r="C5966" s="458" t="s">
        <v>5914</v>
      </c>
      <c r="D5966" s="458" t="s">
        <v>4681</v>
      </c>
      <c r="E5966" s="456">
        <v>0</v>
      </c>
      <c r="F5966" s="456">
        <v>0</v>
      </c>
      <c r="G5966" s="456">
        <v>0</v>
      </c>
      <c r="H5966" s="456">
        <v>0</v>
      </c>
      <c r="I5966" s="456">
        <v>0</v>
      </c>
      <c r="J5966" s="459">
        <v>0</v>
      </c>
    </row>
    <row r="5967" spans="2:10" x14ac:dyDescent="0.25">
      <c r="B5967" s="516" t="s">
        <v>479</v>
      </c>
      <c r="C5967" s="458" t="s">
        <v>5915</v>
      </c>
      <c r="D5967" s="458" t="s">
        <v>5631</v>
      </c>
      <c r="E5967" s="456">
        <v>0</v>
      </c>
      <c r="F5967" s="456">
        <v>0</v>
      </c>
      <c r="G5967" s="456">
        <v>17075</v>
      </c>
      <c r="H5967" s="456">
        <v>17075</v>
      </c>
      <c r="I5967" s="456">
        <v>0</v>
      </c>
      <c r="J5967" s="459">
        <v>0</v>
      </c>
    </row>
    <row r="5968" spans="2:10" x14ac:dyDescent="0.25">
      <c r="B5968" s="516" t="s">
        <v>479</v>
      </c>
      <c r="C5968" s="458" t="s">
        <v>2880</v>
      </c>
      <c r="D5968" s="458" t="s">
        <v>2065</v>
      </c>
      <c r="E5968" s="456">
        <v>0</v>
      </c>
      <c r="F5968" s="456">
        <v>0</v>
      </c>
      <c r="G5968" s="456">
        <v>509026</v>
      </c>
      <c r="H5968" s="456">
        <v>509026</v>
      </c>
      <c r="I5968" s="456">
        <v>0</v>
      </c>
      <c r="J5968" s="459">
        <v>0</v>
      </c>
    </row>
    <row r="5969" spans="2:10" x14ac:dyDescent="0.25">
      <c r="B5969" s="516" t="s">
        <v>479</v>
      </c>
      <c r="C5969" s="458" t="s">
        <v>2881</v>
      </c>
      <c r="D5969" s="458" t="s">
        <v>2067</v>
      </c>
      <c r="E5969" s="456">
        <v>0</v>
      </c>
      <c r="F5969" s="456">
        <v>0</v>
      </c>
      <c r="G5969" s="456">
        <v>21305.05</v>
      </c>
      <c r="H5969" s="456">
        <v>21305.05</v>
      </c>
      <c r="I5969" s="456">
        <v>0</v>
      </c>
      <c r="J5969" s="459">
        <v>0</v>
      </c>
    </row>
    <row r="5970" spans="2:10" x14ac:dyDescent="0.25">
      <c r="B5970" s="516" t="s">
        <v>479</v>
      </c>
      <c r="C5970" s="458" t="s">
        <v>3792</v>
      </c>
      <c r="D5970" s="458" t="s">
        <v>2069</v>
      </c>
      <c r="E5970" s="456">
        <v>0</v>
      </c>
      <c r="F5970" s="456">
        <v>0</v>
      </c>
      <c r="G5970" s="456">
        <v>0</v>
      </c>
      <c r="H5970" s="456">
        <v>0</v>
      </c>
      <c r="I5970" s="456">
        <v>0</v>
      </c>
      <c r="J5970" s="459">
        <v>0</v>
      </c>
    </row>
    <row r="5971" spans="2:10" x14ac:dyDescent="0.25">
      <c r="B5971" s="516" t="s">
        <v>479</v>
      </c>
      <c r="C5971" s="458" t="s">
        <v>2882</v>
      </c>
      <c r="D5971" s="458" t="s">
        <v>2071</v>
      </c>
      <c r="E5971" s="456">
        <v>752495</v>
      </c>
      <c r="F5971" s="456">
        <v>0</v>
      </c>
      <c r="G5971" s="456">
        <v>76842.070000000007</v>
      </c>
      <c r="H5971" s="456">
        <v>0</v>
      </c>
      <c r="I5971" s="456">
        <v>829337.07</v>
      </c>
      <c r="J5971" s="459">
        <v>0</v>
      </c>
    </row>
    <row r="5972" spans="2:10" x14ac:dyDescent="0.25">
      <c r="B5972" s="516" t="s">
        <v>479</v>
      </c>
      <c r="C5972" s="458" t="s">
        <v>2883</v>
      </c>
      <c r="D5972" s="458" t="s">
        <v>2073</v>
      </c>
      <c r="E5972" s="456">
        <v>0</v>
      </c>
      <c r="F5972" s="456">
        <v>0</v>
      </c>
      <c r="G5972" s="456">
        <v>0</v>
      </c>
      <c r="H5972" s="456">
        <v>0</v>
      </c>
      <c r="I5972" s="456">
        <v>0</v>
      </c>
      <c r="J5972" s="459">
        <v>0</v>
      </c>
    </row>
    <row r="5973" spans="2:10" x14ac:dyDescent="0.25">
      <c r="B5973" s="516" t="s">
        <v>479</v>
      </c>
      <c r="C5973" s="458" t="s">
        <v>2884</v>
      </c>
      <c r="D5973" s="458" t="s">
        <v>2075</v>
      </c>
      <c r="E5973" s="456">
        <v>0</v>
      </c>
      <c r="F5973" s="456">
        <v>0</v>
      </c>
      <c r="G5973" s="456">
        <v>254523.99</v>
      </c>
      <c r="H5973" s="456">
        <v>254523.99</v>
      </c>
      <c r="I5973" s="456">
        <v>0</v>
      </c>
      <c r="J5973" s="459">
        <v>0</v>
      </c>
    </row>
    <row r="5974" spans="2:10" x14ac:dyDescent="0.25">
      <c r="B5974" s="516" t="s">
        <v>479</v>
      </c>
      <c r="C5974" s="458" t="s">
        <v>2885</v>
      </c>
      <c r="D5974" s="458" t="s">
        <v>2077</v>
      </c>
      <c r="E5974" s="456">
        <v>0</v>
      </c>
      <c r="F5974" s="456">
        <v>0</v>
      </c>
      <c r="G5974" s="456">
        <v>0</v>
      </c>
      <c r="H5974" s="456">
        <v>0</v>
      </c>
      <c r="I5974" s="456">
        <v>0</v>
      </c>
      <c r="J5974" s="459">
        <v>0</v>
      </c>
    </row>
    <row r="5975" spans="2:10" x14ac:dyDescent="0.25">
      <c r="B5975" s="516" t="s">
        <v>479</v>
      </c>
      <c r="C5975" s="458" t="s">
        <v>2886</v>
      </c>
      <c r="D5975" s="458" t="s">
        <v>2079</v>
      </c>
      <c r="E5975" s="456">
        <v>0</v>
      </c>
      <c r="F5975" s="456">
        <v>0</v>
      </c>
      <c r="G5975" s="456">
        <v>102307.04</v>
      </c>
      <c r="H5975" s="456">
        <v>102307.04</v>
      </c>
      <c r="I5975" s="456">
        <v>0</v>
      </c>
      <c r="J5975" s="459">
        <v>0</v>
      </c>
    </row>
    <row r="5976" spans="2:10" x14ac:dyDescent="0.25">
      <c r="B5976" s="516" t="s">
        <v>479</v>
      </c>
      <c r="C5976" s="458" t="s">
        <v>2887</v>
      </c>
      <c r="D5976" s="458" t="s">
        <v>2081</v>
      </c>
      <c r="E5976" s="456">
        <v>72850.39</v>
      </c>
      <c r="F5976" s="456">
        <v>0</v>
      </c>
      <c r="G5976" s="456">
        <v>73783.320000000007</v>
      </c>
      <c r="H5976" s="456">
        <v>72850.39</v>
      </c>
      <c r="I5976" s="456">
        <v>73783.320000000007</v>
      </c>
      <c r="J5976" s="459">
        <v>0</v>
      </c>
    </row>
    <row r="5977" spans="2:10" x14ac:dyDescent="0.25">
      <c r="B5977" s="516" t="s">
        <v>479</v>
      </c>
      <c r="C5977" s="458" t="s">
        <v>4720</v>
      </c>
      <c r="D5977" s="458" t="s">
        <v>2083</v>
      </c>
      <c r="E5977" s="456">
        <v>0</v>
      </c>
      <c r="F5977" s="456">
        <v>0</v>
      </c>
      <c r="G5977" s="456">
        <v>0</v>
      </c>
      <c r="H5977" s="456">
        <v>0</v>
      </c>
      <c r="I5977" s="456">
        <v>0</v>
      </c>
      <c r="J5977" s="459">
        <v>0</v>
      </c>
    </row>
    <row r="5978" spans="2:10" x14ac:dyDescent="0.25">
      <c r="B5978" s="516" t="s">
        <v>479</v>
      </c>
      <c r="C5978" s="458" t="s">
        <v>3383</v>
      </c>
      <c r="D5978" s="458" t="s">
        <v>2085</v>
      </c>
      <c r="E5978" s="456">
        <v>105745.33</v>
      </c>
      <c r="F5978" s="456">
        <v>0</v>
      </c>
      <c r="G5978" s="456">
        <v>0</v>
      </c>
      <c r="H5978" s="456">
        <v>105745.33</v>
      </c>
      <c r="I5978" s="456">
        <v>0</v>
      </c>
      <c r="J5978" s="459">
        <v>0</v>
      </c>
    </row>
    <row r="5979" spans="2:10" x14ac:dyDescent="0.25">
      <c r="B5979" s="516" t="s">
        <v>479</v>
      </c>
      <c r="C5979" s="458" t="s">
        <v>3793</v>
      </c>
      <c r="D5979" s="458" t="s">
        <v>2087</v>
      </c>
      <c r="E5979" s="456">
        <v>0</v>
      </c>
      <c r="F5979" s="456">
        <v>0</v>
      </c>
      <c r="G5979" s="456">
        <v>0</v>
      </c>
      <c r="H5979" s="456">
        <v>0</v>
      </c>
      <c r="I5979" s="456">
        <v>0</v>
      </c>
      <c r="J5979" s="459">
        <v>0</v>
      </c>
    </row>
    <row r="5980" spans="2:10" x14ac:dyDescent="0.25">
      <c r="B5980" s="516" t="s">
        <v>479</v>
      </c>
      <c r="C5980" s="458" t="s">
        <v>2888</v>
      </c>
      <c r="D5980" s="458" t="s">
        <v>2089</v>
      </c>
      <c r="E5980" s="456">
        <v>0</v>
      </c>
      <c r="F5980" s="456">
        <v>0</v>
      </c>
      <c r="G5980" s="456">
        <v>10332.4</v>
      </c>
      <c r="H5980" s="456">
        <v>10332.4</v>
      </c>
      <c r="I5980" s="456">
        <v>0</v>
      </c>
      <c r="J5980" s="459">
        <v>0</v>
      </c>
    </row>
    <row r="5981" spans="2:10" x14ac:dyDescent="0.25">
      <c r="B5981" s="516" t="s">
        <v>479</v>
      </c>
      <c r="C5981" s="458" t="s">
        <v>3384</v>
      </c>
      <c r="D5981" s="458" t="s">
        <v>2091</v>
      </c>
      <c r="E5981" s="456">
        <v>0</v>
      </c>
      <c r="F5981" s="456">
        <v>0</v>
      </c>
      <c r="G5981" s="456">
        <v>0</v>
      </c>
      <c r="H5981" s="456">
        <v>0</v>
      </c>
      <c r="I5981" s="456">
        <v>0</v>
      </c>
      <c r="J5981" s="459">
        <v>0</v>
      </c>
    </row>
    <row r="5982" spans="2:10" x14ac:dyDescent="0.25">
      <c r="B5982" s="516" t="s">
        <v>479</v>
      </c>
      <c r="C5982" s="458" t="s">
        <v>4128</v>
      </c>
      <c r="D5982" s="458" t="s">
        <v>4060</v>
      </c>
      <c r="E5982" s="456">
        <v>0</v>
      </c>
      <c r="F5982" s="456">
        <v>0</v>
      </c>
      <c r="G5982" s="456">
        <v>0</v>
      </c>
      <c r="H5982" s="456">
        <v>0</v>
      </c>
      <c r="I5982" s="456">
        <v>0</v>
      </c>
      <c r="J5982" s="459">
        <v>0</v>
      </c>
    </row>
    <row r="5983" spans="2:10" x14ac:dyDescent="0.25">
      <c r="B5983" s="516" t="s">
        <v>479</v>
      </c>
      <c r="C5983" s="458" t="s">
        <v>5916</v>
      </c>
      <c r="D5983" s="458" t="s">
        <v>2093</v>
      </c>
      <c r="E5983" s="456">
        <v>0</v>
      </c>
      <c r="F5983" s="456">
        <v>0</v>
      </c>
      <c r="G5983" s="456">
        <v>0</v>
      </c>
      <c r="H5983" s="456">
        <v>0</v>
      </c>
      <c r="I5983" s="456">
        <v>0</v>
      </c>
      <c r="J5983" s="459">
        <v>0</v>
      </c>
    </row>
    <row r="5984" spans="2:10" x14ac:dyDescent="0.25">
      <c r="B5984" s="516" t="s">
        <v>479</v>
      </c>
      <c r="C5984" s="458" t="s">
        <v>2889</v>
      </c>
      <c r="D5984" s="458" t="s">
        <v>2095</v>
      </c>
      <c r="E5984" s="456">
        <v>16819.21</v>
      </c>
      <c r="F5984" s="456">
        <v>0</v>
      </c>
      <c r="G5984" s="456">
        <v>17277.48</v>
      </c>
      <c r="H5984" s="456">
        <v>16819.21</v>
      </c>
      <c r="I5984" s="456">
        <v>17277.48</v>
      </c>
      <c r="J5984" s="459">
        <v>0</v>
      </c>
    </row>
    <row r="5985" spans="2:10" x14ac:dyDescent="0.25">
      <c r="B5985" s="516" t="s">
        <v>479</v>
      </c>
      <c r="C5985" s="458" t="s">
        <v>3385</v>
      </c>
      <c r="D5985" s="458" t="s">
        <v>2097</v>
      </c>
      <c r="E5985" s="456">
        <v>1060.3399999999999</v>
      </c>
      <c r="F5985" s="456">
        <v>0</v>
      </c>
      <c r="G5985" s="456">
        <v>175.5</v>
      </c>
      <c r="H5985" s="456">
        <v>1235.8399999999999</v>
      </c>
      <c r="I5985" s="456">
        <v>0</v>
      </c>
      <c r="J5985" s="459">
        <v>0</v>
      </c>
    </row>
    <row r="5986" spans="2:10" x14ac:dyDescent="0.25">
      <c r="B5986" s="516" t="s">
        <v>479</v>
      </c>
      <c r="C5986" s="458" t="s">
        <v>4351</v>
      </c>
      <c r="D5986" s="458" t="s">
        <v>2099</v>
      </c>
      <c r="E5986" s="456">
        <v>0</v>
      </c>
      <c r="F5986" s="456">
        <v>0</v>
      </c>
      <c r="G5986" s="456">
        <v>0</v>
      </c>
      <c r="H5986" s="456">
        <v>0</v>
      </c>
      <c r="I5986" s="456">
        <v>0</v>
      </c>
      <c r="J5986" s="459">
        <v>0</v>
      </c>
    </row>
    <row r="5987" spans="2:10" x14ac:dyDescent="0.25">
      <c r="B5987" s="516" t="s">
        <v>479</v>
      </c>
      <c r="C5987" s="458" t="s">
        <v>5917</v>
      </c>
      <c r="D5987" s="458" t="s">
        <v>2283</v>
      </c>
      <c r="E5987" s="456">
        <v>0</v>
      </c>
      <c r="F5987" s="456">
        <v>0</v>
      </c>
      <c r="G5987" s="456">
        <v>0</v>
      </c>
      <c r="H5987" s="456">
        <v>0</v>
      </c>
      <c r="I5987" s="456">
        <v>0</v>
      </c>
      <c r="J5987" s="459">
        <v>0</v>
      </c>
    </row>
    <row r="5988" spans="2:10" x14ac:dyDescent="0.25">
      <c r="B5988" s="516" t="s">
        <v>479</v>
      </c>
      <c r="C5988" s="458" t="s">
        <v>4721</v>
      </c>
      <c r="D5988" s="458" t="s">
        <v>2179</v>
      </c>
      <c r="E5988" s="456">
        <v>0</v>
      </c>
      <c r="F5988" s="456">
        <v>0</v>
      </c>
      <c r="G5988" s="456">
        <v>0</v>
      </c>
      <c r="H5988" s="456">
        <v>0</v>
      </c>
      <c r="I5988" s="456">
        <v>0</v>
      </c>
      <c r="J5988" s="459">
        <v>0</v>
      </c>
    </row>
    <row r="5989" spans="2:10" x14ac:dyDescent="0.25">
      <c r="B5989" s="516" t="s">
        <v>479</v>
      </c>
      <c r="C5989" s="458" t="s">
        <v>2890</v>
      </c>
      <c r="D5989" s="458" t="s">
        <v>2101</v>
      </c>
      <c r="E5989" s="456">
        <v>0</v>
      </c>
      <c r="F5989" s="456">
        <v>0</v>
      </c>
      <c r="G5989" s="456">
        <v>1800</v>
      </c>
      <c r="H5989" s="456">
        <v>0</v>
      </c>
      <c r="I5989" s="456">
        <v>1800</v>
      </c>
      <c r="J5989" s="459">
        <v>0</v>
      </c>
    </row>
    <row r="5990" spans="2:10" x14ac:dyDescent="0.25">
      <c r="B5990" s="516" t="s">
        <v>479</v>
      </c>
      <c r="C5990" s="458" t="s">
        <v>3386</v>
      </c>
      <c r="D5990" s="458" t="s">
        <v>2103</v>
      </c>
      <c r="E5990" s="456">
        <v>0</v>
      </c>
      <c r="F5990" s="456">
        <v>0</v>
      </c>
      <c r="G5990" s="456">
        <v>16083.5</v>
      </c>
      <c r="H5990" s="456">
        <v>16083.5</v>
      </c>
      <c r="I5990" s="456">
        <v>0</v>
      </c>
      <c r="J5990" s="459">
        <v>0</v>
      </c>
    </row>
    <row r="5991" spans="2:10" x14ac:dyDescent="0.25">
      <c r="B5991" s="516" t="s">
        <v>479</v>
      </c>
      <c r="C5991" s="458" t="s">
        <v>2891</v>
      </c>
      <c r="D5991" s="458" t="s">
        <v>2105</v>
      </c>
      <c r="E5991" s="456">
        <v>1527.9</v>
      </c>
      <c r="F5991" s="456">
        <v>0</v>
      </c>
      <c r="G5991" s="456">
        <v>220.69</v>
      </c>
      <c r="H5991" s="456">
        <v>1748.59</v>
      </c>
      <c r="I5991" s="456">
        <v>0</v>
      </c>
      <c r="J5991" s="459">
        <v>0</v>
      </c>
    </row>
    <row r="5992" spans="2:10" x14ac:dyDescent="0.25">
      <c r="B5992" s="516" t="s">
        <v>479</v>
      </c>
      <c r="C5992" s="458" t="s">
        <v>5918</v>
      </c>
      <c r="D5992" s="458" t="s">
        <v>5638</v>
      </c>
      <c r="E5992" s="456">
        <v>0</v>
      </c>
      <c r="F5992" s="456">
        <v>0</v>
      </c>
      <c r="G5992" s="456">
        <v>0</v>
      </c>
      <c r="H5992" s="456">
        <v>0</v>
      </c>
      <c r="I5992" s="456">
        <v>0</v>
      </c>
      <c r="J5992" s="459">
        <v>0</v>
      </c>
    </row>
    <row r="5993" spans="2:10" x14ac:dyDescent="0.25">
      <c r="B5993" s="516" t="s">
        <v>479</v>
      </c>
      <c r="C5993" s="458" t="s">
        <v>4352</v>
      </c>
      <c r="D5993" s="458" t="s">
        <v>2186</v>
      </c>
      <c r="E5993" s="456">
        <v>0</v>
      </c>
      <c r="F5993" s="456">
        <v>0</v>
      </c>
      <c r="G5993" s="456">
        <v>0</v>
      </c>
      <c r="H5993" s="456">
        <v>0</v>
      </c>
      <c r="I5993" s="456">
        <v>0</v>
      </c>
      <c r="J5993" s="459">
        <v>0</v>
      </c>
    </row>
    <row r="5994" spans="2:10" x14ac:dyDescent="0.25">
      <c r="B5994" s="516" t="s">
        <v>479</v>
      </c>
      <c r="C5994" s="458" t="s">
        <v>2892</v>
      </c>
      <c r="D5994" s="458" t="s">
        <v>2288</v>
      </c>
      <c r="E5994" s="456">
        <v>0</v>
      </c>
      <c r="F5994" s="456">
        <v>0</v>
      </c>
      <c r="G5994" s="456">
        <v>0</v>
      </c>
      <c r="H5994" s="456">
        <v>0</v>
      </c>
      <c r="I5994" s="456">
        <v>0</v>
      </c>
      <c r="J5994" s="459">
        <v>0</v>
      </c>
    </row>
    <row r="5995" spans="2:10" x14ac:dyDescent="0.25">
      <c r="B5995" s="516" t="s">
        <v>479</v>
      </c>
      <c r="C5995" s="458" t="s">
        <v>2893</v>
      </c>
      <c r="D5995" s="458" t="s">
        <v>2107</v>
      </c>
      <c r="E5995" s="456">
        <v>143439.67999999999</v>
      </c>
      <c r="F5995" s="456">
        <v>0</v>
      </c>
      <c r="G5995" s="456">
        <v>5389.38</v>
      </c>
      <c r="H5995" s="456">
        <v>143910.65</v>
      </c>
      <c r="I5995" s="456">
        <v>4918.41</v>
      </c>
      <c r="J5995" s="459">
        <v>0</v>
      </c>
    </row>
    <row r="5996" spans="2:10" x14ac:dyDescent="0.25">
      <c r="B5996" s="516" t="s">
        <v>479</v>
      </c>
      <c r="C5996" s="458" t="s">
        <v>3794</v>
      </c>
      <c r="D5996" s="458" t="s">
        <v>2109</v>
      </c>
      <c r="E5996" s="456">
        <v>0</v>
      </c>
      <c r="F5996" s="456">
        <v>0</v>
      </c>
      <c r="G5996" s="456">
        <v>0</v>
      </c>
      <c r="H5996" s="456">
        <v>0</v>
      </c>
      <c r="I5996" s="456">
        <v>0</v>
      </c>
      <c r="J5996" s="459">
        <v>0</v>
      </c>
    </row>
    <row r="5997" spans="2:10" x14ac:dyDescent="0.25">
      <c r="B5997" s="516" t="s">
        <v>479</v>
      </c>
      <c r="C5997" s="458" t="s">
        <v>4722</v>
      </c>
      <c r="D5997" s="458" t="s">
        <v>2111</v>
      </c>
      <c r="E5997" s="456">
        <v>0</v>
      </c>
      <c r="F5997" s="456">
        <v>0</v>
      </c>
      <c r="G5997" s="456">
        <v>0</v>
      </c>
      <c r="H5997" s="456">
        <v>0</v>
      </c>
      <c r="I5997" s="456">
        <v>0</v>
      </c>
      <c r="J5997" s="459">
        <v>0</v>
      </c>
    </row>
    <row r="5998" spans="2:10" x14ac:dyDescent="0.25">
      <c r="B5998" s="516" t="s">
        <v>479</v>
      </c>
      <c r="C5998" s="458" t="s">
        <v>2894</v>
      </c>
      <c r="D5998" s="458" t="s">
        <v>2191</v>
      </c>
      <c r="E5998" s="456">
        <v>2483.54</v>
      </c>
      <c r="F5998" s="456">
        <v>0</v>
      </c>
      <c r="G5998" s="456">
        <v>921.15</v>
      </c>
      <c r="H5998" s="456">
        <v>2483.54</v>
      </c>
      <c r="I5998" s="456">
        <v>921.15</v>
      </c>
      <c r="J5998" s="459">
        <v>0</v>
      </c>
    </row>
    <row r="5999" spans="2:10" x14ac:dyDescent="0.25">
      <c r="B5999" s="516" t="s">
        <v>479</v>
      </c>
      <c r="C5999" s="458" t="s">
        <v>5919</v>
      </c>
      <c r="D5999" s="458" t="s">
        <v>2294</v>
      </c>
      <c r="E5999" s="456">
        <v>0</v>
      </c>
      <c r="F5999" s="456">
        <v>0</v>
      </c>
      <c r="G5999" s="456">
        <v>175.2</v>
      </c>
      <c r="H5999" s="456">
        <v>0</v>
      </c>
      <c r="I5999" s="456">
        <v>175.2</v>
      </c>
      <c r="J5999" s="459">
        <v>0</v>
      </c>
    </row>
    <row r="6000" spans="2:10" x14ac:dyDescent="0.25">
      <c r="B6000" s="516" t="s">
        <v>479</v>
      </c>
      <c r="C6000" s="458" t="s">
        <v>2895</v>
      </c>
      <c r="D6000" s="458" t="s">
        <v>2137</v>
      </c>
      <c r="E6000" s="456">
        <v>0</v>
      </c>
      <c r="F6000" s="456">
        <v>0</v>
      </c>
      <c r="G6000" s="456">
        <v>0</v>
      </c>
      <c r="H6000" s="456">
        <v>0</v>
      </c>
      <c r="I6000" s="456">
        <v>0</v>
      </c>
      <c r="J6000" s="459">
        <v>0</v>
      </c>
    </row>
    <row r="6001" spans="2:10" x14ac:dyDescent="0.25">
      <c r="B6001" s="516" t="s">
        <v>479</v>
      </c>
      <c r="C6001" s="458" t="s">
        <v>5920</v>
      </c>
      <c r="D6001" s="458" t="s">
        <v>5023</v>
      </c>
      <c r="E6001" s="456">
        <v>0</v>
      </c>
      <c r="F6001" s="456">
        <v>0</v>
      </c>
      <c r="G6001" s="456">
        <v>0</v>
      </c>
      <c r="H6001" s="456">
        <v>0</v>
      </c>
      <c r="I6001" s="456">
        <v>0</v>
      </c>
      <c r="J6001" s="459">
        <v>0</v>
      </c>
    </row>
    <row r="6002" spans="2:10" x14ac:dyDescent="0.25">
      <c r="B6002" s="516" t="s">
        <v>479</v>
      </c>
      <c r="C6002" s="458" t="s">
        <v>5921</v>
      </c>
      <c r="D6002" s="458" t="s">
        <v>2297</v>
      </c>
      <c r="E6002" s="456">
        <v>0</v>
      </c>
      <c r="F6002" s="456">
        <v>0</v>
      </c>
      <c r="G6002" s="456">
        <v>0</v>
      </c>
      <c r="H6002" s="456">
        <v>0</v>
      </c>
      <c r="I6002" s="456">
        <v>0</v>
      </c>
      <c r="J6002" s="459">
        <v>0</v>
      </c>
    </row>
    <row r="6003" spans="2:10" x14ac:dyDescent="0.25">
      <c r="B6003" s="516" t="s">
        <v>479</v>
      </c>
      <c r="C6003" s="458" t="s">
        <v>4913</v>
      </c>
      <c r="D6003" s="458" t="s">
        <v>2113</v>
      </c>
      <c r="E6003" s="456">
        <v>0</v>
      </c>
      <c r="F6003" s="456">
        <v>0</v>
      </c>
      <c r="G6003" s="456">
        <v>236.99</v>
      </c>
      <c r="H6003" s="456">
        <v>236.99</v>
      </c>
      <c r="I6003" s="456">
        <v>0</v>
      </c>
      <c r="J6003" s="459">
        <v>0</v>
      </c>
    </row>
    <row r="6004" spans="2:10" x14ac:dyDescent="0.25">
      <c r="B6004" s="516" t="s">
        <v>479</v>
      </c>
      <c r="C6004" s="458" t="s">
        <v>3387</v>
      </c>
      <c r="D6004" s="458" t="s">
        <v>2299</v>
      </c>
      <c r="E6004" s="456">
        <v>0</v>
      </c>
      <c r="F6004" s="456">
        <v>0</v>
      </c>
      <c r="G6004" s="456">
        <v>11076</v>
      </c>
      <c r="H6004" s="456">
        <v>0</v>
      </c>
      <c r="I6004" s="456">
        <v>11076</v>
      </c>
      <c r="J6004" s="459">
        <v>0</v>
      </c>
    </row>
    <row r="6005" spans="2:10" x14ac:dyDescent="0.25">
      <c r="B6005" s="516" t="s">
        <v>479</v>
      </c>
      <c r="C6005" s="458" t="s">
        <v>3795</v>
      </c>
      <c r="D6005" s="458" t="s">
        <v>2301</v>
      </c>
      <c r="E6005" s="456">
        <v>1465</v>
      </c>
      <c r="F6005" s="456">
        <v>0</v>
      </c>
      <c r="G6005" s="456">
        <v>181.03</v>
      </c>
      <c r="H6005" s="456">
        <v>1646.03</v>
      </c>
      <c r="I6005" s="456">
        <v>0</v>
      </c>
      <c r="J6005" s="459">
        <v>0</v>
      </c>
    </row>
    <row r="6006" spans="2:10" x14ac:dyDescent="0.25">
      <c r="B6006" s="516" t="s">
        <v>479</v>
      </c>
      <c r="C6006" s="458" t="s">
        <v>2896</v>
      </c>
      <c r="D6006" s="458" t="s">
        <v>2303</v>
      </c>
      <c r="E6006" s="456">
        <v>32662.5</v>
      </c>
      <c r="F6006" s="456">
        <v>0</v>
      </c>
      <c r="G6006" s="456">
        <v>0</v>
      </c>
      <c r="H6006" s="456">
        <v>32662.5</v>
      </c>
      <c r="I6006" s="456">
        <v>0</v>
      </c>
      <c r="J6006" s="459">
        <v>0</v>
      </c>
    </row>
    <row r="6007" spans="2:10" x14ac:dyDescent="0.25">
      <c r="B6007" s="516" t="s">
        <v>479</v>
      </c>
      <c r="C6007" s="458" t="s">
        <v>2897</v>
      </c>
      <c r="D6007" s="458" t="s">
        <v>2115</v>
      </c>
      <c r="E6007" s="456">
        <v>410299.85</v>
      </c>
      <c r="F6007" s="456">
        <v>0</v>
      </c>
      <c r="G6007" s="456">
        <v>361722.52</v>
      </c>
      <c r="H6007" s="456">
        <v>410299.85</v>
      </c>
      <c r="I6007" s="456">
        <v>361722.52</v>
      </c>
      <c r="J6007" s="459">
        <v>0</v>
      </c>
    </row>
    <row r="6008" spans="2:10" x14ac:dyDescent="0.25">
      <c r="B6008" s="516" t="s">
        <v>479</v>
      </c>
      <c r="C6008" s="458" t="s">
        <v>2898</v>
      </c>
      <c r="D6008" s="458" t="s">
        <v>2117</v>
      </c>
      <c r="E6008" s="456">
        <v>79166.289999999994</v>
      </c>
      <c r="F6008" s="456">
        <v>0</v>
      </c>
      <c r="G6008" s="456">
        <v>47412.15</v>
      </c>
      <c r="H6008" s="456">
        <v>43752.32</v>
      </c>
      <c r="I6008" s="456">
        <v>82826.12</v>
      </c>
      <c r="J6008" s="459">
        <v>0</v>
      </c>
    </row>
    <row r="6009" spans="2:10" x14ac:dyDescent="0.25">
      <c r="B6009" s="516" t="s">
        <v>479</v>
      </c>
      <c r="C6009" s="458" t="s">
        <v>4723</v>
      </c>
      <c r="D6009" s="458" t="s">
        <v>2197</v>
      </c>
      <c r="E6009" s="456">
        <v>0</v>
      </c>
      <c r="F6009" s="456">
        <v>0</v>
      </c>
      <c r="G6009" s="456">
        <v>0</v>
      </c>
      <c r="H6009" s="456">
        <v>0</v>
      </c>
      <c r="I6009" s="456">
        <v>0</v>
      </c>
      <c r="J6009" s="459">
        <v>0</v>
      </c>
    </row>
    <row r="6010" spans="2:10" x14ac:dyDescent="0.25">
      <c r="B6010" s="516" t="s">
        <v>479</v>
      </c>
      <c r="C6010" s="458" t="s">
        <v>2899</v>
      </c>
      <c r="D6010" s="458" t="s">
        <v>2119</v>
      </c>
      <c r="E6010" s="456">
        <v>22976.47</v>
      </c>
      <c r="F6010" s="456">
        <v>0</v>
      </c>
      <c r="G6010" s="456">
        <v>37409.96</v>
      </c>
      <c r="H6010" s="456">
        <v>22976.47</v>
      </c>
      <c r="I6010" s="456">
        <v>37409.96</v>
      </c>
      <c r="J6010" s="459">
        <v>0</v>
      </c>
    </row>
    <row r="6011" spans="2:10" x14ac:dyDescent="0.25">
      <c r="B6011" s="516" t="s">
        <v>479</v>
      </c>
      <c r="C6011" s="458" t="s">
        <v>2900</v>
      </c>
      <c r="D6011" s="458" t="s">
        <v>2121</v>
      </c>
      <c r="E6011" s="456">
        <v>17724.93</v>
      </c>
      <c r="F6011" s="456">
        <v>0</v>
      </c>
      <c r="G6011" s="456">
        <v>13408.44</v>
      </c>
      <c r="H6011" s="456">
        <v>19205.11</v>
      </c>
      <c r="I6011" s="456">
        <v>11928.26</v>
      </c>
      <c r="J6011" s="459">
        <v>0</v>
      </c>
    </row>
    <row r="6012" spans="2:10" x14ac:dyDescent="0.25">
      <c r="B6012" s="516" t="s">
        <v>479</v>
      </c>
      <c r="C6012" s="458" t="s">
        <v>2901</v>
      </c>
      <c r="D6012" s="458" t="s">
        <v>2123</v>
      </c>
      <c r="E6012" s="456">
        <v>0</v>
      </c>
      <c r="F6012" s="456">
        <v>0</v>
      </c>
      <c r="G6012" s="456">
        <v>0</v>
      </c>
      <c r="H6012" s="456">
        <v>0</v>
      </c>
      <c r="I6012" s="456">
        <v>0</v>
      </c>
      <c r="J6012" s="459">
        <v>0</v>
      </c>
    </row>
    <row r="6013" spans="2:10" ht="18" x14ac:dyDescent="0.25">
      <c r="B6013" s="516" t="s">
        <v>479</v>
      </c>
      <c r="C6013" s="458" t="s">
        <v>3388</v>
      </c>
      <c r="D6013" s="458" t="s">
        <v>2125</v>
      </c>
      <c r="E6013" s="456">
        <v>0</v>
      </c>
      <c r="F6013" s="456">
        <v>0</v>
      </c>
      <c r="G6013" s="456">
        <v>3644.15</v>
      </c>
      <c r="H6013" s="456">
        <v>0</v>
      </c>
      <c r="I6013" s="456">
        <v>3644.15</v>
      </c>
      <c r="J6013" s="459">
        <v>0</v>
      </c>
    </row>
    <row r="6014" spans="2:10" ht="18" x14ac:dyDescent="0.25">
      <c r="B6014" s="516" t="s">
        <v>479</v>
      </c>
      <c r="C6014" s="458" t="s">
        <v>3389</v>
      </c>
      <c r="D6014" s="458" t="s">
        <v>2127</v>
      </c>
      <c r="E6014" s="456">
        <v>8900</v>
      </c>
      <c r="F6014" s="456">
        <v>0</v>
      </c>
      <c r="G6014" s="456">
        <v>5996</v>
      </c>
      <c r="H6014" s="456">
        <v>8900</v>
      </c>
      <c r="I6014" s="456">
        <v>5996</v>
      </c>
      <c r="J6014" s="459">
        <v>0</v>
      </c>
    </row>
    <row r="6015" spans="2:10" x14ac:dyDescent="0.25">
      <c r="B6015" s="516" t="s">
        <v>479</v>
      </c>
      <c r="C6015" s="458" t="s">
        <v>2902</v>
      </c>
      <c r="D6015" s="458" t="s">
        <v>2129</v>
      </c>
      <c r="E6015" s="456">
        <v>16422.12</v>
      </c>
      <c r="F6015" s="456">
        <v>0</v>
      </c>
      <c r="G6015" s="456">
        <v>9074.6</v>
      </c>
      <c r="H6015" s="456">
        <v>9538.99</v>
      </c>
      <c r="I6015" s="456">
        <v>15957.73</v>
      </c>
      <c r="J6015" s="459">
        <v>0</v>
      </c>
    </row>
    <row r="6016" spans="2:10" x14ac:dyDescent="0.25">
      <c r="B6016" s="516" t="s">
        <v>479</v>
      </c>
      <c r="C6016" s="458" t="s">
        <v>2903</v>
      </c>
      <c r="D6016" s="458" t="s">
        <v>2131</v>
      </c>
      <c r="E6016" s="456">
        <v>49402.33</v>
      </c>
      <c r="F6016" s="456">
        <v>0</v>
      </c>
      <c r="G6016" s="456">
        <v>47907.58</v>
      </c>
      <c r="H6016" s="456">
        <v>40180.959999999999</v>
      </c>
      <c r="I6016" s="456">
        <v>57128.95</v>
      </c>
      <c r="J6016" s="459">
        <v>0</v>
      </c>
    </row>
    <row r="6017" spans="2:10" x14ac:dyDescent="0.25">
      <c r="B6017" s="516" t="s">
        <v>479</v>
      </c>
      <c r="C6017" s="458" t="s">
        <v>3796</v>
      </c>
      <c r="D6017" s="458" t="s">
        <v>2133</v>
      </c>
      <c r="E6017" s="456">
        <v>0</v>
      </c>
      <c r="F6017" s="456">
        <v>0</v>
      </c>
      <c r="G6017" s="456">
        <v>0</v>
      </c>
      <c r="H6017" s="456">
        <v>0</v>
      </c>
      <c r="I6017" s="456">
        <v>0</v>
      </c>
      <c r="J6017" s="459">
        <v>0</v>
      </c>
    </row>
    <row r="6018" spans="2:10" x14ac:dyDescent="0.25">
      <c r="B6018" s="516" t="s">
        <v>479</v>
      </c>
      <c r="C6018" s="458" t="s">
        <v>3390</v>
      </c>
      <c r="D6018" s="458" t="s">
        <v>2135</v>
      </c>
      <c r="E6018" s="456">
        <v>0</v>
      </c>
      <c r="F6018" s="456">
        <v>0</v>
      </c>
      <c r="G6018" s="456">
        <v>1426</v>
      </c>
      <c r="H6018" s="456">
        <v>0</v>
      </c>
      <c r="I6018" s="456">
        <v>1426</v>
      </c>
      <c r="J6018" s="459">
        <v>0</v>
      </c>
    </row>
    <row r="6019" spans="2:10" x14ac:dyDescent="0.25">
      <c r="B6019" s="516" t="s">
        <v>479</v>
      </c>
      <c r="C6019" s="458" t="s">
        <v>2904</v>
      </c>
      <c r="D6019" s="458" t="s">
        <v>2316</v>
      </c>
      <c r="E6019" s="456">
        <v>45545.74</v>
      </c>
      <c r="F6019" s="456">
        <v>0</v>
      </c>
      <c r="G6019" s="456">
        <v>5881.83</v>
      </c>
      <c r="H6019" s="456">
        <v>45607.85</v>
      </c>
      <c r="I6019" s="456">
        <v>5819.72</v>
      </c>
      <c r="J6019" s="459">
        <v>0</v>
      </c>
    </row>
    <row r="6020" spans="2:10" x14ac:dyDescent="0.25">
      <c r="B6020" s="516" t="s">
        <v>479</v>
      </c>
      <c r="C6020" s="458" t="s">
        <v>4353</v>
      </c>
      <c r="D6020" s="458" t="s">
        <v>2318</v>
      </c>
      <c r="E6020" s="456">
        <v>0</v>
      </c>
      <c r="F6020" s="456">
        <v>0</v>
      </c>
      <c r="G6020" s="456">
        <v>0</v>
      </c>
      <c r="H6020" s="456">
        <v>0</v>
      </c>
      <c r="I6020" s="456">
        <v>0</v>
      </c>
      <c r="J6020" s="459">
        <v>0</v>
      </c>
    </row>
    <row r="6021" spans="2:10" x14ac:dyDescent="0.25">
      <c r="B6021" s="516" t="s">
        <v>479</v>
      </c>
      <c r="C6021" s="458" t="s">
        <v>2905</v>
      </c>
      <c r="D6021" s="458" t="s">
        <v>2137</v>
      </c>
      <c r="E6021" s="456">
        <v>77752.039999999994</v>
      </c>
      <c r="F6021" s="456">
        <v>0</v>
      </c>
      <c r="G6021" s="456">
        <v>117655.2</v>
      </c>
      <c r="H6021" s="456">
        <v>80820.539999999994</v>
      </c>
      <c r="I6021" s="456">
        <v>114586.7</v>
      </c>
      <c r="J6021" s="459">
        <v>0</v>
      </c>
    </row>
    <row r="6022" spans="2:10" x14ac:dyDescent="0.25">
      <c r="B6022" s="516" t="s">
        <v>479</v>
      </c>
      <c r="C6022" s="458" t="s">
        <v>5922</v>
      </c>
      <c r="D6022" s="458" t="s">
        <v>2206</v>
      </c>
      <c r="E6022" s="456">
        <v>0</v>
      </c>
      <c r="F6022" s="456">
        <v>0</v>
      </c>
      <c r="G6022" s="456">
        <v>0</v>
      </c>
      <c r="H6022" s="456">
        <v>0</v>
      </c>
      <c r="I6022" s="456">
        <v>0</v>
      </c>
      <c r="J6022" s="459">
        <v>0</v>
      </c>
    </row>
    <row r="6023" spans="2:10" x14ac:dyDescent="0.25">
      <c r="B6023" s="516" t="s">
        <v>479</v>
      </c>
      <c r="C6023" s="458" t="s">
        <v>2906</v>
      </c>
      <c r="D6023" s="458" t="s">
        <v>2322</v>
      </c>
      <c r="E6023" s="456">
        <v>271955.95</v>
      </c>
      <c r="F6023" s="456">
        <v>0</v>
      </c>
      <c r="G6023" s="456">
        <v>235815.15</v>
      </c>
      <c r="H6023" s="456">
        <v>303995.95</v>
      </c>
      <c r="I6023" s="456">
        <v>203775.15</v>
      </c>
      <c r="J6023" s="459">
        <v>0</v>
      </c>
    </row>
    <row r="6024" spans="2:10" x14ac:dyDescent="0.25">
      <c r="B6024" s="516" t="s">
        <v>479</v>
      </c>
      <c r="C6024" s="458" t="s">
        <v>2907</v>
      </c>
      <c r="D6024" s="458" t="s">
        <v>2139</v>
      </c>
      <c r="E6024" s="456">
        <v>10215</v>
      </c>
      <c r="F6024" s="456">
        <v>0</v>
      </c>
      <c r="G6024" s="456">
        <v>60374.13</v>
      </c>
      <c r="H6024" s="456">
        <v>10215</v>
      </c>
      <c r="I6024" s="456">
        <v>60374.13</v>
      </c>
      <c r="J6024" s="459">
        <v>0</v>
      </c>
    </row>
    <row r="6025" spans="2:10" x14ac:dyDescent="0.25">
      <c r="B6025" s="516" t="s">
        <v>479</v>
      </c>
      <c r="C6025" s="458" t="s">
        <v>5923</v>
      </c>
      <c r="D6025" s="458" t="s">
        <v>2325</v>
      </c>
      <c r="E6025" s="456">
        <v>0</v>
      </c>
      <c r="F6025" s="456">
        <v>0</v>
      </c>
      <c r="G6025" s="456">
        <v>0</v>
      </c>
      <c r="H6025" s="456">
        <v>0</v>
      </c>
      <c r="I6025" s="456">
        <v>0</v>
      </c>
      <c r="J6025" s="459">
        <v>0</v>
      </c>
    </row>
    <row r="6026" spans="2:10" x14ac:dyDescent="0.25">
      <c r="B6026" s="516" t="s">
        <v>479</v>
      </c>
      <c r="C6026" s="458" t="s">
        <v>4354</v>
      </c>
      <c r="D6026" s="458" t="s">
        <v>2327</v>
      </c>
      <c r="E6026" s="456">
        <v>0</v>
      </c>
      <c r="F6026" s="456">
        <v>0</v>
      </c>
      <c r="G6026" s="456">
        <v>2398</v>
      </c>
      <c r="H6026" s="456">
        <v>0</v>
      </c>
      <c r="I6026" s="456">
        <v>2398</v>
      </c>
      <c r="J6026" s="459">
        <v>0</v>
      </c>
    </row>
    <row r="6027" spans="2:10" x14ac:dyDescent="0.25">
      <c r="B6027" s="516" t="s">
        <v>479</v>
      </c>
      <c r="C6027" s="458" t="s">
        <v>3797</v>
      </c>
      <c r="D6027" s="458" t="s">
        <v>2329</v>
      </c>
      <c r="E6027" s="456">
        <v>6112.3</v>
      </c>
      <c r="F6027" s="456">
        <v>0</v>
      </c>
      <c r="G6027" s="456">
        <v>0</v>
      </c>
      <c r="H6027" s="456">
        <v>6112.3</v>
      </c>
      <c r="I6027" s="456">
        <v>0</v>
      </c>
      <c r="J6027" s="459">
        <v>0</v>
      </c>
    </row>
    <row r="6028" spans="2:10" x14ac:dyDescent="0.25">
      <c r="B6028" s="516" t="s">
        <v>479</v>
      </c>
      <c r="C6028" s="458" t="s">
        <v>5924</v>
      </c>
      <c r="D6028" s="458" t="s">
        <v>2331</v>
      </c>
      <c r="E6028" s="456">
        <v>0</v>
      </c>
      <c r="F6028" s="456">
        <v>0</v>
      </c>
      <c r="G6028" s="456">
        <v>0</v>
      </c>
      <c r="H6028" s="456">
        <v>0</v>
      </c>
      <c r="I6028" s="456">
        <v>0</v>
      </c>
      <c r="J6028" s="459">
        <v>0</v>
      </c>
    </row>
    <row r="6029" spans="2:10" x14ac:dyDescent="0.25">
      <c r="B6029" s="516" t="s">
        <v>479</v>
      </c>
      <c r="C6029" s="458" t="s">
        <v>5925</v>
      </c>
      <c r="D6029" s="458" t="s">
        <v>2208</v>
      </c>
      <c r="E6029" s="456">
        <v>0</v>
      </c>
      <c r="F6029" s="456">
        <v>0</v>
      </c>
      <c r="G6029" s="456">
        <v>0</v>
      </c>
      <c r="H6029" s="456">
        <v>0</v>
      </c>
      <c r="I6029" s="456">
        <v>0</v>
      </c>
      <c r="J6029" s="459">
        <v>0</v>
      </c>
    </row>
    <row r="6030" spans="2:10" x14ac:dyDescent="0.25">
      <c r="B6030" s="516" t="s">
        <v>479</v>
      </c>
      <c r="C6030" s="458" t="s">
        <v>2908</v>
      </c>
      <c r="D6030" s="458" t="s">
        <v>2210</v>
      </c>
      <c r="E6030" s="456">
        <v>38347889.469999999</v>
      </c>
      <c r="F6030" s="456">
        <v>0</v>
      </c>
      <c r="G6030" s="456">
        <v>4388922.08</v>
      </c>
      <c r="H6030" s="456">
        <v>4391332.42</v>
      </c>
      <c r="I6030" s="456">
        <v>38345479.130000003</v>
      </c>
      <c r="J6030" s="459">
        <v>0</v>
      </c>
    </row>
    <row r="6031" spans="2:10" x14ac:dyDescent="0.25">
      <c r="B6031" s="516" t="s">
        <v>479</v>
      </c>
      <c r="C6031" s="458" t="s">
        <v>2909</v>
      </c>
      <c r="D6031" s="458" t="s">
        <v>2141</v>
      </c>
      <c r="E6031" s="456">
        <v>0</v>
      </c>
      <c r="F6031" s="456">
        <v>0</v>
      </c>
      <c r="G6031" s="456">
        <v>0</v>
      </c>
      <c r="H6031" s="456">
        <v>0</v>
      </c>
      <c r="I6031" s="456">
        <v>0</v>
      </c>
      <c r="J6031" s="459">
        <v>0</v>
      </c>
    </row>
    <row r="6032" spans="2:10" x14ac:dyDescent="0.25">
      <c r="B6032" s="516" t="s">
        <v>479</v>
      </c>
      <c r="C6032" s="458" t="s">
        <v>2910</v>
      </c>
      <c r="D6032" s="458" t="s">
        <v>2143</v>
      </c>
      <c r="E6032" s="456">
        <v>0</v>
      </c>
      <c r="F6032" s="456">
        <v>0</v>
      </c>
      <c r="G6032" s="456">
        <v>2201.42</v>
      </c>
      <c r="H6032" s="456">
        <v>2201.42</v>
      </c>
      <c r="I6032" s="456">
        <v>0</v>
      </c>
      <c r="J6032" s="459">
        <v>0</v>
      </c>
    </row>
    <row r="6033" spans="2:10" x14ac:dyDescent="0.25">
      <c r="B6033" s="516" t="s">
        <v>479</v>
      </c>
      <c r="C6033" s="458" t="s">
        <v>3798</v>
      </c>
      <c r="D6033" s="458" t="s">
        <v>2218</v>
      </c>
      <c r="E6033" s="456">
        <v>0</v>
      </c>
      <c r="F6033" s="456">
        <v>0</v>
      </c>
      <c r="G6033" s="456">
        <v>0</v>
      </c>
      <c r="H6033" s="456">
        <v>0</v>
      </c>
      <c r="I6033" s="456">
        <v>0</v>
      </c>
      <c r="J6033" s="459">
        <v>0</v>
      </c>
    </row>
    <row r="6034" spans="2:10" x14ac:dyDescent="0.25">
      <c r="B6034" s="516" t="s">
        <v>479</v>
      </c>
      <c r="C6034" s="458" t="s">
        <v>5926</v>
      </c>
      <c r="D6034" s="458" t="s">
        <v>2220</v>
      </c>
      <c r="E6034" s="456">
        <v>0</v>
      </c>
      <c r="F6034" s="456">
        <v>0</v>
      </c>
      <c r="G6034" s="456">
        <v>0</v>
      </c>
      <c r="H6034" s="456">
        <v>0</v>
      </c>
      <c r="I6034" s="456">
        <v>0</v>
      </c>
      <c r="J6034" s="459">
        <v>0</v>
      </c>
    </row>
    <row r="6035" spans="2:10" x14ac:dyDescent="0.25">
      <c r="B6035" s="516" t="s">
        <v>479</v>
      </c>
      <c r="C6035" s="458" t="s">
        <v>2911</v>
      </c>
      <c r="D6035" s="458" t="s">
        <v>2339</v>
      </c>
      <c r="E6035" s="456">
        <v>0</v>
      </c>
      <c r="F6035" s="456">
        <v>0</v>
      </c>
      <c r="G6035" s="456">
        <v>440000</v>
      </c>
      <c r="H6035" s="456">
        <v>440000</v>
      </c>
      <c r="I6035" s="456">
        <v>0</v>
      </c>
      <c r="J6035" s="459">
        <v>0</v>
      </c>
    </row>
    <row r="6036" spans="2:10" ht="18" x14ac:dyDescent="0.25">
      <c r="B6036" s="516" t="s">
        <v>479</v>
      </c>
      <c r="C6036" s="458" t="s">
        <v>5927</v>
      </c>
      <c r="D6036" s="458" t="s">
        <v>2341</v>
      </c>
      <c r="E6036" s="456">
        <v>0</v>
      </c>
      <c r="F6036" s="456">
        <v>0</v>
      </c>
      <c r="G6036" s="456">
        <v>0</v>
      </c>
      <c r="H6036" s="456">
        <v>0</v>
      </c>
      <c r="I6036" s="456">
        <v>0</v>
      </c>
      <c r="J6036" s="459">
        <v>0</v>
      </c>
    </row>
    <row r="6037" spans="2:10" x14ac:dyDescent="0.25">
      <c r="B6037" s="516" t="s">
        <v>479</v>
      </c>
      <c r="C6037" s="458" t="s">
        <v>4567</v>
      </c>
      <c r="D6037" s="458" t="s">
        <v>2343</v>
      </c>
      <c r="E6037" s="456">
        <v>0</v>
      </c>
      <c r="F6037" s="456">
        <v>0</v>
      </c>
      <c r="G6037" s="456">
        <v>0</v>
      </c>
      <c r="H6037" s="456">
        <v>0</v>
      </c>
      <c r="I6037" s="456">
        <v>0</v>
      </c>
      <c r="J6037" s="459">
        <v>0</v>
      </c>
    </row>
    <row r="6038" spans="2:10" x14ac:dyDescent="0.25">
      <c r="B6038" s="516" t="s">
        <v>479</v>
      </c>
      <c r="C6038" s="458" t="s">
        <v>5928</v>
      </c>
      <c r="D6038" s="458" t="s">
        <v>2345</v>
      </c>
      <c r="E6038" s="456">
        <v>0</v>
      </c>
      <c r="F6038" s="456">
        <v>0</v>
      </c>
      <c r="G6038" s="456">
        <v>0</v>
      </c>
      <c r="H6038" s="456">
        <v>0</v>
      </c>
      <c r="I6038" s="456">
        <v>0</v>
      </c>
      <c r="J6038" s="459">
        <v>0</v>
      </c>
    </row>
    <row r="6039" spans="2:10" x14ac:dyDescent="0.25">
      <c r="B6039" s="516" t="s">
        <v>479</v>
      </c>
      <c r="C6039" s="458" t="s">
        <v>3799</v>
      </c>
      <c r="D6039" s="458" t="s">
        <v>2226</v>
      </c>
      <c r="E6039" s="456">
        <v>0</v>
      </c>
      <c r="F6039" s="456">
        <v>0</v>
      </c>
      <c r="G6039" s="456">
        <v>0</v>
      </c>
      <c r="H6039" s="456">
        <v>0</v>
      </c>
      <c r="I6039" s="456">
        <v>0</v>
      </c>
      <c r="J6039" s="459">
        <v>0</v>
      </c>
    </row>
    <row r="6040" spans="2:10" ht="18" x14ac:dyDescent="0.25">
      <c r="B6040" s="516" t="s">
        <v>479</v>
      </c>
      <c r="C6040" s="458" t="s">
        <v>5929</v>
      </c>
      <c r="D6040" s="458" t="s">
        <v>3680</v>
      </c>
      <c r="E6040" s="456">
        <v>0</v>
      </c>
      <c r="F6040" s="456">
        <v>0</v>
      </c>
      <c r="G6040" s="456">
        <v>35040</v>
      </c>
      <c r="H6040" s="456">
        <v>0</v>
      </c>
      <c r="I6040" s="456">
        <v>35040</v>
      </c>
      <c r="J6040" s="459">
        <v>0</v>
      </c>
    </row>
    <row r="6041" spans="2:10" x14ac:dyDescent="0.25">
      <c r="B6041" s="516" t="s">
        <v>479</v>
      </c>
      <c r="C6041" s="458" t="s">
        <v>4568</v>
      </c>
      <c r="D6041" s="458" t="s">
        <v>2228</v>
      </c>
      <c r="E6041" s="456">
        <v>0</v>
      </c>
      <c r="F6041" s="456">
        <v>0</v>
      </c>
      <c r="G6041" s="456">
        <v>0</v>
      </c>
      <c r="H6041" s="456">
        <v>0</v>
      </c>
      <c r="I6041" s="456">
        <v>0</v>
      </c>
      <c r="J6041" s="459">
        <v>0</v>
      </c>
    </row>
    <row r="6042" spans="2:10" x14ac:dyDescent="0.25">
      <c r="B6042" s="516" t="s">
        <v>479</v>
      </c>
      <c r="C6042" s="458" t="s">
        <v>2912</v>
      </c>
      <c r="D6042" s="458" t="s">
        <v>2145</v>
      </c>
      <c r="E6042" s="456">
        <v>8250</v>
      </c>
      <c r="F6042" s="456">
        <v>0</v>
      </c>
      <c r="G6042" s="456">
        <v>8250</v>
      </c>
      <c r="H6042" s="456">
        <v>8250</v>
      </c>
      <c r="I6042" s="456">
        <v>8250</v>
      </c>
      <c r="J6042" s="459">
        <v>0</v>
      </c>
    </row>
    <row r="6043" spans="2:10" x14ac:dyDescent="0.25">
      <c r="B6043" s="516" t="s">
        <v>479</v>
      </c>
      <c r="C6043" s="458" t="s">
        <v>3800</v>
      </c>
      <c r="D6043" s="458" t="s">
        <v>2233</v>
      </c>
      <c r="E6043" s="456">
        <v>20592</v>
      </c>
      <c r="F6043" s="456">
        <v>0</v>
      </c>
      <c r="G6043" s="456">
        <v>0</v>
      </c>
      <c r="H6043" s="456">
        <v>20592</v>
      </c>
      <c r="I6043" s="456">
        <v>0</v>
      </c>
      <c r="J6043" s="459">
        <v>0</v>
      </c>
    </row>
    <row r="6044" spans="2:10" x14ac:dyDescent="0.25">
      <c r="B6044" s="516" t="s">
        <v>479</v>
      </c>
      <c r="C6044" s="458" t="s">
        <v>5930</v>
      </c>
      <c r="D6044" s="458" t="s">
        <v>2235</v>
      </c>
      <c r="E6044" s="456">
        <v>0</v>
      </c>
      <c r="F6044" s="456">
        <v>0</v>
      </c>
      <c r="G6044" s="456">
        <v>0</v>
      </c>
      <c r="H6044" s="456">
        <v>0</v>
      </c>
      <c r="I6044" s="456">
        <v>0</v>
      </c>
      <c r="J6044" s="459">
        <v>0</v>
      </c>
    </row>
    <row r="6045" spans="2:10" x14ac:dyDescent="0.25">
      <c r="B6045" s="516" t="s">
        <v>479</v>
      </c>
      <c r="C6045" s="458" t="s">
        <v>3801</v>
      </c>
      <c r="D6045" s="458" t="s">
        <v>2147</v>
      </c>
      <c r="E6045" s="456">
        <v>0</v>
      </c>
      <c r="F6045" s="456">
        <v>0</v>
      </c>
      <c r="G6045" s="456">
        <v>0</v>
      </c>
      <c r="H6045" s="456">
        <v>0</v>
      </c>
      <c r="I6045" s="456">
        <v>0</v>
      </c>
      <c r="J6045" s="459">
        <v>0</v>
      </c>
    </row>
    <row r="6046" spans="2:10" x14ac:dyDescent="0.25">
      <c r="B6046" s="516" t="s">
        <v>479</v>
      </c>
      <c r="C6046" s="458" t="s">
        <v>3391</v>
      </c>
      <c r="D6046" s="458" t="s">
        <v>2351</v>
      </c>
      <c r="E6046" s="456">
        <v>41900</v>
      </c>
      <c r="F6046" s="456">
        <v>0</v>
      </c>
      <c r="G6046" s="456">
        <v>7500</v>
      </c>
      <c r="H6046" s="456">
        <v>41900</v>
      </c>
      <c r="I6046" s="456">
        <v>7500</v>
      </c>
      <c r="J6046" s="459">
        <v>0</v>
      </c>
    </row>
    <row r="6047" spans="2:10" x14ac:dyDescent="0.25">
      <c r="B6047" s="516" t="s">
        <v>479</v>
      </c>
      <c r="C6047" s="458" t="s">
        <v>2913</v>
      </c>
      <c r="D6047" s="458" t="s">
        <v>2149</v>
      </c>
      <c r="E6047" s="456">
        <v>0</v>
      </c>
      <c r="F6047" s="456">
        <v>0</v>
      </c>
      <c r="G6047" s="456">
        <v>0</v>
      </c>
      <c r="H6047" s="456">
        <v>0</v>
      </c>
      <c r="I6047" s="456">
        <v>0</v>
      </c>
      <c r="J6047" s="459">
        <v>0</v>
      </c>
    </row>
    <row r="6048" spans="2:10" ht="18" x14ac:dyDescent="0.25">
      <c r="B6048" s="516" t="s">
        <v>479</v>
      </c>
      <c r="C6048" s="458" t="s">
        <v>5931</v>
      </c>
      <c r="D6048" s="458" t="s">
        <v>2241</v>
      </c>
      <c r="E6048" s="456">
        <v>0</v>
      </c>
      <c r="F6048" s="456">
        <v>0</v>
      </c>
      <c r="G6048" s="456">
        <v>0</v>
      </c>
      <c r="H6048" s="456">
        <v>0</v>
      </c>
      <c r="I6048" s="456">
        <v>0</v>
      </c>
      <c r="J6048" s="459">
        <v>0</v>
      </c>
    </row>
    <row r="6049" spans="2:10" x14ac:dyDescent="0.25">
      <c r="B6049" s="516" t="s">
        <v>479</v>
      </c>
      <c r="C6049" s="458" t="s">
        <v>2914</v>
      </c>
      <c r="D6049" s="458" t="s">
        <v>2151</v>
      </c>
      <c r="E6049" s="456">
        <v>146762.01999999999</v>
      </c>
      <c r="F6049" s="456">
        <v>0</v>
      </c>
      <c r="G6049" s="456">
        <v>33535</v>
      </c>
      <c r="H6049" s="456">
        <v>116077.42</v>
      </c>
      <c r="I6049" s="456">
        <v>64219.6</v>
      </c>
      <c r="J6049" s="459">
        <v>0</v>
      </c>
    </row>
    <row r="6050" spans="2:10" ht="18" x14ac:dyDescent="0.25">
      <c r="B6050" s="516" t="s">
        <v>479</v>
      </c>
      <c r="C6050" s="458" t="s">
        <v>2915</v>
      </c>
      <c r="D6050" s="458" t="s">
        <v>2153</v>
      </c>
      <c r="E6050" s="456">
        <v>88704.02</v>
      </c>
      <c r="F6050" s="456">
        <v>0</v>
      </c>
      <c r="G6050" s="456">
        <v>220064.04</v>
      </c>
      <c r="H6050" s="456">
        <v>88704.02</v>
      </c>
      <c r="I6050" s="456">
        <v>220064.04</v>
      </c>
      <c r="J6050" s="459">
        <v>0</v>
      </c>
    </row>
    <row r="6051" spans="2:10" x14ac:dyDescent="0.25">
      <c r="B6051" s="516" t="s">
        <v>479</v>
      </c>
      <c r="C6051" s="458" t="s">
        <v>2916</v>
      </c>
      <c r="D6051" s="458" t="s">
        <v>2357</v>
      </c>
      <c r="E6051" s="456">
        <v>1800</v>
      </c>
      <c r="F6051" s="456">
        <v>0</v>
      </c>
      <c r="G6051" s="456">
        <v>36847.08</v>
      </c>
      <c r="H6051" s="456">
        <v>2662.08</v>
      </c>
      <c r="I6051" s="456">
        <v>35985</v>
      </c>
      <c r="J6051" s="459">
        <v>0</v>
      </c>
    </row>
    <row r="6052" spans="2:10" ht="18" x14ac:dyDescent="0.25">
      <c r="B6052" s="516" t="s">
        <v>479</v>
      </c>
      <c r="C6052" s="458" t="s">
        <v>5932</v>
      </c>
      <c r="D6052" s="458" t="s">
        <v>2359</v>
      </c>
      <c r="E6052" s="456">
        <v>0</v>
      </c>
      <c r="F6052" s="456">
        <v>0</v>
      </c>
      <c r="G6052" s="456">
        <v>0</v>
      </c>
      <c r="H6052" s="456">
        <v>0</v>
      </c>
      <c r="I6052" s="456">
        <v>0</v>
      </c>
      <c r="J6052" s="459">
        <v>0</v>
      </c>
    </row>
    <row r="6053" spans="2:10" x14ac:dyDescent="0.25">
      <c r="B6053" s="516" t="s">
        <v>479</v>
      </c>
      <c r="C6053" s="458" t="s">
        <v>2917</v>
      </c>
      <c r="D6053" s="458" t="s">
        <v>2155</v>
      </c>
      <c r="E6053" s="456">
        <v>0</v>
      </c>
      <c r="F6053" s="456">
        <v>0</v>
      </c>
      <c r="G6053" s="456">
        <v>16260.74</v>
      </c>
      <c r="H6053" s="456">
        <v>16260.74</v>
      </c>
      <c r="I6053" s="456">
        <v>0</v>
      </c>
      <c r="J6053" s="459">
        <v>0</v>
      </c>
    </row>
    <row r="6054" spans="2:10" x14ac:dyDescent="0.25">
      <c r="B6054" s="516" t="s">
        <v>479</v>
      </c>
      <c r="C6054" s="458" t="s">
        <v>3392</v>
      </c>
      <c r="D6054" s="458" t="s">
        <v>2157</v>
      </c>
      <c r="E6054" s="456">
        <v>0</v>
      </c>
      <c r="F6054" s="456">
        <v>0</v>
      </c>
      <c r="G6054" s="456">
        <v>3803.08</v>
      </c>
      <c r="H6054" s="456">
        <v>3803.08</v>
      </c>
      <c r="I6054" s="456">
        <v>0</v>
      </c>
      <c r="J6054" s="459">
        <v>0</v>
      </c>
    </row>
    <row r="6055" spans="2:10" x14ac:dyDescent="0.25">
      <c r="B6055" s="516" t="s">
        <v>479</v>
      </c>
      <c r="C6055" s="458" t="s">
        <v>2918</v>
      </c>
      <c r="D6055" s="458" t="s">
        <v>2260</v>
      </c>
      <c r="E6055" s="456">
        <v>0</v>
      </c>
      <c r="F6055" s="456">
        <v>0</v>
      </c>
      <c r="G6055" s="456">
        <v>0</v>
      </c>
      <c r="H6055" s="456">
        <v>0</v>
      </c>
      <c r="I6055" s="456">
        <v>0</v>
      </c>
      <c r="J6055" s="459">
        <v>0</v>
      </c>
    </row>
    <row r="6056" spans="2:10" x14ac:dyDescent="0.25">
      <c r="B6056" s="516" t="s">
        <v>479</v>
      </c>
      <c r="C6056" s="458" t="s">
        <v>4355</v>
      </c>
      <c r="D6056" s="458" t="s">
        <v>3684</v>
      </c>
      <c r="E6056" s="456">
        <v>0</v>
      </c>
      <c r="F6056" s="456">
        <v>0</v>
      </c>
      <c r="G6056" s="456">
        <v>7925.12</v>
      </c>
      <c r="H6056" s="456">
        <v>7925.12</v>
      </c>
      <c r="I6056" s="456">
        <v>0</v>
      </c>
      <c r="J6056" s="459">
        <v>0</v>
      </c>
    </row>
    <row r="6057" spans="2:10" x14ac:dyDescent="0.25">
      <c r="B6057" s="516" t="s">
        <v>479</v>
      </c>
      <c r="C6057" s="458" t="s">
        <v>3393</v>
      </c>
      <c r="D6057" s="458" t="s">
        <v>2262</v>
      </c>
      <c r="E6057" s="456">
        <v>0</v>
      </c>
      <c r="F6057" s="456">
        <v>0</v>
      </c>
      <c r="G6057" s="456">
        <v>0</v>
      </c>
      <c r="H6057" s="456">
        <v>0</v>
      </c>
      <c r="I6057" s="456">
        <v>0</v>
      </c>
      <c r="J6057" s="459">
        <v>0</v>
      </c>
    </row>
    <row r="6058" spans="2:10" ht="18" x14ac:dyDescent="0.25">
      <c r="B6058" s="516" t="s">
        <v>479</v>
      </c>
      <c r="C6058" s="458" t="s">
        <v>5933</v>
      </c>
      <c r="D6058" s="458" t="s">
        <v>4068</v>
      </c>
      <c r="E6058" s="456">
        <v>0</v>
      </c>
      <c r="F6058" s="456">
        <v>0</v>
      </c>
      <c r="G6058" s="456">
        <v>0</v>
      </c>
      <c r="H6058" s="456">
        <v>0</v>
      </c>
      <c r="I6058" s="456">
        <v>0</v>
      </c>
      <c r="J6058" s="459">
        <v>0</v>
      </c>
    </row>
    <row r="6059" spans="2:10" x14ac:dyDescent="0.25">
      <c r="B6059" s="516" t="s">
        <v>479</v>
      </c>
      <c r="C6059" s="458" t="s">
        <v>5934</v>
      </c>
      <c r="D6059" s="458" t="s">
        <v>5649</v>
      </c>
      <c r="E6059" s="456">
        <v>0</v>
      </c>
      <c r="F6059" s="456">
        <v>0</v>
      </c>
      <c r="G6059" s="456">
        <v>0</v>
      </c>
      <c r="H6059" s="456">
        <v>0</v>
      </c>
      <c r="I6059" s="456">
        <v>0</v>
      </c>
      <c r="J6059" s="459">
        <v>0</v>
      </c>
    </row>
    <row r="6060" spans="2:10" x14ac:dyDescent="0.25">
      <c r="B6060" s="516" t="s">
        <v>479</v>
      </c>
      <c r="C6060" s="458" t="s">
        <v>3394</v>
      </c>
      <c r="D6060" s="458" t="s">
        <v>2365</v>
      </c>
      <c r="E6060" s="456">
        <v>0</v>
      </c>
      <c r="F6060" s="456">
        <v>0</v>
      </c>
      <c r="G6060" s="456">
        <v>0</v>
      </c>
      <c r="H6060" s="456">
        <v>0</v>
      </c>
      <c r="I6060" s="456">
        <v>0</v>
      </c>
      <c r="J6060" s="459">
        <v>0</v>
      </c>
    </row>
    <row r="6061" spans="2:10" x14ac:dyDescent="0.25">
      <c r="B6061" s="516" t="s">
        <v>479</v>
      </c>
      <c r="C6061" s="458" t="s">
        <v>4914</v>
      </c>
      <c r="D6061" s="458" t="s">
        <v>3686</v>
      </c>
      <c r="E6061" s="456">
        <v>0</v>
      </c>
      <c r="F6061" s="456">
        <v>0</v>
      </c>
      <c r="G6061" s="456">
        <v>0</v>
      </c>
      <c r="H6061" s="456">
        <v>0</v>
      </c>
      <c r="I6061" s="456">
        <v>0</v>
      </c>
      <c r="J6061" s="459">
        <v>0</v>
      </c>
    </row>
    <row r="6062" spans="2:10" x14ac:dyDescent="0.25">
      <c r="B6062" s="516" t="s">
        <v>479</v>
      </c>
      <c r="C6062" s="458" t="s">
        <v>5935</v>
      </c>
      <c r="D6062" s="458" t="s">
        <v>2546</v>
      </c>
      <c r="E6062" s="456">
        <v>0</v>
      </c>
      <c r="F6062" s="456">
        <v>0</v>
      </c>
      <c r="G6062" s="456">
        <v>0</v>
      </c>
      <c r="H6062" s="456">
        <v>0</v>
      </c>
      <c r="I6062" s="456">
        <v>0</v>
      </c>
      <c r="J6062" s="459">
        <v>0</v>
      </c>
    </row>
    <row r="6063" spans="2:10" x14ac:dyDescent="0.25">
      <c r="B6063" s="516" t="s">
        <v>479</v>
      </c>
      <c r="C6063" s="458" t="s">
        <v>3802</v>
      </c>
      <c r="D6063" s="458" t="s">
        <v>2367</v>
      </c>
      <c r="E6063" s="456">
        <v>0</v>
      </c>
      <c r="F6063" s="456">
        <v>0</v>
      </c>
      <c r="G6063" s="456">
        <v>0</v>
      </c>
      <c r="H6063" s="456">
        <v>0</v>
      </c>
      <c r="I6063" s="456">
        <v>0</v>
      </c>
      <c r="J6063" s="459">
        <v>0</v>
      </c>
    </row>
    <row r="6064" spans="2:10" x14ac:dyDescent="0.25">
      <c r="B6064" s="516" t="s">
        <v>479</v>
      </c>
      <c r="C6064" s="458" t="s">
        <v>4129</v>
      </c>
      <c r="D6064" s="458" t="s">
        <v>4070</v>
      </c>
      <c r="E6064" s="456">
        <v>0</v>
      </c>
      <c r="F6064" s="456">
        <v>0</v>
      </c>
      <c r="G6064" s="456">
        <v>0</v>
      </c>
      <c r="H6064" s="456">
        <v>0</v>
      </c>
      <c r="I6064" s="456">
        <v>0</v>
      </c>
      <c r="J6064" s="459">
        <v>0</v>
      </c>
    </row>
    <row r="6065" spans="2:10" x14ac:dyDescent="0.25">
      <c r="B6065" s="516" t="s">
        <v>479</v>
      </c>
      <c r="C6065" s="458" t="s">
        <v>3395</v>
      </c>
      <c r="D6065" s="458" t="s">
        <v>3276</v>
      </c>
      <c r="E6065" s="456">
        <v>0</v>
      </c>
      <c r="F6065" s="456">
        <v>0</v>
      </c>
      <c r="G6065" s="456">
        <v>0</v>
      </c>
      <c r="H6065" s="456">
        <v>0</v>
      </c>
      <c r="I6065" s="456">
        <v>0</v>
      </c>
      <c r="J6065" s="459">
        <v>0</v>
      </c>
    </row>
    <row r="6066" spans="2:10" x14ac:dyDescent="0.25">
      <c r="B6066" s="516" t="s">
        <v>479</v>
      </c>
      <c r="C6066" s="458" t="s">
        <v>5936</v>
      </c>
      <c r="D6066" s="458" t="s">
        <v>5631</v>
      </c>
      <c r="E6066" s="456">
        <v>0</v>
      </c>
      <c r="F6066" s="456">
        <v>0</v>
      </c>
      <c r="G6066" s="456">
        <v>0</v>
      </c>
      <c r="H6066" s="456">
        <v>0</v>
      </c>
      <c r="I6066" s="456">
        <v>0</v>
      </c>
      <c r="J6066" s="459">
        <v>0</v>
      </c>
    </row>
    <row r="6067" spans="2:10" ht="18" x14ac:dyDescent="0.25">
      <c r="B6067" s="516" t="s">
        <v>479</v>
      </c>
      <c r="C6067" s="458" t="s">
        <v>5937</v>
      </c>
      <c r="D6067" s="458" t="s">
        <v>2369</v>
      </c>
      <c r="E6067" s="456">
        <v>0</v>
      </c>
      <c r="F6067" s="456">
        <v>0</v>
      </c>
      <c r="G6067" s="456">
        <v>0</v>
      </c>
      <c r="H6067" s="456">
        <v>0</v>
      </c>
      <c r="I6067" s="456">
        <v>0</v>
      </c>
      <c r="J6067" s="459">
        <v>0</v>
      </c>
    </row>
    <row r="6068" spans="2:10" x14ac:dyDescent="0.25">
      <c r="B6068" s="516" t="s">
        <v>479</v>
      </c>
      <c r="C6068" s="458" t="s">
        <v>2919</v>
      </c>
      <c r="D6068" s="458" t="s">
        <v>2065</v>
      </c>
      <c r="E6068" s="456">
        <v>0</v>
      </c>
      <c r="F6068" s="456">
        <v>0</v>
      </c>
      <c r="G6068" s="456">
        <v>63114.8</v>
      </c>
      <c r="H6068" s="456">
        <v>63114.8</v>
      </c>
      <c r="I6068" s="456">
        <v>0</v>
      </c>
      <c r="J6068" s="459">
        <v>0</v>
      </c>
    </row>
    <row r="6069" spans="2:10" x14ac:dyDescent="0.25">
      <c r="B6069" s="516" t="s">
        <v>479</v>
      </c>
      <c r="C6069" s="458" t="s">
        <v>5938</v>
      </c>
      <c r="D6069" s="458" t="s">
        <v>5656</v>
      </c>
      <c r="E6069" s="456">
        <v>0</v>
      </c>
      <c r="F6069" s="456">
        <v>0</v>
      </c>
      <c r="G6069" s="456">
        <v>0</v>
      </c>
      <c r="H6069" s="456">
        <v>0</v>
      </c>
      <c r="I6069" s="456">
        <v>0</v>
      </c>
      <c r="J6069" s="459">
        <v>0</v>
      </c>
    </row>
    <row r="6070" spans="2:10" x14ac:dyDescent="0.25">
      <c r="B6070" s="516" t="s">
        <v>479</v>
      </c>
      <c r="C6070" s="458" t="s">
        <v>3396</v>
      </c>
      <c r="D6070" s="458" t="s">
        <v>2067</v>
      </c>
      <c r="E6070" s="456">
        <v>0</v>
      </c>
      <c r="F6070" s="456">
        <v>0</v>
      </c>
      <c r="G6070" s="456">
        <v>0</v>
      </c>
      <c r="H6070" s="456">
        <v>0</v>
      </c>
      <c r="I6070" s="456">
        <v>0</v>
      </c>
      <c r="J6070" s="459">
        <v>0</v>
      </c>
    </row>
    <row r="6071" spans="2:10" x14ac:dyDescent="0.25">
      <c r="B6071" s="516" t="s">
        <v>479</v>
      </c>
      <c r="C6071" s="458" t="s">
        <v>5939</v>
      </c>
      <c r="D6071" s="458" t="s">
        <v>2069</v>
      </c>
      <c r="E6071" s="456">
        <v>0</v>
      </c>
      <c r="F6071" s="456">
        <v>0</v>
      </c>
      <c r="G6071" s="456">
        <v>0</v>
      </c>
      <c r="H6071" s="456">
        <v>0</v>
      </c>
      <c r="I6071" s="456">
        <v>0</v>
      </c>
      <c r="J6071" s="459">
        <v>0</v>
      </c>
    </row>
    <row r="6072" spans="2:10" x14ac:dyDescent="0.25">
      <c r="B6072" s="516" t="s">
        <v>479</v>
      </c>
      <c r="C6072" s="458" t="s">
        <v>2920</v>
      </c>
      <c r="D6072" s="458" t="s">
        <v>2071</v>
      </c>
      <c r="E6072" s="456">
        <v>97383.25</v>
      </c>
      <c r="F6072" s="456">
        <v>0</v>
      </c>
      <c r="G6072" s="456">
        <v>10203.129999999999</v>
      </c>
      <c r="H6072" s="456">
        <v>0</v>
      </c>
      <c r="I6072" s="456">
        <v>107586.38</v>
      </c>
      <c r="J6072" s="459">
        <v>0</v>
      </c>
    </row>
    <row r="6073" spans="2:10" x14ac:dyDescent="0.25">
      <c r="B6073" s="516" t="s">
        <v>479</v>
      </c>
      <c r="C6073" s="458" t="s">
        <v>4724</v>
      </c>
      <c r="D6073" s="458" t="s">
        <v>2073</v>
      </c>
      <c r="E6073" s="456">
        <v>0</v>
      </c>
      <c r="F6073" s="456">
        <v>0</v>
      </c>
      <c r="G6073" s="456">
        <v>0</v>
      </c>
      <c r="H6073" s="456">
        <v>0</v>
      </c>
      <c r="I6073" s="456">
        <v>0</v>
      </c>
      <c r="J6073" s="459">
        <v>0</v>
      </c>
    </row>
    <row r="6074" spans="2:10" x14ac:dyDescent="0.25">
      <c r="B6074" s="516" t="s">
        <v>479</v>
      </c>
      <c r="C6074" s="458" t="s">
        <v>2921</v>
      </c>
      <c r="D6074" s="458" t="s">
        <v>2075</v>
      </c>
      <c r="E6074" s="456">
        <v>0</v>
      </c>
      <c r="F6074" s="456">
        <v>0</v>
      </c>
      <c r="G6074" s="456">
        <v>8365.06</v>
      </c>
      <c r="H6074" s="456">
        <v>8365.06</v>
      </c>
      <c r="I6074" s="456">
        <v>0</v>
      </c>
      <c r="J6074" s="459">
        <v>0</v>
      </c>
    </row>
    <row r="6075" spans="2:10" x14ac:dyDescent="0.25">
      <c r="B6075" s="516" t="s">
        <v>479</v>
      </c>
      <c r="C6075" s="458" t="s">
        <v>2922</v>
      </c>
      <c r="D6075" s="458" t="s">
        <v>2079</v>
      </c>
      <c r="E6075" s="456">
        <v>0</v>
      </c>
      <c r="F6075" s="456">
        <v>0</v>
      </c>
      <c r="G6075" s="456">
        <v>31165.24</v>
      </c>
      <c r="H6075" s="456">
        <v>31165.24</v>
      </c>
      <c r="I6075" s="456">
        <v>0</v>
      </c>
      <c r="J6075" s="459">
        <v>0</v>
      </c>
    </row>
    <row r="6076" spans="2:10" x14ac:dyDescent="0.25">
      <c r="B6076" s="516" t="s">
        <v>479</v>
      </c>
      <c r="C6076" s="458" t="s">
        <v>2923</v>
      </c>
      <c r="D6076" s="458" t="s">
        <v>2081</v>
      </c>
      <c r="E6076" s="456">
        <v>9538.98</v>
      </c>
      <c r="F6076" s="456">
        <v>0</v>
      </c>
      <c r="G6076" s="456">
        <v>9311.26</v>
      </c>
      <c r="H6076" s="456">
        <v>9538.98</v>
      </c>
      <c r="I6076" s="456">
        <v>9311.26</v>
      </c>
      <c r="J6076" s="459">
        <v>0</v>
      </c>
    </row>
    <row r="6077" spans="2:10" x14ac:dyDescent="0.25">
      <c r="B6077" s="516" t="s">
        <v>479</v>
      </c>
      <c r="C6077" s="458" t="s">
        <v>4725</v>
      </c>
      <c r="D6077" s="458" t="s">
        <v>2083</v>
      </c>
      <c r="E6077" s="456">
        <v>0</v>
      </c>
      <c r="F6077" s="456">
        <v>0</v>
      </c>
      <c r="G6077" s="456">
        <v>0</v>
      </c>
      <c r="H6077" s="456">
        <v>0</v>
      </c>
      <c r="I6077" s="456">
        <v>0</v>
      </c>
      <c r="J6077" s="459">
        <v>0</v>
      </c>
    </row>
    <row r="6078" spans="2:10" x14ac:dyDescent="0.25">
      <c r="B6078" s="516" t="s">
        <v>479</v>
      </c>
      <c r="C6078" s="458" t="s">
        <v>3397</v>
      </c>
      <c r="D6078" s="458" t="s">
        <v>2085</v>
      </c>
      <c r="E6078" s="456">
        <v>14571.39</v>
      </c>
      <c r="F6078" s="456">
        <v>0</v>
      </c>
      <c r="G6078" s="456">
        <v>0</v>
      </c>
      <c r="H6078" s="456">
        <v>14571.39</v>
      </c>
      <c r="I6078" s="456">
        <v>0</v>
      </c>
      <c r="J6078" s="459">
        <v>0</v>
      </c>
    </row>
    <row r="6079" spans="2:10" x14ac:dyDescent="0.25">
      <c r="B6079" s="516" t="s">
        <v>479</v>
      </c>
      <c r="C6079" s="458" t="s">
        <v>3803</v>
      </c>
      <c r="D6079" s="458" t="s">
        <v>2087</v>
      </c>
      <c r="E6079" s="456">
        <v>0</v>
      </c>
      <c r="F6079" s="456">
        <v>0</v>
      </c>
      <c r="G6079" s="456">
        <v>0</v>
      </c>
      <c r="H6079" s="456">
        <v>0</v>
      </c>
      <c r="I6079" s="456">
        <v>0</v>
      </c>
      <c r="J6079" s="459">
        <v>0</v>
      </c>
    </row>
    <row r="6080" spans="2:10" x14ac:dyDescent="0.25">
      <c r="B6080" s="516" t="s">
        <v>479</v>
      </c>
      <c r="C6080" s="458" t="s">
        <v>2924</v>
      </c>
      <c r="D6080" s="458" t="s">
        <v>2089</v>
      </c>
      <c r="E6080" s="456">
        <v>0</v>
      </c>
      <c r="F6080" s="456">
        <v>0</v>
      </c>
      <c r="G6080" s="456">
        <v>877.5</v>
      </c>
      <c r="H6080" s="456">
        <v>877.5</v>
      </c>
      <c r="I6080" s="456">
        <v>0</v>
      </c>
      <c r="J6080" s="459">
        <v>0</v>
      </c>
    </row>
    <row r="6081" spans="2:10" x14ac:dyDescent="0.25">
      <c r="B6081" s="516" t="s">
        <v>479</v>
      </c>
      <c r="C6081" s="458" t="s">
        <v>4356</v>
      </c>
      <c r="D6081" s="458" t="s">
        <v>4060</v>
      </c>
      <c r="E6081" s="456">
        <v>0</v>
      </c>
      <c r="F6081" s="456">
        <v>0</v>
      </c>
      <c r="G6081" s="456">
        <v>0</v>
      </c>
      <c r="H6081" s="456">
        <v>0</v>
      </c>
      <c r="I6081" s="456">
        <v>0</v>
      </c>
      <c r="J6081" s="459">
        <v>0</v>
      </c>
    </row>
    <row r="6082" spans="2:10" x14ac:dyDescent="0.25">
      <c r="B6082" s="516" t="s">
        <v>479</v>
      </c>
      <c r="C6082" s="458" t="s">
        <v>2925</v>
      </c>
      <c r="D6082" s="458" t="s">
        <v>2095</v>
      </c>
      <c r="E6082" s="456">
        <v>1119.27</v>
      </c>
      <c r="F6082" s="456">
        <v>0</v>
      </c>
      <c r="G6082" s="456">
        <v>1993.05</v>
      </c>
      <c r="H6082" s="456">
        <v>1411.77</v>
      </c>
      <c r="I6082" s="456">
        <v>1700.55</v>
      </c>
      <c r="J6082" s="459">
        <v>0</v>
      </c>
    </row>
    <row r="6083" spans="2:10" x14ac:dyDescent="0.25">
      <c r="B6083" s="516" t="s">
        <v>479</v>
      </c>
      <c r="C6083" s="458" t="s">
        <v>4357</v>
      </c>
      <c r="D6083" s="458" t="s">
        <v>2101</v>
      </c>
      <c r="E6083" s="456">
        <v>0</v>
      </c>
      <c r="F6083" s="456">
        <v>0</v>
      </c>
      <c r="G6083" s="456">
        <v>0</v>
      </c>
      <c r="H6083" s="456">
        <v>0</v>
      </c>
      <c r="I6083" s="456">
        <v>0</v>
      </c>
      <c r="J6083" s="459">
        <v>0</v>
      </c>
    </row>
    <row r="6084" spans="2:10" x14ac:dyDescent="0.25">
      <c r="B6084" s="516" t="s">
        <v>479</v>
      </c>
      <c r="C6084" s="458" t="s">
        <v>2926</v>
      </c>
      <c r="D6084" s="458" t="s">
        <v>2103</v>
      </c>
      <c r="E6084" s="456">
        <v>0</v>
      </c>
      <c r="F6084" s="456">
        <v>0</v>
      </c>
      <c r="G6084" s="456">
        <v>0</v>
      </c>
      <c r="H6084" s="456">
        <v>0</v>
      </c>
      <c r="I6084" s="456">
        <v>0</v>
      </c>
      <c r="J6084" s="459">
        <v>0</v>
      </c>
    </row>
    <row r="6085" spans="2:10" x14ac:dyDescent="0.25">
      <c r="B6085" s="516" t="s">
        <v>479</v>
      </c>
      <c r="C6085" s="458" t="s">
        <v>2927</v>
      </c>
      <c r="D6085" s="458" t="s">
        <v>2105</v>
      </c>
      <c r="E6085" s="456">
        <v>0</v>
      </c>
      <c r="F6085" s="456">
        <v>0</v>
      </c>
      <c r="G6085" s="456">
        <v>0</v>
      </c>
      <c r="H6085" s="456">
        <v>0</v>
      </c>
      <c r="I6085" s="456">
        <v>0</v>
      </c>
      <c r="J6085" s="459">
        <v>0</v>
      </c>
    </row>
    <row r="6086" spans="2:10" x14ac:dyDescent="0.25">
      <c r="B6086" s="516" t="s">
        <v>479</v>
      </c>
      <c r="C6086" s="458" t="s">
        <v>2928</v>
      </c>
      <c r="D6086" s="458" t="s">
        <v>2107</v>
      </c>
      <c r="E6086" s="456">
        <v>2155.17</v>
      </c>
      <c r="F6086" s="456">
        <v>0</v>
      </c>
      <c r="G6086" s="456">
        <v>0</v>
      </c>
      <c r="H6086" s="456">
        <v>2155.17</v>
      </c>
      <c r="I6086" s="456">
        <v>0</v>
      </c>
      <c r="J6086" s="459">
        <v>0</v>
      </c>
    </row>
    <row r="6087" spans="2:10" x14ac:dyDescent="0.25">
      <c r="B6087" s="516" t="s">
        <v>479</v>
      </c>
      <c r="C6087" s="458" t="s">
        <v>5940</v>
      </c>
      <c r="D6087" s="458" t="s">
        <v>2109</v>
      </c>
      <c r="E6087" s="456">
        <v>0</v>
      </c>
      <c r="F6087" s="456">
        <v>0</v>
      </c>
      <c r="G6087" s="456">
        <v>0</v>
      </c>
      <c r="H6087" s="456">
        <v>0</v>
      </c>
      <c r="I6087" s="456">
        <v>0</v>
      </c>
      <c r="J6087" s="459">
        <v>0</v>
      </c>
    </row>
    <row r="6088" spans="2:10" x14ac:dyDescent="0.25">
      <c r="B6088" s="516" t="s">
        <v>479</v>
      </c>
      <c r="C6088" s="458" t="s">
        <v>5941</v>
      </c>
      <c r="D6088" s="458" t="s">
        <v>2191</v>
      </c>
      <c r="E6088" s="456">
        <v>0</v>
      </c>
      <c r="F6088" s="456">
        <v>0</v>
      </c>
      <c r="G6088" s="456">
        <v>480</v>
      </c>
      <c r="H6088" s="456">
        <v>480</v>
      </c>
      <c r="I6088" s="456">
        <v>0</v>
      </c>
      <c r="J6088" s="459">
        <v>0</v>
      </c>
    </row>
    <row r="6089" spans="2:10" x14ac:dyDescent="0.25">
      <c r="B6089" s="516" t="s">
        <v>479</v>
      </c>
      <c r="C6089" s="458" t="s">
        <v>5942</v>
      </c>
      <c r="D6089" s="458" t="s">
        <v>2294</v>
      </c>
      <c r="E6089" s="456">
        <v>0</v>
      </c>
      <c r="F6089" s="456">
        <v>0</v>
      </c>
      <c r="G6089" s="456">
        <v>0</v>
      </c>
      <c r="H6089" s="456">
        <v>0</v>
      </c>
      <c r="I6089" s="456">
        <v>0</v>
      </c>
      <c r="J6089" s="459">
        <v>0</v>
      </c>
    </row>
    <row r="6090" spans="2:10" x14ac:dyDescent="0.25">
      <c r="B6090" s="516" t="s">
        <v>479</v>
      </c>
      <c r="C6090" s="458" t="s">
        <v>2929</v>
      </c>
      <c r="D6090" s="458" t="s">
        <v>2390</v>
      </c>
      <c r="E6090" s="456">
        <v>113208</v>
      </c>
      <c r="F6090" s="456">
        <v>0</v>
      </c>
      <c r="G6090" s="456">
        <v>113208</v>
      </c>
      <c r="H6090" s="456">
        <v>113208</v>
      </c>
      <c r="I6090" s="456">
        <v>113208</v>
      </c>
      <c r="J6090" s="459">
        <v>0</v>
      </c>
    </row>
    <row r="6091" spans="2:10" x14ac:dyDescent="0.25">
      <c r="B6091" s="516" t="s">
        <v>479</v>
      </c>
      <c r="C6091" s="458" t="s">
        <v>2930</v>
      </c>
      <c r="D6091" s="458" t="s">
        <v>2115</v>
      </c>
      <c r="E6091" s="456">
        <v>7908.75</v>
      </c>
      <c r="F6091" s="456">
        <v>0</v>
      </c>
      <c r="G6091" s="456">
        <v>7896.43</v>
      </c>
      <c r="H6091" s="456">
        <v>7908.75</v>
      </c>
      <c r="I6091" s="456">
        <v>7896.43</v>
      </c>
      <c r="J6091" s="459">
        <v>0</v>
      </c>
    </row>
    <row r="6092" spans="2:10" x14ac:dyDescent="0.25">
      <c r="B6092" s="516" t="s">
        <v>479</v>
      </c>
      <c r="C6092" s="458" t="s">
        <v>3804</v>
      </c>
      <c r="D6092" s="458" t="s">
        <v>2117</v>
      </c>
      <c r="E6092" s="456">
        <v>6834.42</v>
      </c>
      <c r="F6092" s="456">
        <v>0</v>
      </c>
      <c r="G6092" s="456">
        <v>60056.24</v>
      </c>
      <c r="H6092" s="456">
        <v>7068.9</v>
      </c>
      <c r="I6092" s="456">
        <v>59821.760000000002</v>
      </c>
      <c r="J6092" s="459">
        <v>0</v>
      </c>
    </row>
    <row r="6093" spans="2:10" x14ac:dyDescent="0.25">
      <c r="B6093" s="516" t="s">
        <v>479</v>
      </c>
      <c r="C6093" s="458" t="s">
        <v>2931</v>
      </c>
      <c r="D6093" s="458" t="s">
        <v>2119</v>
      </c>
      <c r="E6093" s="456">
        <v>0</v>
      </c>
      <c r="F6093" s="456">
        <v>0</v>
      </c>
      <c r="G6093" s="456">
        <v>0</v>
      </c>
      <c r="H6093" s="456">
        <v>0</v>
      </c>
      <c r="I6093" s="456">
        <v>0</v>
      </c>
      <c r="J6093" s="459">
        <v>0</v>
      </c>
    </row>
    <row r="6094" spans="2:10" x14ac:dyDescent="0.25">
      <c r="B6094" s="516" t="s">
        <v>479</v>
      </c>
      <c r="C6094" s="458" t="s">
        <v>3805</v>
      </c>
      <c r="D6094" s="458" t="s">
        <v>2121</v>
      </c>
      <c r="E6094" s="456">
        <v>0</v>
      </c>
      <c r="F6094" s="456">
        <v>0</v>
      </c>
      <c r="G6094" s="456">
        <v>1747.82</v>
      </c>
      <c r="H6094" s="456">
        <v>471.55</v>
      </c>
      <c r="I6094" s="456">
        <v>1276.27</v>
      </c>
      <c r="J6094" s="459">
        <v>0</v>
      </c>
    </row>
    <row r="6095" spans="2:10" x14ac:dyDescent="0.25">
      <c r="B6095" s="516" t="s">
        <v>479</v>
      </c>
      <c r="C6095" s="458" t="s">
        <v>4915</v>
      </c>
      <c r="D6095" s="458" t="s">
        <v>2123</v>
      </c>
      <c r="E6095" s="456">
        <v>0</v>
      </c>
      <c r="F6095" s="456">
        <v>0</v>
      </c>
      <c r="G6095" s="456">
        <v>0</v>
      </c>
      <c r="H6095" s="456">
        <v>0</v>
      </c>
      <c r="I6095" s="456">
        <v>0</v>
      </c>
      <c r="J6095" s="459">
        <v>0</v>
      </c>
    </row>
    <row r="6096" spans="2:10" ht="18" x14ac:dyDescent="0.25">
      <c r="B6096" s="516" t="s">
        <v>479</v>
      </c>
      <c r="C6096" s="458" t="s">
        <v>5943</v>
      </c>
      <c r="D6096" s="458" t="s">
        <v>2127</v>
      </c>
      <c r="E6096" s="456">
        <v>0</v>
      </c>
      <c r="F6096" s="456">
        <v>0</v>
      </c>
      <c r="G6096" s="456">
        <v>0</v>
      </c>
      <c r="H6096" s="456">
        <v>0</v>
      </c>
      <c r="I6096" s="456">
        <v>0</v>
      </c>
      <c r="J6096" s="459">
        <v>0</v>
      </c>
    </row>
    <row r="6097" spans="2:10" x14ac:dyDescent="0.25">
      <c r="B6097" s="516" t="s">
        <v>479</v>
      </c>
      <c r="C6097" s="458" t="s">
        <v>4726</v>
      </c>
      <c r="D6097" s="458" t="s">
        <v>2129</v>
      </c>
      <c r="E6097" s="456">
        <v>0</v>
      </c>
      <c r="F6097" s="456">
        <v>0</v>
      </c>
      <c r="G6097" s="456">
        <v>3414.66</v>
      </c>
      <c r="H6097" s="456">
        <v>3414.66</v>
      </c>
      <c r="I6097" s="456">
        <v>0</v>
      </c>
      <c r="J6097" s="459">
        <v>0</v>
      </c>
    </row>
    <row r="6098" spans="2:10" x14ac:dyDescent="0.25">
      <c r="B6098" s="516" t="s">
        <v>479</v>
      </c>
      <c r="C6098" s="458" t="s">
        <v>3806</v>
      </c>
      <c r="D6098" s="458" t="s">
        <v>2131</v>
      </c>
      <c r="E6098" s="456">
        <v>1206.9000000000001</v>
      </c>
      <c r="F6098" s="456">
        <v>0</v>
      </c>
      <c r="G6098" s="456">
        <v>0</v>
      </c>
      <c r="H6098" s="456">
        <v>1206.9000000000001</v>
      </c>
      <c r="I6098" s="456">
        <v>0</v>
      </c>
      <c r="J6098" s="459">
        <v>0</v>
      </c>
    </row>
    <row r="6099" spans="2:10" x14ac:dyDescent="0.25">
      <c r="B6099" s="516" t="s">
        <v>479</v>
      </c>
      <c r="C6099" s="458" t="s">
        <v>5944</v>
      </c>
      <c r="D6099" s="458" t="s">
        <v>2137</v>
      </c>
      <c r="E6099" s="456">
        <v>0</v>
      </c>
      <c r="F6099" s="456">
        <v>0</v>
      </c>
      <c r="G6099" s="456">
        <v>0</v>
      </c>
      <c r="H6099" s="456">
        <v>0</v>
      </c>
      <c r="I6099" s="456">
        <v>0</v>
      </c>
      <c r="J6099" s="459">
        <v>0</v>
      </c>
    </row>
    <row r="6100" spans="2:10" x14ac:dyDescent="0.25">
      <c r="B6100" s="516" t="s">
        <v>479</v>
      </c>
      <c r="C6100" s="458" t="s">
        <v>4727</v>
      </c>
      <c r="D6100" s="458" t="s">
        <v>2139</v>
      </c>
      <c r="E6100" s="456">
        <v>0</v>
      </c>
      <c r="F6100" s="456">
        <v>0</v>
      </c>
      <c r="G6100" s="456">
        <v>0</v>
      </c>
      <c r="H6100" s="456">
        <v>0</v>
      </c>
      <c r="I6100" s="456">
        <v>0</v>
      </c>
      <c r="J6100" s="459">
        <v>0</v>
      </c>
    </row>
    <row r="6101" spans="2:10" x14ac:dyDescent="0.25">
      <c r="B6101" s="516" t="s">
        <v>479</v>
      </c>
      <c r="C6101" s="458" t="s">
        <v>2932</v>
      </c>
      <c r="D6101" s="458" t="s">
        <v>2325</v>
      </c>
      <c r="E6101" s="456">
        <v>0</v>
      </c>
      <c r="F6101" s="456">
        <v>0</v>
      </c>
      <c r="G6101" s="456">
        <v>31345.32</v>
      </c>
      <c r="H6101" s="456">
        <v>165.12</v>
      </c>
      <c r="I6101" s="456">
        <v>31180.2</v>
      </c>
      <c r="J6101" s="459">
        <v>0</v>
      </c>
    </row>
    <row r="6102" spans="2:10" x14ac:dyDescent="0.25">
      <c r="B6102" s="516" t="s">
        <v>479</v>
      </c>
      <c r="C6102" s="458" t="s">
        <v>3807</v>
      </c>
      <c r="D6102" s="458" t="s">
        <v>2327</v>
      </c>
      <c r="E6102" s="456">
        <v>0</v>
      </c>
      <c r="F6102" s="456">
        <v>0</v>
      </c>
      <c r="G6102" s="456">
        <v>488.4</v>
      </c>
      <c r="H6102" s="456">
        <v>488.4</v>
      </c>
      <c r="I6102" s="456">
        <v>0</v>
      </c>
      <c r="J6102" s="459">
        <v>0</v>
      </c>
    </row>
    <row r="6103" spans="2:10" x14ac:dyDescent="0.25">
      <c r="B6103" s="516" t="s">
        <v>479</v>
      </c>
      <c r="C6103" s="458" t="s">
        <v>4358</v>
      </c>
      <c r="D6103" s="458" t="s">
        <v>2208</v>
      </c>
      <c r="E6103" s="456">
        <v>0</v>
      </c>
      <c r="F6103" s="456">
        <v>0</v>
      </c>
      <c r="G6103" s="456">
        <v>0</v>
      </c>
      <c r="H6103" s="456">
        <v>0</v>
      </c>
      <c r="I6103" s="456">
        <v>0</v>
      </c>
      <c r="J6103" s="459">
        <v>0</v>
      </c>
    </row>
    <row r="6104" spans="2:10" x14ac:dyDescent="0.25">
      <c r="B6104" s="516" t="s">
        <v>479</v>
      </c>
      <c r="C6104" s="458" t="s">
        <v>2933</v>
      </c>
      <c r="D6104" s="458" t="s">
        <v>2210</v>
      </c>
      <c r="E6104" s="456">
        <v>3782540.36</v>
      </c>
      <c r="F6104" s="456">
        <v>0</v>
      </c>
      <c r="G6104" s="456">
        <v>146906.42000000001</v>
      </c>
      <c r="H6104" s="456">
        <v>146629.70000000001</v>
      </c>
      <c r="I6104" s="456">
        <v>3782817.08</v>
      </c>
      <c r="J6104" s="459">
        <v>0</v>
      </c>
    </row>
    <row r="6105" spans="2:10" x14ac:dyDescent="0.25">
      <c r="B6105" s="516" t="s">
        <v>479</v>
      </c>
      <c r="C6105" s="458" t="s">
        <v>3398</v>
      </c>
      <c r="D6105" s="458" t="s">
        <v>2141</v>
      </c>
      <c r="E6105" s="456">
        <v>0</v>
      </c>
      <c r="F6105" s="456">
        <v>0</v>
      </c>
      <c r="G6105" s="456">
        <v>0</v>
      </c>
      <c r="H6105" s="456">
        <v>0</v>
      </c>
      <c r="I6105" s="456">
        <v>0</v>
      </c>
      <c r="J6105" s="459">
        <v>0</v>
      </c>
    </row>
    <row r="6106" spans="2:10" x14ac:dyDescent="0.25">
      <c r="B6106" s="516" t="s">
        <v>479</v>
      </c>
      <c r="C6106" s="458" t="s">
        <v>2934</v>
      </c>
      <c r="D6106" s="458" t="s">
        <v>2143</v>
      </c>
      <c r="E6106" s="456">
        <v>0</v>
      </c>
      <c r="F6106" s="456">
        <v>0</v>
      </c>
      <c r="G6106" s="456">
        <v>366.8</v>
      </c>
      <c r="H6106" s="456">
        <v>366.8</v>
      </c>
      <c r="I6106" s="456">
        <v>0</v>
      </c>
      <c r="J6106" s="459">
        <v>0</v>
      </c>
    </row>
    <row r="6107" spans="2:10" x14ac:dyDescent="0.25">
      <c r="B6107" s="516" t="s">
        <v>479</v>
      </c>
      <c r="C6107" s="458" t="s">
        <v>5945</v>
      </c>
      <c r="D6107" s="458" t="s">
        <v>5662</v>
      </c>
      <c r="E6107" s="456">
        <v>0</v>
      </c>
      <c r="F6107" s="456">
        <v>0</v>
      </c>
      <c r="G6107" s="456">
        <v>0</v>
      </c>
      <c r="H6107" s="456">
        <v>0</v>
      </c>
      <c r="I6107" s="456">
        <v>0</v>
      </c>
      <c r="J6107" s="459">
        <v>0</v>
      </c>
    </row>
    <row r="6108" spans="2:10" x14ac:dyDescent="0.25">
      <c r="B6108" s="516" t="s">
        <v>479</v>
      </c>
      <c r="C6108" s="458" t="s">
        <v>2935</v>
      </c>
      <c r="D6108" s="458" t="s">
        <v>2145</v>
      </c>
      <c r="E6108" s="456">
        <v>8250</v>
      </c>
      <c r="F6108" s="456">
        <v>0</v>
      </c>
      <c r="G6108" s="456">
        <v>8250</v>
      </c>
      <c r="H6108" s="456">
        <v>8250</v>
      </c>
      <c r="I6108" s="456">
        <v>8250</v>
      </c>
      <c r="J6108" s="459">
        <v>0</v>
      </c>
    </row>
    <row r="6109" spans="2:10" x14ac:dyDescent="0.25">
      <c r="B6109" s="516" t="s">
        <v>479</v>
      </c>
      <c r="C6109" s="458" t="s">
        <v>3399</v>
      </c>
      <c r="D6109" s="458" t="s">
        <v>2233</v>
      </c>
      <c r="E6109" s="456">
        <v>32970</v>
      </c>
      <c r="F6109" s="456">
        <v>0</v>
      </c>
      <c r="G6109" s="456">
        <v>32970</v>
      </c>
      <c r="H6109" s="456">
        <v>32970</v>
      </c>
      <c r="I6109" s="456">
        <v>32970</v>
      </c>
      <c r="J6109" s="459">
        <v>0</v>
      </c>
    </row>
    <row r="6110" spans="2:10" x14ac:dyDescent="0.25">
      <c r="B6110" s="516" t="s">
        <v>479</v>
      </c>
      <c r="C6110" s="458" t="s">
        <v>3808</v>
      </c>
      <c r="D6110" s="458" t="s">
        <v>2147</v>
      </c>
      <c r="E6110" s="456">
        <v>0</v>
      </c>
      <c r="F6110" s="456">
        <v>0</v>
      </c>
      <c r="G6110" s="456">
        <v>0</v>
      </c>
      <c r="H6110" s="456">
        <v>0</v>
      </c>
      <c r="I6110" s="456">
        <v>0</v>
      </c>
      <c r="J6110" s="459">
        <v>0</v>
      </c>
    </row>
    <row r="6111" spans="2:10" x14ac:dyDescent="0.25">
      <c r="B6111" s="516" t="s">
        <v>479</v>
      </c>
      <c r="C6111" s="458" t="s">
        <v>4130</v>
      </c>
      <c r="D6111" s="458" t="s">
        <v>2351</v>
      </c>
      <c r="E6111" s="456">
        <v>0</v>
      </c>
      <c r="F6111" s="456">
        <v>0</v>
      </c>
      <c r="G6111" s="456">
        <v>0</v>
      </c>
      <c r="H6111" s="456">
        <v>0</v>
      </c>
      <c r="I6111" s="456">
        <v>0</v>
      </c>
      <c r="J6111" s="459">
        <v>0</v>
      </c>
    </row>
    <row r="6112" spans="2:10" ht="18" x14ac:dyDescent="0.25">
      <c r="B6112" s="516" t="s">
        <v>479</v>
      </c>
      <c r="C6112" s="458" t="s">
        <v>5946</v>
      </c>
      <c r="D6112" s="458" t="s">
        <v>2243</v>
      </c>
      <c r="E6112" s="456">
        <v>0</v>
      </c>
      <c r="F6112" s="456">
        <v>0</v>
      </c>
      <c r="G6112" s="456">
        <v>0</v>
      </c>
      <c r="H6112" s="456">
        <v>0</v>
      </c>
      <c r="I6112" s="456">
        <v>0</v>
      </c>
      <c r="J6112" s="459">
        <v>0</v>
      </c>
    </row>
    <row r="6113" spans="2:10" x14ac:dyDescent="0.25">
      <c r="B6113" s="516" t="s">
        <v>479</v>
      </c>
      <c r="C6113" s="458" t="s">
        <v>2936</v>
      </c>
      <c r="D6113" s="458" t="s">
        <v>2151</v>
      </c>
      <c r="E6113" s="456">
        <v>3087.16</v>
      </c>
      <c r="F6113" s="456">
        <v>0</v>
      </c>
      <c r="G6113" s="456">
        <v>0</v>
      </c>
      <c r="H6113" s="456">
        <v>3087.16</v>
      </c>
      <c r="I6113" s="456">
        <v>0</v>
      </c>
      <c r="J6113" s="459">
        <v>0</v>
      </c>
    </row>
    <row r="6114" spans="2:10" x14ac:dyDescent="0.25">
      <c r="B6114" s="516" t="s">
        <v>479</v>
      </c>
      <c r="C6114" s="458" t="s">
        <v>5947</v>
      </c>
      <c r="D6114" s="458" t="s">
        <v>2246</v>
      </c>
      <c r="E6114" s="456">
        <v>0</v>
      </c>
      <c r="F6114" s="456">
        <v>0</v>
      </c>
      <c r="G6114" s="456">
        <v>0</v>
      </c>
      <c r="H6114" s="456">
        <v>0</v>
      </c>
      <c r="I6114" s="456">
        <v>0</v>
      </c>
      <c r="J6114" s="459">
        <v>0</v>
      </c>
    </row>
    <row r="6115" spans="2:10" ht="18" x14ac:dyDescent="0.25">
      <c r="B6115" s="516" t="s">
        <v>479</v>
      </c>
      <c r="C6115" s="458" t="s">
        <v>3400</v>
      </c>
      <c r="D6115" s="458" t="s">
        <v>2153</v>
      </c>
      <c r="E6115" s="456">
        <v>0</v>
      </c>
      <c r="F6115" s="456">
        <v>0</v>
      </c>
      <c r="G6115" s="456">
        <v>13982.13</v>
      </c>
      <c r="H6115" s="456">
        <v>0</v>
      </c>
      <c r="I6115" s="456">
        <v>13982.13</v>
      </c>
      <c r="J6115" s="459">
        <v>0</v>
      </c>
    </row>
    <row r="6116" spans="2:10" x14ac:dyDescent="0.25">
      <c r="B6116" s="516" t="s">
        <v>479</v>
      </c>
      <c r="C6116" s="458" t="s">
        <v>4359</v>
      </c>
      <c r="D6116" s="458" t="s">
        <v>2357</v>
      </c>
      <c r="E6116" s="456">
        <v>0</v>
      </c>
      <c r="F6116" s="456">
        <v>0</v>
      </c>
      <c r="G6116" s="456">
        <v>0</v>
      </c>
      <c r="H6116" s="456">
        <v>0</v>
      </c>
      <c r="I6116" s="456">
        <v>0</v>
      </c>
      <c r="J6116" s="459">
        <v>0</v>
      </c>
    </row>
    <row r="6117" spans="2:10" ht="18" x14ac:dyDescent="0.25">
      <c r="B6117" s="516" t="s">
        <v>479</v>
      </c>
      <c r="C6117" s="458" t="s">
        <v>4569</v>
      </c>
      <c r="D6117" s="458" t="s">
        <v>2359</v>
      </c>
      <c r="E6117" s="456">
        <v>1500</v>
      </c>
      <c r="F6117" s="456">
        <v>0</v>
      </c>
      <c r="G6117" s="456">
        <v>0</v>
      </c>
      <c r="H6117" s="456">
        <v>1500</v>
      </c>
      <c r="I6117" s="456">
        <v>0</v>
      </c>
      <c r="J6117" s="459">
        <v>0</v>
      </c>
    </row>
    <row r="6118" spans="2:10" x14ac:dyDescent="0.25">
      <c r="B6118" s="516" t="s">
        <v>479</v>
      </c>
      <c r="C6118" s="458" t="s">
        <v>2937</v>
      </c>
      <c r="D6118" s="458" t="s">
        <v>2155</v>
      </c>
      <c r="E6118" s="456">
        <v>0</v>
      </c>
      <c r="F6118" s="456">
        <v>0</v>
      </c>
      <c r="G6118" s="456">
        <v>0</v>
      </c>
      <c r="H6118" s="456">
        <v>0</v>
      </c>
      <c r="I6118" s="456">
        <v>0</v>
      </c>
      <c r="J6118" s="459">
        <v>0</v>
      </c>
    </row>
    <row r="6119" spans="2:10" x14ac:dyDescent="0.25">
      <c r="B6119" s="516" t="s">
        <v>479</v>
      </c>
      <c r="C6119" s="458" t="s">
        <v>2938</v>
      </c>
      <c r="D6119" s="458" t="s">
        <v>2157</v>
      </c>
      <c r="E6119" s="456">
        <v>0</v>
      </c>
      <c r="F6119" s="456">
        <v>0</v>
      </c>
      <c r="G6119" s="456">
        <v>2011.08</v>
      </c>
      <c r="H6119" s="456">
        <v>2011.08</v>
      </c>
      <c r="I6119" s="456">
        <v>0</v>
      </c>
      <c r="J6119" s="459">
        <v>0</v>
      </c>
    </row>
    <row r="6120" spans="2:10" x14ac:dyDescent="0.25">
      <c r="B6120" s="516" t="s">
        <v>479</v>
      </c>
      <c r="C6120" s="458" t="s">
        <v>5948</v>
      </c>
      <c r="D6120" s="458" t="s">
        <v>2097</v>
      </c>
      <c r="E6120" s="456">
        <v>0</v>
      </c>
      <c r="F6120" s="456">
        <v>0</v>
      </c>
      <c r="G6120" s="456">
        <v>0</v>
      </c>
      <c r="H6120" s="456">
        <v>0</v>
      </c>
      <c r="I6120" s="456">
        <v>0</v>
      </c>
      <c r="J6120" s="459">
        <v>0</v>
      </c>
    </row>
    <row r="6121" spans="2:10" x14ac:dyDescent="0.25">
      <c r="B6121" s="516" t="s">
        <v>479</v>
      </c>
      <c r="C6121" s="458" t="s">
        <v>3401</v>
      </c>
      <c r="D6121" s="458" t="s">
        <v>2191</v>
      </c>
      <c r="E6121" s="456">
        <v>0</v>
      </c>
      <c r="F6121" s="456">
        <v>0</v>
      </c>
      <c r="G6121" s="456">
        <v>-12820.69</v>
      </c>
      <c r="H6121" s="456">
        <v>-12820.69</v>
      </c>
      <c r="I6121" s="456">
        <v>0</v>
      </c>
      <c r="J6121" s="459">
        <v>0</v>
      </c>
    </row>
    <row r="6122" spans="2:10" x14ac:dyDescent="0.25">
      <c r="B6122" s="516" t="s">
        <v>479</v>
      </c>
      <c r="C6122" s="458" t="s">
        <v>3809</v>
      </c>
      <c r="D6122" s="458" t="s">
        <v>3690</v>
      </c>
      <c r="E6122" s="456">
        <v>0</v>
      </c>
      <c r="F6122" s="456">
        <v>0</v>
      </c>
      <c r="G6122" s="456">
        <v>12820.69</v>
      </c>
      <c r="H6122" s="456">
        <v>12820.69</v>
      </c>
      <c r="I6122" s="456">
        <v>0</v>
      </c>
      <c r="J6122" s="459">
        <v>0</v>
      </c>
    </row>
    <row r="6123" spans="2:10" x14ac:dyDescent="0.25">
      <c r="B6123" s="516" t="s">
        <v>479</v>
      </c>
      <c r="C6123" s="458" t="s">
        <v>4570</v>
      </c>
      <c r="D6123" s="458" t="s">
        <v>2297</v>
      </c>
      <c r="E6123" s="456">
        <v>0</v>
      </c>
      <c r="F6123" s="456">
        <v>0</v>
      </c>
      <c r="G6123" s="456">
        <v>-9600</v>
      </c>
      <c r="H6123" s="456">
        <v>-9600</v>
      </c>
      <c r="I6123" s="456">
        <v>0</v>
      </c>
      <c r="J6123" s="459">
        <v>0</v>
      </c>
    </row>
    <row r="6124" spans="2:10" x14ac:dyDescent="0.25">
      <c r="B6124" s="516" t="s">
        <v>479</v>
      </c>
      <c r="C6124" s="458" t="s">
        <v>4571</v>
      </c>
      <c r="D6124" s="458" t="s">
        <v>4503</v>
      </c>
      <c r="E6124" s="456">
        <v>0</v>
      </c>
      <c r="F6124" s="456">
        <v>0</v>
      </c>
      <c r="G6124" s="456">
        <v>9600</v>
      </c>
      <c r="H6124" s="456">
        <v>9600</v>
      </c>
      <c r="I6124" s="456">
        <v>0</v>
      </c>
      <c r="J6124" s="459">
        <v>0</v>
      </c>
    </row>
    <row r="6125" spans="2:10" x14ac:dyDescent="0.25">
      <c r="B6125" s="516" t="s">
        <v>479</v>
      </c>
      <c r="C6125" s="458" t="s">
        <v>5949</v>
      </c>
      <c r="D6125" s="458" t="s">
        <v>2191</v>
      </c>
      <c r="E6125" s="456">
        <v>0</v>
      </c>
      <c r="F6125" s="456">
        <v>0</v>
      </c>
      <c r="G6125" s="456">
        <v>0</v>
      </c>
      <c r="H6125" s="456">
        <v>0</v>
      </c>
      <c r="I6125" s="456">
        <v>0</v>
      </c>
      <c r="J6125" s="459">
        <v>0</v>
      </c>
    </row>
    <row r="6126" spans="2:10" x14ac:dyDescent="0.25">
      <c r="B6126" s="516" t="s">
        <v>479</v>
      </c>
      <c r="C6126" s="458" t="s">
        <v>4572</v>
      </c>
      <c r="D6126" s="458" t="s">
        <v>3690</v>
      </c>
      <c r="E6126" s="456">
        <v>0</v>
      </c>
      <c r="F6126" s="456">
        <v>0</v>
      </c>
      <c r="G6126" s="456">
        <v>0</v>
      </c>
      <c r="H6126" s="456">
        <v>0</v>
      </c>
      <c r="I6126" s="456">
        <v>0</v>
      </c>
      <c r="J6126" s="459">
        <v>0</v>
      </c>
    </row>
    <row r="6127" spans="2:10" x14ac:dyDescent="0.25">
      <c r="B6127" s="516" t="s">
        <v>479</v>
      </c>
      <c r="C6127" s="458" t="s">
        <v>5950</v>
      </c>
      <c r="D6127" s="458" t="s">
        <v>2129</v>
      </c>
      <c r="E6127" s="456">
        <v>0</v>
      </c>
      <c r="F6127" s="456">
        <v>0</v>
      </c>
      <c r="G6127" s="456">
        <v>0</v>
      </c>
      <c r="H6127" s="456">
        <v>0</v>
      </c>
      <c r="I6127" s="456">
        <v>0</v>
      </c>
      <c r="J6127" s="459">
        <v>0</v>
      </c>
    </row>
    <row r="6128" spans="2:10" x14ac:dyDescent="0.25">
      <c r="B6128" s="516" t="s">
        <v>479</v>
      </c>
      <c r="C6128" s="458" t="s">
        <v>5951</v>
      </c>
      <c r="D6128" s="458" t="s">
        <v>2546</v>
      </c>
      <c r="E6128" s="456">
        <v>0</v>
      </c>
      <c r="F6128" s="456">
        <v>0</v>
      </c>
      <c r="G6128" s="456">
        <v>0</v>
      </c>
      <c r="H6128" s="456">
        <v>0</v>
      </c>
      <c r="I6128" s="456">
        <v>0</v>
      </c>
      <c r="J6128" s="459">
        <v>0</v>
      </c>
    </row>
    <row r="6129" spans="2:10" x14ac:dyDescent="0.25">
      <c r="B6129" s="516" t="s">
        <v>479</v>
      </c>
      <c r="C6129" s="458" t="s">
        <v>5952</v>
      </c>
      <c r="D6129" s="458" t="s">
        <v>2299</v>
      </c>
      <c r="E6129" s="456">
        <v>0</v>
      </c>
      <c r="F6129" s="456">
        <v>0</v>
      </c>
      <c r="G6129" s="456">
        <v>0</v>
      </c>
      <c r="H6129" s="456">
        <v>0</v>
      </c>
      <c r="I6129" s="456">
        <v>0</v>
      </c>
      <c r="J6129" s="459">
        <v>0</v>
      </c>
    </row>
    <row r="6130" spans="2:10" x14ac:dyDescent="0.25">
      <c r="B6130" s="516" t="s">
        <v>479</v>
      </c>
      <c r="C6130" s="458" t="s">
        <v>5953</v>
      </c>
      <c r="D6130" s="458" t="s">
        <v>2351</v>
      </c>
      <c r="E6130" s="456">
        <v>0</v>
      </c>
      <c r="F6130" s="456">
        <v>0</v>
      </c>
      <c r="G6130" s="456">
        <v>0</v>
      </c>
      <c r="H6130" s="456">
        <v>0</v>
      </c>
      <c r="I6130" s="456">
        <v>0</v>
      </c>
      <c r="J6130" s="459">
        <v>0</v>
      </c>
    </row>
    <row r="6131" spans="2:10" x14ac:dyDescent="0.25">
      <c r="B6131" s="516" t="s">
        <v>479</v>
      </c>
      <c r="C6131" s="458" t="s">
        <v>5954</v>
      </c>
      <c r="D6131" s="458" t="s">
        <v>4248</v>
      </c>
      <c r="E6131" s="456">
        <v>0</v>
      </c>
      <c r="F6131" s="456">
        <v>0</v>
      </c>
      <c r="G6131" s="456">
        <v>0</v>
      </c>
      <c r="H6131" s="456">
        <v>0</v>
      </c>
      <c r="I6131" s="456">
        <v>0</v>
      </c>
      <c r="J6131" s="459">
        <v>0</v>
      </c>
    </row>
    <row r="6132" spans="2:10" ht="18" x14ac:dyDescent="0.25">
      <c r="B6132" s="516" t="s">
        <v>479</v>
      </c>
      <c r="C6132" s="458" t="s">
        <v>5955</v>
      </c>
      <c r="D6132" s="458" t="s">
        <v>2369</v>
      </c>
      <c r="E6132" s="456">
        <v>0</v>
      </c>
      <c r="F6132" s="456">
        <v>0</v>
      </c>
      <c r="G6132" s="456">
        <v>0</v>
      </c>
      <c r="H6132" s="456">
        <v>0</v>
      </c>
      <c r="I6132" s="456">
        <v>0</v>
      </c>
      <c r="J6132" s="459">
        <v>0</v>
      </c>
    </row>
    <row r="6133" spans="2:10" x14ac:dyDescent="0.25">
      <c r="B6133" s="516" t="s">
        <v>479</v>
      </c>
      <c r="C6133" s="458" t="s">
        <v>5956</v>
      </c>
      <c r="D6133" s="458" t="s">
        <v>4251</v>
      </c>
      <c r="E6133" s="456">
        <v>0</v>
      </c>
      <c r="F6133" s="456">
        <v>0</v>
      </c>
      <c r="G6133" s="456">
        <v>0</v>
      </c>
      <c r="H6133" s="456">
        <v>0</v>
      </c>
      <c r="I6133" s="456">
        <v>0</v>
      </c>
      <c r="J6133" s="459">
        <v>0</v>
      </c>
    </row>
    <row r="6134" spans="2:10" x14ac:dyDescent="0.25">
      <c r="B6134" s="526" t="s">
        <v>479</v>
      </c>
      <c r="C6134" s="512" t="s">
        <v>2939</v>
      </c>
      <c r="D6134" s="512" t="s">
        <v>2940</v>
      </c>
      <c r="E6134" s="511">
        <v>-23765616.32</v>
      </c>
      <c r="F6134" s="511">
        <v>0</v>
      </c>
      <c r="G6134" s="511">
        <v>13107880.91</v>
      </c>
      <c r="H6134" s="511">
        <v>13107880.91</v>
      </c>
      <c r="I6134" s="511">
        <v>-23765616.32</v>
      </c>
      <c r="J6134" s="527">
        <v>0</v>
      </c>
    </row>
    <row r="6135" spans="2:10" x14ac:dyDescent="0.25">
      <c r="B6135" s="516" t="s">
        <v>479</v>
      </c>
      <c r="C6135" s="458" t="s">
        <v>3402</v>
      </c>
      <c r="D6135" s="458" t="s">
        <v>2316</v>
      </c>
      <c r="E6135" s="456">
        <v>0</v>
      </c>
      <c r="F6135" s="456">
        <v>0</v>
      </c>
      <c r="G6135" s="456">
        <v>-525846.80000000005</v>
      </c>
      <c r="H6135" s="456">
        <v>-525846.80000000005</v>
      </c>
      <c r="I6135" s="456">
        <v>0</v>
      </c>
      <c r="J6135" s="459">
        <v>0</v>
      </c>
    </row>
    <row r="6136" spans="2:10" x14ac:dyDescent="0.25">
      <c r="B6136" s="516" t="s">
        <v>479</v>
      </c>
      <c r="C6136" s="458" t="s">
        <v>5957</v>
      </c>
      <c r="D6136" s="458" t="s">
        <v>4227</v>
      </c>
      <c r="E6136" s="456">
        <v>0</v>
      </c>
      <c r="F6136" s="456">
        <v>0</v>
      </c>
      <c r="G6136" s="456">
        <v>525846.80000000005</v>
      </c>
      <c r="H6136" s="456">
        <v>525846.80000000005</v>
      </c>
      <c r="I6136" s="456">
        <v>0</v>
      </c>
      <c r="J6136" s="459">
        <v>0</v>
      </c>
    </row>
    <row r="6137" spans="2:10" x14ac:dyDescent="0.25">
      <c r="B6137" s="516" t="s">
        <v>479</v>
      </c>
      <c r="C6137" s="458" t="s">
        <v>3403</v>
      </c>
      <c r="D6137" s="458" t="s">
        <v>2357</v>
      </c>
      <c r="E6137" s="456">
        <v>0</v>
      </c>
      <c r="F6137" s="456">
        <v>0</v>
      </c>
      <c r="G6137" s="456">
        <v>-64062</v>
      </c>
      <c r="H6137" s="456">
        <v>-64062</v>
      </c>
      <c r="I6137" s="456">
        <v>0</v>
      </c>
      <c r="J6137" s="459">
        <v>0</v>
      </c>
    </row>
    <row r="6138" spans="2:10" x14ac:dyDescent="0.25">
      <c r="B6138" s="516" t="s">
        <v>479</v>
      </c>
      <c r="C6138" s="458" t="s">
        <v>5958</v>
      </c>
      <c r="D6138" s="458" t="s">
        <v>2422</v>
      </c>
      <c r="E6138" s="456">
        <v>0</v>
      </c>
      <c r="F6138" s="456">
        <v>0</v>
      </c>
      <c r="G6138" s="456">
        <v>64062</v>
      </c>
      <c r="H6138" s="456">
        <v>64062</v>
      </c>
      <c r="I6138" s="456">
        <v>0</v>
      </c>
      <c r="J6138" s="459">
        <v>0</v>
      </c>
    </row>
    <row r="6139" spans="2:10" ht="18" x14ac:dyDescent="0.25">
      <c r="B6139" s="516" t="s">
        <v>479</v>
      </c>
      <c r="C6139" s="458" t="s">
        <v>5959</v>
      </c>
      <c r="D6139" s="458" t="s">
        <v>2369</v>
      </c>
      <c r="E6139" s="456">
        <v>0</v>
      </c>
      <c r="F6139" s="456">
        <v>0</v>
      </c>
      <c r="G6139" s="456">
        <v>0</v>
      </c>
      <c r="H6139" s="456">
        <v>0</v>
      </c>
      <c r="I6139" s="456">
        <v>0</v>
      </c>
      <c r="J6139" s="459">
        <v>0</v>
      </c>
    </row>
    <row r="6140" spans="2:10" x14ac:dyDescent="0.25">
      <c r="B6140" s="516" t="s">
        <v>479</v>
      </c>
      <c r="C6140" s="458" t="s">
        <v>3404</v>
      </c>
      <c r="D6140" s="458" t="s">
        <v>3263</v>
      </c>
      <c r="E6140" s="456">
        <v>0</v>
      </c>
      <c r="F6140" s="456">
        <v>0</v>
      </c>
      <c r="G6140" s="456">
        <v>0</v>
      </c>
      <c r="H6140" s="456">
        <v>0</v>
      </c>
      <c r="I6140" s="456">
        <v>0</v>
      </c>
      <c r="J6140" s="459">
        <v>0</v>
      </c>
    </row>
    <row r="6141" spans="2:10" x14ac:dyDescent="0.25">
      <c r="B6141" s="516" t="s">
        <v>479</v>
      </c>
      <c r="C6141" s="458" t="s">
        <v>5960</v>
      </c>
      <c r="D6141" s="458" t="s">
        <v>2331</v>
      </c>
      <c r="E6141" s="456">
        <v>0</v>
      </c>
      <c r="F6141" s="456">
        <v>0</v>
      </c>
      <c r="G6141" s="456">
        <v>0</v>
      </c>
      <c r="H6141" s="456">
        <v>0</v>
      </c>
      <c r="I6141" s="456">
        <v>0</v>
      </c>
      <c r="J6141" s="459">
        <v>0</v>
      </c>
    </row>
    <row r="6142" spans="2:10" x14ac:dyDescent="0.25">
      <c r="B6142" s="516" t="s">
        <v>479</v>
      </c>
      <c r="C6142" s="458" t="s">
        <v>3405</v>
      </c>
      <c r="D6142" s="458" t="s">
        <v>3265</v>
      </c>
      <c r="E6142" s="456">
        <v>0</v>
      </c>
      <c r="F6142" s="456">
        <v>0</v>
      </c>
      <c r="G6142" s="456">
        <v>0</v>
      </c>
      <c r="H6142" s="456">
        <v>0</v>
      </c>
      <c r="I6142" s="456">
        <v>0</v>
      </c>
      <c r="J6142" s="459">
        <v>0</v>
      </c>
    </row>
    <row r="6143" spans="2:10" x14ac:dyDescent="0.25">
      <c r="B6143" s="516" t="s">
        <v>479</v>
      </c>
      <c r="C6143" s="458" t="s">
        <v>5961</v>
      </c>
      <c r="D6143" s="458" t="s">
        <v>2351</v>
      </c>
      <c r="E6143" s="456">
        <v>0</v>
      </c>
      <c r="F6143" s="456">
        <v>0</v>
      </c>
      <c r="G6143" s="456">
        <v>0</v>
      </c>
      <c r="H6143" s="456">
        <v>0</v>
      </c>
      <c r="I6143" s="456">
        <v>0</v>
      </c>
      <c r="J6143" s="459">
        <v>0</v>
      </c>
    </row>
    <row r="6144" spans="2:10" x14ac:dyDescent="0.25">
      <c r="B6144" s="516" t="s">
        <v>479</v>
      </c>
      <c r="C6144" s="458" t="s">
        <v>5962</v>
      </c>
      <c r="D6144" s="458" t="s">
        <v>2420</v>
      </c>
      <c r="E6144" s="456">
        <v>0</v>
      </c>
      <c r="F6144" s="456">
        <v>0</v>
      </c>
      <c r="G6144" s="456">
        <v>0</v>
      </c>
      <c r="H6144" s="456">
        <v>0</v>
      </c>
      <c r="I6144" s="456">
        <v>0</v>
      </c>
      <c r="J6144" s="459">
        <v>0</v>
      </c>
    </row>
    <row r="6145" spans="2:10" x14ac:dyDescent="0.25">
      <c r="B6145" s="516" t="s">
        <v>479</v>
      </c>
      <c r="C6145" s="458" t="s">
        <v>5963</v>
      </c>
      <c r="D6145" s="458" t="s">
        <v>2357</v>
      </c>
      <c r="E6145" s="456">
        <v>0</v>
      </c>
      <c r="F6145" s="456">
        <v>0</v>
      </c>
      <c r="G6145" s="456">
        <v>0</v>
      </c>
      <c r="H6145" s="456">
        <v>0</v>
      </c>
      <c r="I6145" s="456">
        <v>0</v>
      </c>
      <c r="J6145" s="459">
        <v>0</v>
      </c>
    </row>
    <row r="6146" spans="2:10" x14ac:dyDescent="0.25">
      <c r="B6146" s="516" t="s">
        <v>479</v>
      </c>
      <c r="C6146" s="458" t="s">
        <v>3810</v>
      </c>
      <c r="D6146" s="458" t="s">
        <v>2422</v>
      </c>
      <c r="E6146" s="456">
        <v>0</v>
      </c>
      <c r="F6146" s="456">
        <v>0</v>
      </c>
      <c r="G6146" s="456">
        <v>0</v>
      </c>
      <c r="H6146" s="456">
        <v>0</v>
      </c>
      <c r="I6146" s="456">
        <v>0</v>
      </c>
      <c r="J6146" s="459">
        <v>0</v>
      </c>
    </row>
    <row r="6147" spans="2:10" ht="18" x14ac:dyDescent="0.25">
      <c r="B6147" s="516" t="s">
        <v>479</v>
      </c>
      <c r="C6147" s="458" t="s">
        <v>5964</v>
      </c>
      <c r="D6147" s="458" t="s">
        <v>2369</v>
      </c>
      <c r="E6147" s="456">
        <v>0</v>
      </c>
      <c r="F6147" s="456">
        <v>0</v>
      </c>
      <c r="G6147" s="456">
        <v>0</v>
      </c>
      <c r="H6147" s="456">
        <v>0</v>
      </c>
      <c r="I6147" s="456">
        <v>0</v>
      </c>
      <c r="J6147" s="459">
        <v>0</v>
      </c>
    </row>
    <row r="6148" spans="2:10" x14ac:dyDescent="0.25">
      <c r="B6148" s="516" t="s">
        <v>479</v>
      </c>
      <c r="C6148" s="458" t="s">
        <v>4131</v>
      </c>
      <c r="D6148" s="458" t="s">
        <v>3267</v>
      </c>
      <c r="E6148" s="456">
        <v>0</v>
      </c>
      <c r="F6148" s="456">
        <v>0</v>
      </c>
      <c r="G6148" s="456">
        <v>0</v>
      </c>
      <c r="H6148" s="456">
        <v>0</v>
      </c>
      <c r="I6148" s="456">
        <v>0</v>
      </c>
      <c r="J6148" s="459">
        <v>0</v>
      </c>
    </row>
    <row r="6149" spans="2:10" x14ac:dyDescent="0.25">
      <c r="B6149" s="516" t="s">
        <v>479</v>
      </c>
      <c r="C6149" s="458" t="s">
        <v>3406</v>
      </c>
      <c r="D6149" s="458" t="s">
        <v>2288</v>
      </c>
      <c r="E6149" s="456">
        <v>0</v>
      </c>
      <c r="F6149" s="456">
        <v>0</v>
      </c>
      <c r="G6149" s="456">
        <v>0</v>
      </c>
      <c r="H6149" s="456">
        <v>0</v>
      </c>
      <c r="I6149" s="456">
        <v>0</v>
      </c>
      <c r="J6149" s="459">
        <v>0</v>
      </c>
    </row>
    <row r="6150" spans="2:10" x14ac:dyDescent="0.25">
      <c r="B6150" s="516" t="s">
        <v>479</v>
      </c>
      <c r="C6150" s="458" t="s">
        <v>4360</v>
      </c>
      <c r="D6150" s="458" t="s">
        <v>3270</v>
      </c>
      <c r="E6150" s="456">
        <v>0</v>
      </c>
      <c r="F6150" s="456">
        <v>0</v>
      </c>
      <c r="G6150" s="456">
        <v>0</v>
      </c>
      <c r="H6150" s="456">
        <v>0</v>
      </c>
      <c r="I6150" s="456">
        <v>0</v>
      </c>
      <c r="J6150" s="459">
        <v>0</v>
      </c>
    </row>
    <row r="6151" spans="2:10" x14ac:dyDescent="0.25">
      <c r="B6151" s="516" t="s">
        <v>479</v>
      </c>
      <c r="C6151" s="458" t="s">
        <v>4361</v>
      </c>
      <c r="D6151" s="458" t="s">
        <v>2107</v>
      </c>
      <c r="E6151" s="456">
        <v>0</v>
      </c>
      <c r="F6151" s="456">
        <v>0</v>
      </c>
      <c r="G6151" s="456">
        <v>0</v>
      </c>
      <c r="H6151" s="456">
        <v>0</v>
      </c>
      <c r="I6151" s="456">
        <v>0</v>
      </c>
      <c r="J6151" s="459">
        <v>0</v>
      </c>
    </row>
    <row r="6152" spans="2:10" x14ac:dyDescent="0.25">
      <c r="B6152" s="516" t="s">
        <v>479</v>
      </c>
      <c r="C6152" s="458" t="s">
        <v>3811</v>
      </c>
      <c r="D6152" s="458" t="s">
        <v>2109</v>
      </c>
      <c r="E6152" s="456">
        <v>0</v>
      </c>
      <c r="F6152" s="456">
        <v>0</v>
      </c>
      <c r="G6152" s="456">
        <v>0</v>
      </c>
      <c r="H6152" s="456">
        <v>0</v>
      </c>
      <c r="I6152" s="456">
        <v>0</v>
      </c>
      <c r="J6152" s="459">
        <v>0</v>
      </c>
    </row>
    <row r="6153" spans="2:10" x14ac:dyDescent="0.25">
      <c r="B6153" s="516" t="s">
        <v>479</v>
      </c>
      <c r="C6153" s="458" t="s">
        <v>3407</v>
      </c>
      <c r="D6153" s="458" t="s">
        <v>2111</v>
      </c>
      <c r="E6153" s="456">
        <v>0</v>
      </c>
      <c r="F6153" s="456">
        <v>0</v>
      </c>
      <c r="G6153" s="456">
        <v>0</v>
      </c>
      <c r="H6153" s="456">
        <v>0</v>
      </c>
      <c r="I6153" s="456">
        <v>0</v>
      </c>
      <c r="J6153" s="459">
        <v>0</v>
      </c>
    </row>
    <row r="6154" spans="2:10" x14ac:dyDescent="0.25">
      <c r="B6154" s="516" t="s">
        <v>479</v>
      </c>
      <c r="C6154" s="458" t="s">
        <v>3408</v>
      </c>
      <c r="D6154" s="458" t="s">
        <v>2191</v>
      </c>
      <c r="E6154" s="456">
        <v>0</v>
      </c>
      <c r="F6154" s="456">
        <v>0</v>
      </c>
      <c r="G6154" s="456">
        <v>0</v>
      </c>
      <c r="H6154" s="456">
        <v>0</v>
      </c>
      <c r="I6154" s="456">
        <v>0</v>
      </c>
      <c r="J6154" s="459">
        <v>0</v>
      </c>
    </row>
    <row r="6155" spans="2:10" x14ac:dyDescent="0.25">
      <c r="B6155" s="516" t="s">
        <v>479</v>
      </c>
      <c r="C6155" s="458" t="s">
        <v>4362</v>
      </c>
      <c r="D6155" s="458" t="s">
        <v>3690</v>
      </c>
      <c r="E6155" s="456">
        <v>0</v>
      </c>
      <c r="F6155" s="456">
        <v>0</v>
      </c>
      <c r="G6155" s="456">
        <v>0</v>
      </c>
      <c r="H6155" s="456">
        <v>0</v>
      </c>
      <c r="I6155" s="456">
        <v>0</v>
      </c>
      <c r="J6155" s="459">
        <v>0</v>
      </c>
    </row>
    <row r="6156" spans="2:10" x14ac:dyDescent="0.25">
      <c r="B6156" s="516" t="s">
        <v>479</v>
      </c>
      <c r="C6156" s="458" t="s">
        <v>4363</v>
      </c>
      <c r="D6156" s="458" t="s">
        <v>4227</v>
      </c>
      <c r="E6156" s="456">
        <v>0</v>
      </c>
      <c r="F6156" s="456">
        <v>0</v>
      </c>
      <c r="G6156" s="456">
        <v>0</v>
      </c>
      <c r="H6156" s="456">
        <v>0</v>
      </c>
      <c r="I6156" s="456">
        <v>0</v>
      </c>
      <c r="J6156" s="459">
        <v>0</v>
      </c>
    </row>
    <row r="6157" spans="2:10" x14ac:dyDescent="0.25">
      <c r="B6157" s="516" t="s">
        <v>479</v>
      </c>
      <c r="C6157" s="458" t="s">
        <v>4132</v>
      </c>
      <c r="D6157" s="458" t="s">
        <v>2149</v>
      </c>
      <c r="E6157" s="456">
        <v>0</v>
      </c>
      <c r="F6157" s="456">
        <v>0</v>
      </c>
      <c r="G6157" s="456">
        <v>0</v>
      </c>
      <c r="H6157" s="456">
        <v>0</v>
      </c>
      <c r="I6157" s="456">
        <v>0</v>
      </c>
      <c r="J6157" s="459">
        <v>0</v>
      </c>
    </row>
    <row r="6158" spans="2:10" x14ac:dyDescent="0.25">
      <c r="B6158" s="516" t="s">
        <v>479</v>
      </c>
      <c r="C6158" s="458" t="s">
        <v>4573</v>
      </c>
      <c r="D6158" s="458" t="s">
        <v>2107</v>
      </c>
      <c r="E6158" s="456">
        <v>0</v>
      </c>
      <c r="F6158" s="456">
        <v>0</v>
      </c>
      <c r="G6158" s="456">
        <v>0</v>
      </c>
      <c r="H6158" s="456">
        <v>0</v>
      </c>
      <c r="I6158" s="456">
        <v>0</v>
      </c>
      <c r="J6158" s="459">
        <v>0</v>
      </c>
    </row>
    <row r="6159" spans="2:10" x14ac:dyDescent="0.25">
      <c r="B6159" s="516" t="s">
        <v>479</v>
      </c>
      <c r="C6159" s="458" t="s">
        <v>5965</v>
      </c>
      <c r="D6159" s="458" t="s">
        <v>4229</v>
      </c>
      <c r="E6159" s="456">
        <v>0</v>
      </c>
      <c r="F6159" s="456">
        <v>0</v>
      </c>
      <c r="G6159" s="456">
        <v>0</v>
      </c>
      <c r="H6159" s="456">
        <v>0</v>
      </c>
      <c r="I6159" s="456">
        <v>0</v>
      </c>
      <c r="J6159" s="459">
        <v>0</v>
      </c>
    </row>
    <row r="6160" spans="2:10" x14ac:dyDescent="0.25">
      <c r="B6160" s="516" t="s">
        <v>479</v>
      </c>
      <c r="C6160" s="458" t="s">
        <v>4574</v>
      </c>
      <c r="D6160" s="458" t="s">
        <v>2109</v>
      </c>
      <c r="E6160" s="456">
        <v>0</v>
      </c>
      <c r="F6160" s="456">
        <v>0</v>
      </c>
      <c r="G6160" s="456">
        <v>0</v>
      </c>
      <c r="H6160" s="456">
        <v>0</v>
      </c>
      <c r="I6160" s="456">
        <v>0</v>
      </c>
      <c r="J6160" s="459">
        <v>0</v>
      </c>
    </row>
    <row r="6161" spans="2:10" x14ac:dyDescent="0.25">
      <c r="B6161" s="516" t="s">
        <v>479</v>
      </c>
      <c r="C6161" s="458" t="s">
        <v>4575</v>
      </c>
      <c r="D6161" s="458" t="s">
        <v>2191</v>
      </c>
      <c r="E6161" s="456">
        <v>0</v>
      </c>
      <c r="F6161" s="456">
        <v>0</v>
      </c>
      <c r="G6161" s="456">
        <v>0</v>
      </c>
      <c r="H6161" s="456">
        <v>0</v>
      </c>
      <c r="I6161" s="456">
        <v>0</v>
      </c>
      <c r="J6161" s="459">
        <v>0</v>
      </c>
    </row>
    <row r="6162" spans="2:10" x14ac:dyDescent="0.25">
      <c r="B6162" s="516" t="s">
        <v>479</v>
      </c>
      <c r="C6162" s="458" t="s">
        <v>4916</v>
      </c>
      <c r="D6162" s="458" t="s">
        <v>2117</v>
      </c>
      <c r="E6162" s="456">
        <v>0</v>
      </c>
      <c r="F6162" s="456">
        <v>0</v>
      </c>
      <c r="G6162" s="456">
        <v>0</v>
      </c>
      <c r="H6162" s="456">
        <v>0</v>
      </c>
      <c r="I6162" s="456">
        <v>0</v>
      </c>
      <c r="J6162" s="459">
        <v>0</v>
      </c>
    </row>
    <row r="6163" spans="2:10" x14ac:dyDescent="0.25">
      <c r="B6163" s="516" t="s">
        <v>479</v>
      </c>
      <c r="C6163" s="458" t="s">
        <v>4917</v>
      </c>
      <c r="D6163" s="458" t="s">
        <v>2133</v>
      </c>
      <c r="E6163" s="456">
        <v>0</v>
      </c>
      <c r="F6163" s="456">
        <v>0</v>
      </c>
      <c r="G6163" s="456">
        <v>0</v>
      </c>
      <c r="H6163" s="456">
        <v>0</v>
      </c>
      <c r="I6163" s="456">
        <v>0</v>
      </c>
      <c r="J6163" s="459">
        <v>0</v>
      </c>
    </row>
    <row r="6164" spans="2:10" x14ac:dyDescent="0.25">
      <c r="B6164" s="516" t="s">
        <v>479</v>
      </c>
      <c r="C6164" s="458" t="s">
        <v>4364</v>
      </c>
      <c r="D6164" s="458" t="s">
        <v>2316</v>
      </c>
      <c r="E6164" s="456">
        <v>0</v>
      </c>
      <c r="F6164" s="456">
        <v>0</v>
      </c>
      <c r="G6164" s="456">
        <v>0</v>
      </c>
      <c r="H6164" s="456">
        <v>0</v>
      </c>
      <c r="I6164" s="456">
        <v>0</v>
      </c>
      <c r="J6164" s="459">
        <v>0</v>
      </c>
    </row>
    <row r="6165" spans="2:10" x14ac:dyDescent="0.25">
      <c r="B6165" s="516" t="s">
        <v>479</v>
      </c>
      <c r="C6165" s="458" t="s">
        <v>5966</v>
      </c>
      <c r="D6165" s="458" t="s">
        <v>4227</v>
      </c>
      <c r="E6165" s="456">
        <v>0</v>
      </c>
      <c r="F6165" s="456">
        <v>0</v>
      </c>
      <c r="G6165" s="456">
        <v>0</v>
      </c>
      <c r="H6165" s="456">
        <v>0</v>
      </c>
      <c r="I6165" s="456">
        <v>0</v>
      </c>
      <c r="J6165" s="459">
        <v>0</v>
      </c>
    </row>
    <row r="6166" spans="2:10" x14ac:dyDescent="0.25">
      <c r="B6166" s="516" t="s">
        <v>479</v>
      </c>
      <c r="C6166" s="458" t="s">
        <v>4918</v>
      </c>
      <c r="D6166" s="458" t="s">
        <v>2137</v>
      </c>
      <c r="E6166" s="456">
        <v>0</v>
      </c>
      <c r="F6166" s="456">
        <v>0</v>
      </c>
      <c r="G6166" s="456">
        <v>0</v>
      </c>
      <c r="H6166" s="456">
        <v>0</v>
      </c>
      <c r="I6166" s="456">
        <v>0</v>
      </c>
      <c r="J6166" s="459">
        <v>0</v>
      </c>
    </row>
    <row r="6167" spans="2:10" x14ac:dyDescent="0.25">
      <c r="B6167" s="516" t="s">
        <v>479</v>
      </c>
      <c r="C6167" s="458" t="s">
        <v>4576</v>
      </c>
      <c r="D6167" s="458" t="s">
        <v>2322</v>
      </c>
      <c r="E6167" s="456">
        <v>0</v>
      </c>
      <c r="F6167" s="456">
        <v>0</v>
      </c>
      <c r="G6167" s="456">
        <v>0</v>
      </c>
      <c r="H6167" s="456">
        <v>0</v>
      </c>
      <c r="I6167" s="456">
        <v>0</v>
      </c>
      <c r="J6167" s="459">
        <v>0</v>
      </c>
    </row>
    <row r="6168" spans="2:10" x14ac:dyDescent="0.25">
      <c r="B6168" s="516" t="s">
        <v>479</v>
      </c>
      <c r="C6168" s="458" t="s">
        <v>4577</v>
      </c>
      <c r="D6168" s="458" t="s">
        <v>2329</v>
      </c>
      <c r="E6168" s="456">
        <v>0</v>
      </c>
      <c r="F6168" s="456">
        <v>0</v>
      </c>
      <c r="G6168" s="456">
        <v>0</v>
      </c>
      <c r="H6168" s="456">
        <v>0</v>
      </c>
      <c r="I6168" s="456">
        <v>0</v>
      </c>
      <c r="J6168" s="459">
        <v>0</v>
      </c>
    </row>
    <row r="6169" spans="2:10" x14ac:dyDescent="0.25">
      <c r="B6169" s="516" t="s">
        <v>479</v>
      </c>
      <c r="C6169" s="458" t="s">
        <v>5967</v>
      </c>
      <c r="D6169" s="458" t="s">
        <v>2357</v>
      </c>
      <c r="E6169" s="456">
        <v>0</v>
      </c>
      <c r="F6169" s="456">
        <v>0</v>
      </c>
      <c r="G6169" s="456">
        <v>0</v>
      </c>
      <c r="H6169" s="456">
        <v>0</v>
      </c>
      <c r="I6169" s="456">
        <v>0</v>
      </c>
      <c r="J6169" s="459">
        <v>0</v>
      </c>
    </row>
    <row r="6170" spans="2:10" x14ac:dyDescent="0.25">
      <c r="B6170" s="516" t="s">
        <v>479</v>
      </c>
      <c r="C6170" s="458" t="s">
        <v>5195</v>
      </c>
      <c r="D6170" s="458" t="s">
        <v>5135</v>
      </c>
      <c r="E6170" s="456">
        <v>0</v>
      </c>
      <c r="F6170" s="456">
        <v>0</v>
      </c>
      <c r="G6170" s="456">
        <v>0</v>
      </c>
      <c r="H6170" s="456">
        <v>0</v>
      </c>
      <c r="I6170" s="456">
        <v>0</v>
      </c>
      <c r="J6170" s="459">
        <v>0</v>
      </c>
    </row>
    <row r="6171" spans="2:10" x14ac:dyDescent="0.25">
      <c r="B6171" s="516" t="s">
        <v>479</v>
      </c>
      <c r="C6171" s="458" t="s">
        <v>4919</v>
      </c>
      <c r="D6171" s="458" t="s">
        <v>2318</v>
      </c>
      <c r="E6171" s="456">
        <v>0</v>
      </c>
      <c r="F6171" s="456">
        <v>0</v>
      </c>
      <c r="G6171" s="456">
        <v>0</v>
      </c>
      <c r="H6171" s="456">
        <v>0</v>
      </c>
      <c r="I6171" s="456">
        <v>0</v>
      </c>
      <c r="J6171" s="459">
        <v>0</v>
      </c>
    </row>
    <row r="6172" spans="2:10" x14ac:dyDescent="0.25">
      <c r="B6172" s="516" t="s">
        <v>479</v>
      </c>
      <c r="C6172" s="458" t="s">
        <v>5196</v>
      </c>
      <c r="D6172" s="458" t="s">
        <v>2107</v>
      </c>
      <c r="E6172" s="456">
        <v>0</v>
      </c>
      <c r="F6172" s="456">
        <v>0</v>
      </c>
      <c r="G6172" s="456">
        <v>431283.99</v>
      </c>
      <c r="H6172" s="456">
        <v>431283.99</v>
      </c>
      <c r="I6172" s="456">
        <v>0</v>
      </c>
      <c r="J6172" s="459">
        <v>0</v>
      </c>
    </row>
    <row r="6173" spans="2:10" x14ac:dyDescent="0.25">
      <c r="B6173" s="516" t="s">
        <v>479</v>
      </c>
      <c r="C6173" s="458" t="s">
        <v>5968</v>
      </c>
      <c r="D6173" s="458" t="s">
        <v>2109</v>
      </c>
      <c r="E6173" s="456">
        <v>0</v>
      </c>
      <c r="F6173" s="456">
        <v>0</v>
      </c>
      <c r="G6173" s="456">
        <v>394.13</v>
      </c>
      <c r="H6173" s="456">
        <v>394.13</v>
      </c>
      <c r="I6173" s="456">
        <v>0</v>
      </c>
      <c r="J6173" s="459">
        <v>0</v>
      </c>
    </row>
    <row r="6174" spans="2:10" x14ac:dyDescent="0.25">
      <c r="B6174" s="516" t="s">
        <v>479</v>
      </c>
      <c r="C6174" s="458" t="s">
        <v>5197</v>
      </c>
      <c r="D6174" s="458" t="s">
        <v>2294</v>
      </c>
      <c r="E6174" s="456">
        <v>0</v>
      </c>
      <c r="F6174" s="456">
        <v>0</v>
      </c>
      <c r="G6174" s="456">
        <v>0</v>
      </c>
      <c r="H6174" s="456">
        <v>0</v>
      </c>
      <c r="I6174" s="456">
        <v>0</v>
      </c>
      <c r="J6174" s="459">
        <v>0</v>
      </c>
    </row>
    <row r="6175" spans="2:10" x14ac:dyDescent="0.25">
      <c r="B6175" s="516" t="s">
        <v>479</v>
      </c>
      <c r="C6175" s="458" t="s">
        <v>5198</v>
      </c>
      <c r="D6175" s="458" t="s">
        <v>2117</v>
      </c>
      <c r="E6175" s="456">
        <v>0</v>
      </c>
      <c r="F6175" s="456">
        <v>0</v>
      </c>
      <c r="G6175" s="456">
        <v>0</v>
      </c>
      <c r="H6175" s="456">
        <v>0</v>
      </c>
      <c r="I6175" s="456">
        <v>0</v>
      </c>
      <c r="J6175" s="459">
        <v>0</v>
      </c>
    </row>
    <row r="6176" spans="2:10" x14ac:dyDescent="0.25">
      <c r="B6176" s="516" t="s">
        <v>479</v>
      </c>
      <c r="C6176" s="458" t="s">
        <v>5199</v>
      </c>
      <c r="D6176" s="458" t="s">
        <v>2316</v>
      </c>
      <c r="E6176" s="456">
        <v>0</v>
      </c>
      <c r="F6176" s="456">
        <v>0</v>
      </c>
      <c r="G6176" s="456">
        <v>0</v>
      </c>
      <c r="H6176" s="456">
        <v>0</v>
      </c>
      <c r="I6176" s="456">
        <v>0</v>
      </c>
      <c r="J6176" s="459">
        <v>0</v>
      </c>
    </row>
    <row r="6177" spans="2:10" x14ac:dyDescent="0.25">
      <c r="B6177" s="516" t="s">
        <v>479</v>
      </c>
      <c r="C6177" s="458" t="s">
        <v>4920</v>
      </c>
      <c r="D6177" s="458" t="s">
        <v>2322</v>
      </c>
      <c r="E6177" s="456">
        <v>0</v>
      </c>
      <c r="F6177" s="456">
        <v>0</v>
      </c>
      <c r="G6177" s="456">
        <v>0</v>
      </c>
      <c r="H6177" s="456">
        <v>0</v>
      </c>
      <c r="I6177" s="456">
        <v>0</v>
      </c>
      <c r="J6177" s="459">
        <v>0</v>
      </c>
    </row>
    <row r="6178" spans="2:10" x14ac:dyDescent="0.25">
      <c r="B6178" s="516" t="s">
        <v>479</v>
      </c>
      <c r="C6178" s="458" t="s">
        <v>5200</v>
      </c>
      <c r="D6178" s="458" t="s">
        <v>2351</v>
      </c>
      <c r="E6178" s="456">
        <v>0</v>
      </c>
      <c r="F6178" s="456">
        <v>0</v>
      </c>
      <c r="G6178" s="456">
        <v>0</v>
      </c>
      <c r="H6178" s="456">
        <v>0</v>
      </c>
      <c r="I6178" s="456">
        <v>0</v>
      </c>
      <c r="J6178" s="459">
        <v>0</v>
      </c>
    </row>
    <row r="6179" spans="2:10" x14ac:dyDescent="0.25">
      <c r="B6179" s="516" t="s">
        <v>479</v>
      </c>
      <c r="C6179" s="458" t="s">
        <v>5201</v>
      </c>
      <c r="D6179" s="458" t="s">
        <v>2357</v>
      </c>
      <c r="E6179" s="456">
        <v>0</v>
      </c>
      <c r="F6179" s="456">
        <v>0</v>
      </c>
      <c r="G6179" s="456">
        <v>32375</v>
      </c>
      <c r="H6179" s="456">
        <v>32375</v>
      </c>
      <c r="I6179" s="456">
        <v>0</v>
      </c>
      <c r="J6179" s="459">
        <v>0</v>
      </c>
    </row>
    <row r="6180" spans="2:10" x14ac:dyDescent="0.25">
      <c r="B6180" s="516" t="s">
        <v>479</v>
      </c>
      <c r="C6180" s="458" t="s">
        <v>5969</v>
      </c>
      <c r="D6180" s="458" t="s">
        <v>2262</v>
      </c>
      <c r="E6180" s="456">
        <v>0</v>
      </c>
      <c r="F6180" s="456">
        <v>0</v>
      </c>
      <c r="G6180" s="456">
        <v>35000</v>
      </c>
      <c r="H6180" s="456">
        <v>35000</v>
      </c>
      <c r="I6180" s="456">
        <v>0</v>
      </c>
      <c r="J6180" s="459">
        <v>0</v>
      </c>
    </row>
    <row r="6181" spans="2:10" x14ac:dyDescent="0.25">
      <c r="B6181" s="516" t="s">
        <v>479</v>
      </c>
      <c r="C6181" s="458" t="s">
        <v>5053</v>
      </c>
      <c r="D6181" s="458" t="s">
        <v>2097</v>
      </c>
      <c r="E6181" s="456">
        <v>0</v>
      </c>
      <c r="F6181" s="456">
        <v>0</v>
      </c>
      <c r="G6181" s="456">
        <v>0</v>
      </c>
      <c r="H6181" s="456">
        <v>0</v>
      </c>
      <c r="I6181" s="456">
        <v>0</v>
      </c>
      <c r="J6181" s="459">
        <v>0</v>
      </c>
    </row>
    <row r="6182" spans="2:10" x14ac:dyDescent="0.25">
      <c r="B6182" s="516" t="s">
        <v>479</v>
      </c>
      <c r="C6182" s="458" t="s">
        <v>5054</v>
      </c>
      <c r="D6182" s="458" t="s">
        <v>2105</v>
      </c>
      <c r="E6182" s="456">
        <v>0</v>
      </c>
      <c r="F6182" s="456">
        <v>0</v>
      </c>
      <c r="G6182" s="456">
        <v>0</v>
      </c>
      <c r="H6182" s="456">
        <v>0</v>
      </c>
      <c r="I6182" s="456">
        <v>0</v>
      </c>
      <c r="J6182" s="459">
        <v>0</v>
      </c>
    </row>
    <row r="6183" spans="2:10" x14ac:dyDescent="0.25">
      <c r="B6183" s="516" t="s">
        <v>479</v>
      </c>
      <c r="C6183" s="458" t="s">
        <v>5055</v>
      </c>
      <c r="D6183" s="458" t="s">
        <v>2186</v>
      </c>
      <c r="E6183" s="456">
        <v>0</v>
      </c>
      <c r="F6183" s="456">
        <v>0</v>
      </c>
      <c r="G6183" s="456">
        <v>0</v>
      </c>
      <c r="H6183" s="456">
        <v>0</v>
      </c>
      <c r="I6183" s="456">
        <v>0</v>
      </c>
      <c r="J6183" s="459">
        <v>0</v>
      </c>
    </row>
    <row r="6184" spans="2:10" x14ac:dyDescent="0.25">
      <c r="B6184" s="516" t="s">
        <v>479</v>
      </c>
      <c r="C6184" s="458" t="s">
        <v>5056</v>
      </c>
      <c r="D6184" s="458" t="s">
        <v>2197</v>
      </c>
      <c r="E6184" s="456">
        <v>0</v>
      </c>
      <c r="F6184" s="456">
        <v>0</v>
      </c>
      <c r="G6184" s="456">
        <v>0</v>
      </c>
      <c r="H6184" s="456">
        <v>0</v>
      </c>
      <c r="I6184" s="456">
        <v>0</v>
      </c>
      <c r="J6184" s="459">
        <v>0</v>
      </c>
    </row>
    <row r="6185" spans="2:10" x14ac:dyDescent="0.25">
      <c r="B6185" s="516" t="s">
        <v>479</v>
      </c>
      <c r="C6185" s="458" t="s">
        <v>5057</v>
      </c>
      <c r="D6185" s="458" t="s">
        <v>2228</v>
      </c>
      <c r="E6185" s="456">
        <v>0</v>
      </c>
      <c r="F6185" s="456">
        <v>0</v>
      </c>
      <c r="G6185" s="456">
        <v>0</v>
      </c>
      <c r="H6185" s="456">
        <v>0</v>
      </c>
      <c r="I6185" s="456">
        <v>0</v>
      </c>
      <c r="J6185" s="459">
        <v>0</v>
      </c>
    </row>
    <row r="6186" spans="2:10" x14ac:dyDescent="0.25">
      <c r="B6186" s="516" t="s">
        <v>479</v>
      </c>
      <c r="C6186" s="458" t="s">
        <v>4921</v>
      </c>
      <c r="D6186" s="458" t="s">
        <v>2256</v>
      </c>
      <c r="E6186" s="456">
        <v>0</v>
      </c>
      <c r="F6186" s="456">
        <v>0</v>
      </c>
      <c r="G6186" s="456">
        <v>0</v>
      </c>
      <c r="H6186" s="456">
        <v>0</v>
      </c>
      <c r="I6186" s="456">
        <v>0</v>
      </c>
      <c r="J6186" s="459">
        <v>0</v>
      </c>
    </row>
    <row r="6187" spans="2:10" x14ac:dyDescent="0.25">
      <c r="B6187" s="516" t="s">
        <v>479</v>
      </c>
      <c r="C6187" s="458" t="s">
        <v>5970</v>
      </c>
      <c r="D6187" s="458" t="s">
        <v>2357</v>
      </c>
      <c r="E6187" s="456">
        <v>0</v>
      </c>
      <c r="F6187" s="456">
        <v>0</v>
      </c>
      <c r="G6187" s="456">
        <v>247181.73</v>
      </c>
      <c r="H6187" s="456">
        <v>247181.73</v>
      </c>
      <c r="I6187" s="456">
        <v>0</v>
      </c>
      <c r="J6187" s="459">
        <v>0</v>
      </c>
    </row>
    <row r="6188" spans="2:10" x14ac:dyDescent="0.25">
      <c r="B6188" s="516" t="s">
        <v>479</v>
      </c>
      <c r="C6188" s="458" t="s">
        <v>5202</v>
      </c>
      <c r="D6188" s="458" t="s">
        <v>2107</v>
      </c>
      <c r="E6188" s="456">
        <v>0</v>
      </c>
      <c r="F6188" s="456">
        <v>0</v>
      </c>
      <c r="G6188" s="456">
        <v>-495.23</v>
      </c>
      <c r="H6188" s="456">
        <v>-495.23</v>
      </c>
      <c r="I6188" s="456">
        <v>0</v>
      </c>
      <c r="J6188" s="459">
        <v>0</v>
      </c>
    </row>
    <row r="6189" spans="2:10" x14ac:dyDescent="0.25">
      <c r="B6189" s="516" t="s">
        <v>479</v>
      </c>
      <c r="C6189" s="458" t="s">
        <v>5203</v>
      </c>
      <c r="D6189" s="458" t="s">
        <v>4229</v>
      </c>
      <c r="E6189" s="456">
        <v>0</v>
      </c>
      <c r="F6189" s="456">
        <v>0</v>
      </c>
      <c r="G6189" s="456">
        <v>495.23</v>
      </c>
      <c r="H6189" s="456">
        <v>495.23</v>
      </c>
      <c r="I6189" s="456">
        <v>0</v>
      </c>
      <c r="J6189" s="459">
        <v>0</v>
      </c>
    </row>
    <row r="6190" spans="2:10" x14ac:dyDescent="0.25">
      <c r="B6190" s="516" t="s">
        <v>479</v>
      </c>
      <c r="C6190" s="458" t="s">
        <v>5204</v>
      </c>
      <c r="D6190" s="458" t="s">
        <v>5146</v>
      </c>
      <c r="E6190" s="456">
        <v>0</v>
      </c>
      <c r="F6190" s="456">
        <v>0</v>
      </c>
      <c r="G6190" s="456">
        <v>0</v>
      </c>
      <c r="H6190" s="456">
        <v>0</v>
      </c>
      <c r="I6190" s="456">
        <v>0</v>
      </c>
      <c r="J6190" s="459">
        <v>0</v>
      </c>
    </row>
    <row r="6191" spans="2:10" x14ac:dyDescent="0.25">
      <c r="B6191" s="516" t="s">
        <v>479</v>
      </c>
      <c r="C6191" s="458" t="s">
        <v>5971</v>
      </c>
      <c r="D6191" s="458" t="s">
        <v>5135</v>
      </c>
      <c r="E6191" s="456">
        <v>0</v>
      </c>
      <c r="F6191" s="456">
        <v>0</v>
      </c>
      <c r="G6191" s="456">
        <v>0</v>
      </c>
      <c r="H6191" s="456">
        <v>0</v>
      </c>
      <c r="I6191" s="456">
        <v>0</v>
      </c>
      <c r="J6191" s="459">
        <v>0</v>
      </c>
    </row>
    <row r="6192" spans="2:10" x14ac:dyDescent="0.25">
      <c r="B6192" s="516" t="s">
        <v>479</v>
      </c>
      <c r="C6192" s="458" t="s">
        <v>5205</v>
      </c>
      <c r="D6192" s="458" t="s">
        <v>5149</v>
      </c>
      <c r="E6192" s="456">
        <v>0</v>
      </c>
      <c r="F6192" s="456">
        <v>0</v>
      </c>
      <c r="G6192" s="456">
        <v>0</v>
      </c>
      <c r="H6192" s="456">
        <v>0</v>
      </c>
      <c r="I6192" s="456">
        <v>0</v>
      </c>
      <c r="J6192" s="459">
        <v>0</v>
      </c>
    </row>
    <row r="6193" spans="2:10" x14ac:dyDescent="0.25">
      <c r="B6193" s="516" t="s">
        <v>479</v>
      </c>
      <c r="C6193" s="458" t="s">
        <v>5972</v>
      </c>
      <c r="D6193" s="458" t="s">
        <v>2107</v>
      </c>
      <c r="E6193" s="456">
        <v>0</v>
      </c>
      <c r="F6193" s="456">
        <v>0</v>
      </c>
      <c r="G6193" s="456">
        <v>0</v>
      </c>
      <c r="H6193" s="456">
        <v>0</v>
      </c>
      <c r="I6193" s="456">
        <v>0</v>
      </c>
      <c r="J6193" s="459">
        <v>0</v>
      </c>
    </row>
    <row r="6194" spans="2:10" x14ac:dyDescent="0.25">
      <c r="B6194" s="516" t="s">
        <v>479</v>
      </c>
      <c r="C6194" s="458" t="s">
        <v>2941</v>
      </c>
      <c r="D6194" s="458" t="s">
        <v>2065</v>
      </c>
      <c r="E6194" s="456">
        <v>0</v>
      </c>
      <c r="F6194" s="456">
        <v>0</v>
      </c>
      <c r="G6194" s="456">
        <v>569578.1</v>
      </c>
      <c r="H6194" s="456">
        <v>569578.1</v>
      </c>
      <c r="I6194" s="456">
        <v>0</v>
      </c>
      <c r="J6194" s="459">
        <v>0</v>
      </c>
    </row>
    <row r="6195" spans="2:10" x14ac:dyDescent="0.25">
      <c r="B6195" s="516" t="s">
        <v>479</v>
      </c>
      <c r="C6195" s="458" t="s">
        <v>2942</v>
      </c>
      <c r="D6195" s="458" t="s">
        <v>2067</v>
      </c>
      <c r="E6195" s="456">
        <v>0</v>
      </c>
      <c r="F6195" s="456">
        <v>0</v>
      </c>
      <c r="G6195" s="456">
        <v>34428.879999999997</v>
      </c>
      <c r="H6195" s="456">
        <v>34428.879999999997</v>
      </c>
      <c r="I6195" s="456">
        <v>0</v>
      </c>
      <c r="J6195" s="459">
        <v>0</v>
      </c>
    </row>
    <row r="6196" spans="2:10" x14ac:dyDescent="0.25">
      <c r="B6196" s="516" t="s">
        <v>479</v>
      </c>
      <c r="C6196" s="458" t="s">
        <v>2943</v>
      </c>
      <c r="D6196" s="458" t="s">
        <v>2069</v>
      </c>
      <c r="E6196" s="456">
        <v>0</v>
      </c>
      <c r="F6196" s="456">
        <v>0</v>
      </c>
      <c r="G6196" s="456">
        <v>6300</v>
      </c>
      <c r="H6196" s="456">
        <v>6300</v>
      </c>
      <c r="I6196" s="456">
        <v>0</v>
      </c>
      <c r="J6196" s="459">
        <v>0</v>
      </c>
    </row>
    <row r="6197" spans="2:10" x14ac:dyDescent="0.25">
      <c r="B6197" s="516" t="s">
        <v>479</v>
      </c>
      <c r="C6197" s="458" t="s">
        <v>2944</v>
      </c>
      <c r="D6197" s="458" t="s">
        <v>2071</v>
      </c>
      <c r="E6197" s="456">
        <v>0</v>
      </c>
      <c r="F6197" s="456">
        <v>0</v>
      </c>
      <c r="G6197" s="456">
        <v>0</v>
      </c>
      <c r="H6197" s="456">
        <v>0</v>
      </c>
      <c r="I6197" s="456">
        <v>0</v>
      </c>
      <c r="J6197" s="459">
        <v>0</v>
      </c>
    </row>
    <row r="6198" spans="2:10" x14ac:dyDescent="0.25">
      <c r="B6198" s="516" t="s">
        <v>479</v>
      </c>
      <c r="C6198" s="458" t="s">
        <v>2945</v>
      </c>
      <c r="D6198" s="458" t="s">
        <v>2073</v>
      </c>
      <c r="E6198" s="456">
        <v>0</v>
      </c>
      <c r="F6198" s="456">
        <v>0</v>
      </c>
      <c r="G6198" s="456">
        <v>0</v>
      </c>
      <c r="H6198" s="456">
        <v>0</v>
      </c>
      <c r="I6198" s="456">
        <v>0</v>
      </c>
      <c r="J6198" s="459">
        <v>0</v>
      </c>
    </row>
    <row r="6199" spans="2:10" x14ac:dyDescent="0.25">
      <c r="B6199" s="516" t="s">
        <v>479</v>
      </c>
      <c r="C6199" s="458" t="s">
        <v>2946</v>
      </c>
      <c r="D6199" s="458" t="s">
        <v>2075</v>
      </c>
      <c r="E6199" s="456">
        <v>0</v>
      </c>
      <c r="F6199" s="456">
        <v>0</v>
      </c>
      <c r="G6199" s="456">
        <v>63905.06</v>
      </c>
      <c r="H6199" s="456">
        <v>63905.06</v>
      </c>
      <c r="I6199" s="456">
        <v>0</v>
      </c>
      <c r="J6199" s="459">
        <v>0</v>
      </c>
    </row>
    <row r="6200" spans="2:10" x14ac:dyDescent="0.25">
      <c r="B6200" s="516" t="s">
        <v>479</v>
      </c>
      <c r="C6200" s="458" t="s">
        <v>2947</v>
      </c>
      <c r="D6200" s="458" t="s">
        <v>2077</v>
      </c>
      <c r="E6200" s="456">
        <v>0</v>
      </c>
      <c r="F6200" s="456">
        <v>0</v>
      </c>
      <c r="G6200" s="456">
        <v>0</v>
      </c>
      <c r="H6200" s="456">
        <v>0</v>
      </c>
      <c r="I6200" s="456">
        <v>0</v>
      </c>
      <c r="J6200" s="459">
        <v>0</v>
      </c>
    </row>
    <row r="6201" spans="2:10" x14ac:dyDescent="0.25">
      <c r="B6201" s="516" t="s">
        <v>479</v>
      </c>
      <c r="C6201" s="458" t="s">
        <v>2948</v>
      </c>
      <c r="D6201" s="458" t="s">
        <v>2079</v>
      </c>
      <c r="E6201" s="456">
        <v>0</v>
      </c>
      <c r="F6201" s="456">
        <v>0</v>
      </c>
      <c r="G6201" s="456">
        <v>95261.64</v>
      </c>
      <c r="H6201" s="456">
        <v>95261.64</v>
      </c>
      <c r="I6201" s="456">
        <v>0</v>
      </c>
      <c r="J6201" s="459">
        <v>0</v>
      </c>
    </row>
    <row r="6202" spans="2:10" x14ac:dyDescent="0.25">
      <c r="B6202" s="516" t="s">
        <v>479</v>
      </c>
      <c r="C6202" s="458" t="s">
        <v>3409</v>
      </c>
      <c r="D6202" s="458" t="s">
        <v>2081</v>
      </c>
      <c r="E6202" s="456">
        <v>0</v>
      </c>
      <c r="F6202" s="456">
        <v>0</v>
      </c>
      <c r="G6202" s="456">
        <v>73990.48</v>
      </c>
      <c r="H6202" s="456">
        <v>73990.48</v>
      </c>
      <c r="I6202" s="456">
        <v>0</v>
      </c>
      <c r="J6202" s="459">
        <v>0</v>
      </c>
    </row>
    <row r="6203" spans="2:10" x14ac:dyDescent="0.25">
      <c r="B6203" s="516" t="s">
        <v>479</v>
      </c>
      <c r="C6203" s="458" t="s">
        <v>4922</v>
      </c>
      <c r="D6203" s="458" t="s">
        <v>2083</v>
      </c>
      <c r="E6203" s="456">
        <v>0</v>
      </c>
      <c r="F6203" s="456">
        <v>0</v>
      </c>
      <c r="G6203" s="456">
        <v>0</v>
      </c>
      <c r="H6203" s="456">
        <v>0</v>
      </c>
      <c r="I6203" s="456">
        <v>0</v>
      </c>
      <c r="J6203" s="459">
        <v>0</v>
      </c>
    </row>
    <row r="6204" spans="2:10" x14ac:dyDescent="0.25">
      <c r="B6204" s="516" t="s">
        <v>479</v>
      </c>
      <c r="C6204" s="458" t="s">
        <v>3812</v>
      </c>
      <c r="D6204" s="458" t="s">
        <v>2085</v>
      </c>
      <c r="E6204" s="456">
        <v>0</v>
      </c>
      <c r="F6204" s="456">
        <v>0</v>
      </c>
      <c r="G6204" s="456">
        <v>108348.91</v>
      </c>
      <c r="H6204" s="456">
        <v>108348.91</v>
      </c>
      <c r="I6204" s="456">
        <v>0</v>
      </c>
      <c r="J6204" s="459">
        <v>0</v>
      </c>
    </row>
    <row r="6205" spans="2:10" x14ac:dyDescent="0.25">
      <c r="B6205" s="516" t="s">
        <v>479</v>
      </c>
      <c r="C6205" s="458" t="s">
        <v>3813</v>
      </c>
      <c r="D6205" s="458" t="s">
        <v>2087</v>
      </c>
      <c r="E6205" s="456">
        <v>0</v>
      </c>
      <c r="F6205" s="456">
        <v>0</v>
      </c>
      <c r="G6205" s="456">
        <v>0</v>
      </c>
      <c r="H6205" s="456">
        <v>0</v>
      </c>
      <c r="I6205" s="456">
        <v>0</v>
      </c>
      <c r="J6205" s="459">
        <v>0</v>
      </c>
    </row>
    <row r="6206" spans="2:10" x14ac:dyDescent="0.25">
      <c r="B6206" s="516" t="s">
        <v>479</v>
      </c>
      <c r="C6206" s="458" t="s">
        <v>2949</v>
      </c>
      <c r="D6206" s="458" t="s">
        <v>2089</v>
      </c>
      <c r="E6206" s="456">
        <v>0</v>
      </c>
      <c r="F6206" s="456">
        <v>0</v>
      </c>
      <c r="G6206" s="456">
        <v>10491</v>
      </c>
      <c r="H6206" s="456">
        <v>10491</v>
      </c>
      <c r="I6206" s="456">
        <v>0</v>
      </c>
      <c r="J6206" s="459">
        <v>0</v>
      </c>
    </row>
    <row r="6207" spans="2:10" x14ac:dyDescent="0.25">
      <c r="B6207" s="516" t="s">
        <v>479</v>
      </c>
      <c r="C6207" s="458" t="s">
        <v>2950</v>
      </c>
      <c r="D6207" s="458" t="s">
        <v>2091</v>
      </c>
      <c r="E6207" s="456">
        <v>0</v>
      </c>
      <c r="F6207" s="456">
        <v>0</v>
      </c>
      <c r="G6207" s="456">
        <v>0</v>
      </c>
      <c r="H6207" s="456">
        <v>0</v>
      </c>
      <c r="I6207" s="456">
        <v>0</v>
      </c>
      <c r="J6207" s="459">
        <v>0</v>
      </c>
    </row>
    <row r="6208" spans="2:10" x14ac:dyDescent="0.25">
      <c r="B6208" s="516" t="s">
        <v>479</v>
      </c>
      <c r="C6208" s="458" t="s">
        <v>5973</v>
      </c>
      <c r="D6208" s="458" t="s">
        <v>5585</v>
      </c>
      <c r="E6208" s="456">
        <v>0</v>
      </c>
      <c r="F6208" s="456">
        <v>0</v>
      </c>
      <c r="G6208" s="456">
        <v>0</v>
      </c>
      <c r="H6208" s="456">
        <v>0</v>
      </c>
      <c r="I6208" s="456">
        <v>0</v>
      </c>
      <c r="J6208" s="459">
        <v>0</v>
      </c>
    </row>
    <row r="6209" spans="2:10" x14ac:dyDescent="0.25">
      <c r="B6209" s="516" t="s">
        <v>479</v>
      </c>
      <c r="C6209" s="458" t="s">
        <v>4133</v>
      </c>
      <c r="D6209" s="458" t="s">
        <v>4060</v>
      </c>
      <c r="E6209" s="456">
        <v>0</v>
      </c>
      <c r="F6209" s="456">
        <v>0</v>
      </c>
      <c r="G6209" s="456">
        <v>1793.1</v>
      </c>
      <c r="H6209" s="456">
        <v>1793.1</v>
      </c>
      <c r="I6209" s="456">
        <v>0</v>
      </c>
      <c r="J6209" s="459">
        <v>0</v>
      </c>
    </row>
    <row r="6210" spans="2:10" x14ac:dyDescent="0.25">
      <c r="B6210" s="516" t="s">
        <v>479</v>
      </c>
      <c r="C6210" s="458" t="s">
        <v>5974</v>
      </c>
      <c r="D6210" s="458" t="s">
        <v>2093</v>
      </c>
      <c r="E6210" s="456">
        <v>0</v>
      </c>
      <c r="F6210" s="456">
        <v>0</v>
      </c>
      <c r="G6210" s="456">
        <v>0</v>
      </c>
      <c r="H6210" s="456">
        <v>0</v>
      </c>
      <c r="I6210" s="456">
        <v>0</v>
      </c>
      <c r="J6210" s="459">
        <v>0</v>
      </c>
    </row>
    <row r="6211" spans="2:10" x14ac:dyDescent="0.25">
      <c r="B6211" s="516" t="s">
        <v>479</v>
      </c>
      <c r="C6211" s="458" t="s">
        <v>3410</v>
      </c>
      <c r="D6211" s="458" t="s">
        <v>2095</v>
      </c>
      <c r="E6211" s="456">
        <v>0</v>
      </c>
      <c r="F6211" s="456">
        <v>0</v>
      </c>
      <c r="G6211" s="456">
        <v>17067.59</v>
      </c>
      <c r="H6211" s="456">
        <v>17067.59</v>
      </c>
      <c r="I6211" s="456">
        <v>0</v>
      </c>
      <c r="J6211" s="459">
        <v>0</v>
      </c>
    </row>
    <row r="6212" spans="2:10" x14ac:dyDescent="0.25">
      <c r="B6212" s="516" t="s">
        <v>479</v>
      </c>
      <c r="C6212" s="458" t="s">
        <v>3411</v>
      </c>
      <c r="D6212" s="458" t="s">
        <v>2097</v>
      </c>
      <c r="E6212" s="456">
        <v>0</v>
      </c>
      <c r="F6212" s="456">
        <v>0</v>
      </c>
      <c r="G6212" s="456">
        <v>316.20999999999998</v>
      </c>
      <c r="H6212" s="456">
        <v>316.20999999999998</v>
      </c>
      <c r="I6212" s="456">
        <v>0</v>
      </c>
      <c r="J6212" s="459">
        <v>0</v>
      </c>
    </row>
    <row r="6213" spans="2:10" x14ac:dyDescent="0.25">
      <c r="B6213" s="516" t="s">
        <v>479</v>
      </c>
      <c r="C6213" s="458" t="s">
        <v>3814</v>
      </c>
      <c r="D6213" s="458" t="s">
        <v>2099</v>
      </c>
      <c r="E6213" s="456">
        <v>0</v>
      </c>
      <c r="F6213" s="456">
        <v>0</v>
      </c>
      <c r="G6213" s="456">
        <v>0</v>
      </c>
      <c r="H6213" s="456">
        <v>0</v>
      </c>
      <c r="I6213" s="456">
        <v>0</v>
      </c>
      <c r="J6213" s="459">
        <v>0</v>
      </c>
    </row>
    <row r="6214" spans="2:10" ht="18" x14ac:dyDescent="0.25">
      <c r="B6214" s="516" t="s">
        <v>479</v>
      </c>
      <c r="C6214" s="458" t="s">
        <v>4365</v>
      </c>
      <c r="D6214" s="458" t="s">
        <v>2177</v>
      </c>
      <c r="E6214" s="456">
        <v>0</v>
      </c>
      <c r="F6214" s="456">
        <v>0</v>
      </c>
      <c r="G6214" s="456">
        <v>0</v>
      </c>
      <c r="H6214" s="456">
        <v>0</v>
      </c>
      <c r="I6214" s="456">
        <v>0</v>
      </c>
      <c r="J6214" s="459">
        <v>0</v>
      </c>
    </row>
    <row r="6215" spans="2:10" x14ac:dyDescent="0.25">
      <c r="B6215" s="516" t="s">
        <v>479</v>
      </c>
      <c r="C6215" s="458" t="s">
        <v>3412</v>
      </c>
      <c r="D6215" s="458" t="s">
        <v>2101</v>
      </c>
      <c r="E6215" s="456">
        <v>0</v>
      </c>
      <c r="F6215" s="456">
        <v>0</v>
      </c>
      <c r="G6215" s="456">
        <v>0</v>
      </c>
      <c r="H6215" s="456">
        <v>0</v>
      </c>
      <c r="I6215" s="456">
        <v>0</v>
      </c>
      <c r="J6215" s="459">
        <v>0</v>
      </c>
    </row>
    <row r="6216" spans="2:10" x14ac:dyDescent="0.25">
      <c r="B6216" s="516" t="s">
        <v>479</v>
      </c>
      <c r="C6216" s="458" t="s">
        <v>3815</v>
      </c>
      <c r="D6216" s="458" t="s">
        <v>2103</v>
      </c>
      <c r="E6216" s="456">
        <v>0</v>
      </c>
      <c r="F6216" s="456">
        <v>0</v>
      </c>
      <c r="G6216" s="456">
        <v>243485.02</v>
      </c>
      <c r="H6216" s="456">
        <v>243485.02</v>
      </c>
      <c r="I6216" s="456">
        <v>0</v>
      </c>
      <c r="J6216" s="459">
        <v>0</v>
      </c>
    </row>
    <row r="6217" spans="2:10" x14ac:dyDescent="0.25">
      <c r="B6217" s="516" t="s">
        <v>479</v>
      </c>
      <c r="C6217" s="458" t="s">
        <v>2951</v>
      </c>
      <c r="D6217" s="458" t="s">
        <v>2105</v>
      </c>
      <c r="E6217" s="456">
        <v>0</v>
      </c>
      <c r="F6217" s="456">
        <v>0</v>
      </c>
      <c r="G6217" s="456">
        <v>4456.66</v>
      </c>
      <c r="H6217" s="456">
        <v>4456.66</v>
      </c>
      <c r="I6217" s="456">
        <v>0</v>
      </c>
      <c r="J6217" s="459">
        <v>0</v>
      </c>
    </row>
    <row r="6218" spans="2:10" x14ac:dyDescent="0.25">
      <c r="B6218" s="516" t="s">
        <v>479</v>
      </c>
      <c r="C6218" s="458" t="s">
        <v>4923</v>
      </c>
      <c r="D6218" s="458" t="s">
        <v>2186</v>
      </c>
      <c r="E6218" s="456">
        <v>0</v>
      </c>
      <c r="F6218" s="456">
        <v>0</v>
      </c>
      <c r="G6218" s="456">
        <v>0</v>
      </c>
      <c r="H6218" s="456">
        <v>0</v>
      </c>
      <c r="I6218" s="456">
        <v>0</v>
      </c>
      <c r="J6218" s="459">
        <v>0</v>
      </c>
    </row>
    <row r="6219" spans="2:10" x14ac:dyDescent="0.25">
      <c r="B6219" s="516" t="s">
        <v>479</v>
      </c>
      <c r="C6219" s="458" t="s">
        <v>4578</v>
      </c>
      <c r="D6219" s="458" t="s">
        <v>2107</v>
      </c>
      <c r="E6219" s="456">
        <v>0</v>
      </c>
      <c r="F6219" s="456">
        <v>0</v>
      </c>
      <c r="G6219" s="456">
        <v>5887</v>
      </c>
      <c r="H6219" s="456">
        <v>5887</v>
      </c>
      <c r="I6219" s="456">
        <v>0</v>
      </c>
      <c r="J6219" s="459">
        <v>0</v>
      </c>
    </row>
    <row r="6220" spans="2:10" x14ac:dyDescent="0.25">
      <c r="B6220" s="516" t="s">
        <v>479</v>
      </c>
      <c r="C6220" s="458" t="s">
        <v>4924</v>
      </c>
      <c r="D6220" s="458" t="s">
        <v>2109</v>
      </c>
      <c r="E6220" s="456">
        <v>0</v>
      </c>
      <c r="F6220" s="456">
        <v>0</v>
      </c>
      <c r="G6220" s="456">
        <v>0</v>
      </c>
      <c r="H6220" s="456">
        <v>0</v>
      </c>
      <c r="I6220" s="456">
        <v>0</v>
      </c>
      <c r="J6220" s="459">
        <v>0</v>
      </c>
    </row>
    <row r="6221" spans="2:10" x14ac:dyDescent="0.25">
      <c r="B6221" s="516" t="s">
        <v>479</v>
      </c>
      <c r="C6221" s="458" t="s">
        <v>5975</v>
      </c>
      <c r="D6221" s="458" t="s">
        <v>2111</v>
      </c>
      <c r="E6221" s="456">
        <v>0</v>
      </c>
      <c r="F6221" s="456">
        <v>0</v>
      </c>
      <c r="G6221" s="456">
        <v>0</v>
      </c>
      <c r="H6221" s="456">
        <v>0</v>
      </c>
      <c r="I6221" s="456">
        <v>0</v>
      </c>
      <c r="J6221" s="459">
        <v>0</v>
      </c>
    </row>
    <row r="6222" spans="2:10" x14ac:dyDescent="0.25">
      <c r="B6222" s="516" t="s">
        <v>479</v>
      </c>
      <c r="C6222" s="458" t="s">
        <v>4366</v>
      </c>
      <c r="D6222" s="458" t="s">
        <v>2191</v>
      </c>
      <c r="E6222" s="456">
        <v>0</v>
      </c>
      <c r="F6222" s="456">
        <v>0</v>
      </c>
      <c r="G6222" s="456">
        <v>225.6</v>
      </c>
      <c r="H6222" s="456">
        <v>225.6</v>
      </c>
      <c r="I6222" s="456">
        <v>0</v>
      </c>
      <c r="J6222" s="459">
        <v>0</v>
      </c>
    </row>
    <row r="6223" spans="2:10" x14ac:dyDescent="0.25">
      <c r="B6223" s="516" t="s">
        <v>479</v>
      </c>
      <c r="C6223" s="458" t="s">
        <v>5976</v>
      </c>
      <c r="D6223" s="458" t="s">
        <v>2113</v>
      </c>
      <c r="E6223" s="456">
        <v>0</v>
      </c>
      <c r="F6223" s="456">
        <v>0</v>
      </c>
      <c r="G6223" s="456">
        <v>0</v>
      </c>
      <c r="H6223" s="456">
        <v>0</v>
      </c>
      <c r="I6223" s="456">
        <v>0</v>
      </c>
      <c r="J6223" s="459">
        <v>0</v>
      </c>
    </row>
    <row r="6224" spans="2:10" x14ac:dyDescent="0.25">
      <c r="B6224" s="516" t="s">
        <v>479</v>
      </c>
      <c r="C6224" s="458" t="s">
        <v>3413</v>
      </c>
      <c r="D6224" s="458" t="s">
        <v>2115</v>
      </c>
      <c r="E6224" s="456">
        <v>0</v>
      </c>
      <c r="F6224" s="456">
        <v>0</v>
      </c>
      <c r="G6224" s="456">
        <v>106947.21</v>
      </c>
      <c r="H6224" s="456">
        <v>106947.21</v>
      </c>
      <c r="I6224" s="456">
        <v>0</v>
      </c>
      <c r="J6224" s="459">
        <v>0</v>
      </c>
    </row>
    <row r="6225" spans="2:10" x14ac:dyDescent="0.25">
      <c r="B6225" s="516" t="s">
        <v>479</v>
      </c>
      <c r="C6225" s="458" t="s">
        <v>4367</v>
      </c>
      <c r="D6225" s="458" t="s">
        <v>2117</v>
      </c>
      <c r="E6225" s="456">
        <v>0</v>
      </c>
      <c r="F6225" s="456">
        <v>0</v>
      </c>
      <c r="G6225" s="456">
        <v>0</v>
      </c>
      <c r="H6225" s="456">
        <v>0</v>
      </c>
      <c r="I6225" s="456">
        <v>0</v>
      </c>
      <c r="J6225" s="459">
        <v>0</v>
      </c>
    </row>
    <row r="6226" spans="2:10" x14ac:dyDescent="0.25">
      <c r="B6226" s="516" t="s">
        <v>479</v>
      </c>
      <c r="C6226" s="458" t="s">
        <v>5206</v>
      </c>
      <c r="D6226" s="458" t="s">
        <v>2197</v>
      </c>
      <c r="E6226" s="456">
        <v>0</v>
      </c>
      <c r="F6226" s="456">
        <v>0</v>
      </c>
      <c r="G6226" s="456">
        <v>0</v>
      </c>
      <c r="H6226" s="456">
        <v>0</v>
      </c>
      <c r="I6226" s="456">
        <v>0</v>
      </c>
      <c r="J6226" s="459">
        <v>0</v>
      </c>
    </row>
    <row r="6227" spans="2:10" x14ac:dyDescent="0.25">
      <c r="B6227" s="516" t="s">
        <v>479</v>
      </c>
      <c r="C6227" s="458" t="s">
        <v>3414</v>
      </c>
      <c r="D6227" s="458" t="s">
        <v>2119</v>
      </c>
      <c r="E6227" s="456">
        <v>0</v>
      </c>
      <c r="F6227" s="456">
        <v>0</v>
      </c>
      <c r="G6227" s="456">
        <v>6000</v>
      </c>
      <c r="H6227" s="456">
        <v>6000</v>
      </c>
      <c r="I6227" s="456">
        <v>0</v>
      </c>
      <c r="J6227" s="459">
        <v>0</v>
      </c>
    </row>
    <row r="6228" spans="2:10" x14ac:dyDescent="0.25">
      <c r="B6228" s="516" t="s">
        <v>479</v>
      </c>
      <c r="C6228" s="458" t="s">
        <v>3415</v>
      </c>
      <c r="D6228" s="458" t="s">
        <v>2121</v>
      </c>
      <c r="E6228" s="456">
        <v>0</v>
      </c>
      <c r="F6228" s="456">
        <v>0</v>
      </c>
      <c r="G6228" s="456">
        <v>7376.3</v>
      </c>
      <c r="H6228" s="456">
        <v>7376.3</v>
      </c>
      <c r="I6228" s="456">
        <v>0</v>
      </c>
      <c r="J6228" s="459">
        <v>0</v>
      </c>
    </row>
    <row r="6229" spans="2:10" x14ac:dyDescent="0.25">
      <c r="B6229" s="516" t="s">
        <v>479</v>
      </c>
      <c r="C6229" s="458" t="s">
        <v>3816</v>
      </c>
      <c r="D6229" s="458" t="s">
        <v>2123</v>
      </c>
      <c r="E6229" s="456">
        <v>0</v>
      </c>
      <c r="F6229" s="456">
        <v>0</v>
      </c>
      <c r="G6229" s="456">
        <v>1502.83</v>
      </c>
      <c r="H6229" s="456">
        <v>1502.83</v>
      </c>
      <c r="I6229" s="456">
        <v>0</v>
      </c>
      <c r="J6229" s="459">
        <v>0</v>
      </c>
    </row>
    <row r="6230" spans="2:10" ht="18" x14ac:dyDescent="0.25">
      <c r="B6230" s="516" t="s">
        <v>479</v>
      </c>
      <c r="C6230" s="458" t="s">
        <v>5977</v>
      </c>
      <c r="D6230" s="458" t="s">
        <v>2125</v>
      </c>
      <c r="E6230" s="456">
        <v>0</v>
      </c>
      <c r="F6230" s="456">
        <v>0</v>
      </c>
      <c r="G6230" s="456">
        <v>0</v>
      </c>
      <c r="H6230" s="456">
        <v>0</v>
      </c>
      <c r="I6230" s="456">
        <v>0</v>
      </c>
      <c r="J6230" s="459">
        <v>0</v>
      </c>
    </row>
    <row r="6231" spans="2:10" ht="18" x14ac:dyDescent="0.25">
      <c r="B6231" s="516" t="s">
        <v>479</v>
      </c>
      <c r="C6231" s="458" t="s">
        <v>3817</v>
      </c>
      <c r="D6231" s="458" t="s">
        <v>2127</v>
      </c>
      <c r="E6231" s="456">
        <v>0</v>
      </c>
      <c r="F6231" s="456">
        <v>0</v>
      </c>
      <c r="G6231" s="456">
        <v>0</v>
      </c>
      <c r="H6231" s="456">
        <v>0</v>
      </c>
      <c r="I6231" s="456">
        <v>0</v>
      </c>
      <c r="J6231" s="459">
        <v>0</v>
      </c>
    </row>
    <row r="6232" spans="2:10" x14ac:dyDescent="0.25">
      <c r="B6232" s="516" t="s">
        <v>479</v>
      </c>
      <c r="C6232" s="458" t="s">
        <v>3818</v>
      </c>
      <c r="D6232" s="458" t="s">
        <v>2129</v>
      </c>
      <c r="E6232" s="456">
        <v>0</v>
      </c>
      <c r="F6232" s="456">
        <v>0</v>
      </c>
      <c r="G6232" s="456">
        <v>8992.5499999999993</v>
      </c>
      <c r="H6232" s="456">
        <v>8992.5499999999993</v>
      </c>
      <c r="I6232" s="456">
        <v>0</v>
      </c>
      <c r="J6232" s="459">
        <v>0</v>
      </c>
    </row>
    <row r="6233" spans="2:10" x14ac:dyDescent="0.25">
      <c r="B6233" s="516" t="s">
        <v>479</v>
      </c>
      <c r="C6233" s="458" t="s">
        <v>4134</v>
      </c>
      <c r="D6233" s="458" t="s">
        <v>2131</v>
      </c>
      <c r="E6233" s="456">
        <v>0</v>
      </c>
      <c r="F6233" s="456">
        <v>0</v>
      </c>
      <c r="G6233" s="456">
        <v>11663.79</v>
      </c>
      <c r="H6233" s="456">
        <v>11663.79</v>
      </c>
      <c r="I6233" s="456">
        <v>0</v>
      </c>
      <c r="J6233" s="459">
        <v>0</v>
      </c>
    </row>
    <row r="6234" spans="2:10" x14ac:dyDescent="0.25">
      <c r="B6234" s="516" t="s">
        <v>479</v>
      </c>
      <c r="C6234" s="458" t="s">
        <v>3819</v>
      </c>
      <c r="D6234" s="458" t="s">
        <v>2133</v>
      </c>
      <c r="E6234" s="456">
        <v>0</v>
      </c>
      <c r="F6234" s="456">
        <v>0</v>
      </c>
      <c r="G6234" s="456">
        <v>46909.64</v>
      </c>
      <c r="H6234" s="456">
        <v>46909.64</v>
      </c>
      <c r="I6234" s="456">
        <v>0</v>
      </c>
      <c r="J6234" s="459">
        <v>0</v>
      </c>
    </row>
    <row r="6235" spans="2:10" x14ac:dyDescent="0.25">
      <c r="B6235" s="516" t="s">
        <v>479</v>
      </c>
      <c r="C6235" s="458" t="s">
        <v>3416</v>
      </c>
      <c r="D6235" s="458" t="s">
        <v>2135</v>
      </c>
      <c r="E6235" s="456">
        <v>0</v>
      </c>
      <c r="F6235" s="456">
        <v>0</v>
      </c>
      <c r="G6235" s="456">
        <v>16077.69</v>
      </c>
      <c r="H6235" s="456">
        <v>16077.69</v>
      </c>
      <c r="I6235" s="456">
        <v>0</v>
      </c>
      <c r="J6235" s="459">
        <v>0</v>
      </c>
    </row>
    <row r="6236" spans="2:10" x14ac:dyDescent="0.25">
      <c r="B6236" s="516" t="s">
        <v>479</v>
      </c>
      <c r="C6236" s="458" t="s">
        <v>3820</v>
      </c>
      <c r="D6236" s="458" t="s">
        <v>2137</v>
      </c>
      <c r="E6236" s="456">
        <v>0</v>
      </c>
      <c r="F6236" s="456">
        <v>0</v>
      </c>
      <c r="G6236" s="456">
        <v>0</v>
      </c>
      <c r="H6236" s="456">
        <v>0</v>
      </c>
      <c r="I6236" s="456">
        <v>0</v>
      </c>
      <c r="J6236" s="459">
        <v>0</v>
      </c>
    </row>
    <row r="6237" spans="2:10" x14ac:dyDescent="0.25">
      <c r="B6237" s="516" t="s">
        <v>479</v>
      </c>
      <c r="C6237" s="458" t="s">
        <v>4368</v>
      </c>
      <c r="D6237" s="458" t="s">
        <v>2139</v>
      </c>
      <c r="E6237" s="456">
        <v>0</v>
      </c>
      <c r="F6237" s="456">
        <v>0</v>
      </c>
      <c r="G6237" s="456">
        <v>0</v>
      </c>
      <c r="H6237" s="456">
        <v>0</v>
      </c>
      <c r="I6237" s="456">
        <v>0</v>
      </c>
      <c r="J6237" s="459">
        <v>0</v>
      </c>
    </row>
    <row r="6238" spans="2:10" x14ac:dyDescent="0.25">
      <c r="B6238" s="516" t="s">
        <v>479</v>
      </c>
      <c r="C6238" s="458" t="s">
        <v>5978</v>
      </c>
      <c r="D6238" s="458" t="s">
        <v>3265</v>
      </c>
      <c r="E6238" s="456">
        <v>0</v>
      </c>
      <c r="F6238" s="456">
        <v>0</v>
      </c>
      <c r="G6238" s="456">
        <v>0</v>
      </c>
      <c r="H6238" s="456">
        <v>0</v>
      </c>
      <c r="I6238" s="456">
        <v>0</v>
      </c>
      <c r="J6238" s="459">
        <v>0</v>
      </c>
    </row>
    <row r="6239" spans="2:10" x14ac:dyDescent="0.25">
      <c r="B6239" s="516" t="s">
        <v>479</v>
      </c>
      <c r="C6239" s="458" t="s">
        <v>4135</v>
      </c>
      <c r="D6239" s="458" t="s">
        <v>2141</v>
      </c>
      <c r="E6239" s="456">
        <v>0</v>
      </c>
      <c r="F6239" s="456">
        <v>0</v>
      </c>
      <c r="G6239" s="456">
        <v>46.93</v>
      </c>
      <c r="H6239" s="456">
        <v>46.93</v>
      </c>
      <c r="I6239" s="456">
        <v>0</v>
      </c>
      <c r="J6239" s="459">
        <v>0</v>
      </c>
    </row>
    <row r="6240" spans="2:10" x14ac:dyDescent="0.25">
      <c r="B6240" s="516" t="s">
        <v>479</v>
      </c>
      <c r="C6240" s="458" t="s">
        <v>2952</v>
      </c>
      <c r="D6240" s="458" t="s">
        <v>2143</v>
      </c>
      <c r="E6240" s="456">
        <v>0</v>
      </c>
      <c r="F6240" s="456">
        <v>0</v>
      </c>
      <c r="G6240" s="456">
        <v>8622.2099999999991</v>
      </c>
      <c r="H6240" s="456">
        <v>8622.2099999999991</v>
      </c>
      <c r="I6240" s="456">
        <v>0</v>
      </c>
      <c r="J6240" s="459">
        <v>0</v>
      </c>
    </row>
    <row r="6241" spans="2:10" x14ac:dyDescent="0.25">
      <c r="B6241" s="516" t="s">
        <v>479</v>
      </c>
      <c r="C6241" s="458" t="s">
        <v>4136</v>
      </c>
      <c r="D6241" s="458" t="s">
        <v>2226</v>
      </c>
      <c r="E6241" s="456">
        <v>0</v>
      </c>
      <c r="F6241" s="456">
        <v>0</v>
      </c>
      <c r="G6241" s="456">
        <v>0</v>
      </c>
      <c r="H6241" s="456">
        <v>0</v>
      </c>
      <c r="I6241" s="456">
        <v>0</v>
      </c>
      <c r="J6241" s="459">
        <v>0</v>
      </c>
    </row>
    <row r="6242" spans="2:10" x14ac:dyDescent="0.25">
      <c r="B6242" s="516" t="s">
        <v>479</v>
      </c>
      <c r="C6242" s="458" t="s">
        <v>3821</v>
      </c>
      <c r="D6242" s="458" t="s">
        <v>2145</v>
      </c>
      <c r="E6242" s="456">
        <v>0</v>
      </c>
      <c r="F6242" s="456">
        <v>0</v>
      </c>
      <c r="G6242" s="456">
        <v>8250</v>
      </c>
      <c r="H6242" s="456">
        <v>8250</v>
      </c>
      <c r="I6242" s="456">
        <v>0</v>
      </c>
      <c r="J6242" s="459">
        <v>0</v>
      </c>
    </row>
    <row r="6243" spans="2:10" x14ac:dyDescent="0.25">
      <c r="B6243" s="516" t="s">
        <v>479</v>
      </c>
      <c r="C6243" s="458" t="s">
        <v>3822</v>
      </c>
      <c r="D6243" s="458" t="s">
        <v>2147</v>
      </c>
      <c r="E6243" s="456">
        <v>0</v>
      </c>
      <c r="F6243" s="456">
        <v>0</v>
      </c>
      <c r="G6243" s="456">
        <v>0</v>
      </c>
      <c r="H6243" s="456">
        <v>0</v>
      </c>
      <c r="I6243" s="456">
        <v>0</v>
      </c>
      <c r="J6243" s="459">
        <v>0</v>
      </c>
    </row>
    <row r="6244" spans="2:10" x14ac:dyDescent="0.25">
      <c r="B6244" s="516" t="s">
        <v>479</v>
      </c>
      <c r="C6244" s="458" t="s">
        <v>4369</v>
      </c>
      <c r="D6244" s="458" t="s">
        <v>2351</v>
      </c>
      <c r="E6244" s="456">
        <v>0</v>
      </c>
      <c r="F6244" s="456">
        <v>0</v>
      </c>
      <c r="G6244" s="456">
        <v>0</v>
      </c>
      <c r="H6244" s="456">
        <v>0</v>
      </c>
      <c r="I6244" s="456">
        <v>0</v>
      </c>
      <c r="J6244" s="459">
        <v>0</v>
      </c>
    </row>
    <row r="6245" spans="2:10" x14ac:dyDescent="0.25">
      <c r="B6245" s="516" t="s">
        <v>479</v>
      </c>
      <c r="C6245" s="458" t="s">
        <v>4579</v>
      </c>
      <c r="D6245" s="458" t="s">
        <v>2149</v>
      </c>
      <c r="E6245" s="456">
        <v>0</v>
      </c>
      <c r="F6245" s="456">
        <v>0</v>
      </c>
      <c r="G6245" s="456">
        <v>4000</v>
      </c>
      <c r="H6245" s="456">
        <v>4000</v>
      </c>
      <c r="I6245" s="456">
        <v>0</v>
      </c>
      <c r="J6245" s="459">
        <v>0</v>
      </c>
    </row>
    <row r="6246" spans="2:10" x14ac:dyDescent="0.25">
      <c r="B6246" s="516" t="s">
        <v>479</v>
      </c>
      <c r="C6246" s="458" t="s">
        <v>3417</v>
      </c>
      <c r="D6246" s="458" t="s">
        <v>2151</v>
      </c>
      <c r="E6246" s="456">
        <v>0</v>
      </c>
      <c r="F6246" s="456">
        <v>0</v>
      </c>
      <c r="G6246" s="456">
        <v>10556.9</v>
      </c>
      <c r="H6246" s="456">
        <v>10556.9</v>
      </c>
      <c r="I6246" s="456">
        <v>0</v>
      </c>
      <c r="J6246" s="459">
        <v>0</v>
      </c>
    </row>
    <row r="6247" spans="2:10" ht="18" x14ac:dyDescent="0.25">
      <c r="B6247" s="516" t="s">
        <v>479</v>
      </c>
      <c r="C6247" s="458" t="s">
        <v>3418</v>
      </c>
      <c r="D6247" s="458" t="s">
        <v>2153</v>
      </c>
      <c r="E6247" s="456">
        <v>0</v>
      </c>
      <c r="F6247" s="456">
        <v>0</v>
      </c>
      <c r="G6247" s="456">
        <v>10762.48</v>
      </c>
      <c r="H6247" s="456">
        <v>10762.48</v>
      </c>
      <c r="I6247" s="456">
        <v>0</v>
      </c>
      <c r="J6247" s="459">
        <v>0</v>
      </c>
    </row>
    <row r="6248" spans="2:10" x14ac:dyDescent="0.25">
      <c r="B6248" s="516" t="s">
        <v>479</v>
      </c>
      <c r="C6248" s="458" t="s">
        <v>3823</v>
      </c>
      <c r="D6248" s="458" t="s">
        <v>2155</v>
      </c>
      <c r="E6248" s="456">
        <v>0</v>
      </c>
      <c r="F6248" s="456">
        <v>0</v>
      </c>
      <c r="G6248" s="456">
        <v>16549.349999999999</v>
      </c>
      <c r="H6248" s="456">
        <v>16549.349999999999</v>
      </c>
      <c r="I6248" s="456">
        <v>0</v>
      </c>
      <c r="J6248" s="459">
        <v>0</v>
      </c>
    </row>
    <row r="6249" spans="2:10" x14ac:dyDescent="0.25">
      <c r="B6249" s="516" t="s">
        <v>479</v>
      </c>
      <c r="C6249" s="458" t="s">
        <v>3824</v>
      </c>
      <c r="D6249" s="458" t="s">
        <v>2157</v>
      </c>
      <c r="E6249" s="456">
        <v>0</v>
      </c>
      <c r="F6249" s="456">
        <v>0</v>
      </c>
      <c r="G6249" s="456">
        <v>6328.29</v>
      </c>
      <c r="H6249" s="456">
        <v>6328.29</v>
      </c>
      <c r="I6249" s="456">
        <v>0</v>
      </c>
      <c r="J6249" s="459">
        <v>0</v>
      </c>
    </row>
    <row r="6250" spans="2:10" x14ac:dyDescent="0.25">
      <c r="B6250" s="516" t="s">
        <v>479</v>
      </c>
      <c r="C6250" s="458" t="s">
        <v>5979</v>
      </c>
      <c r="D6250" s="458" t="s">
        <v>4494</v>
      </c>
      <c r="E6250" s="456">
        <v>0</v>
      </c>
      <c r="F6250" s="456">
        <v>0</v>
      </c>
      <c r="G6250" s="456">
        <v>0</v>
      </c>
      <c r="H6250" s="456">
        <v>0</v>
      </c>
      <c r="I6250" s="456">
        <v>0</v>
      </c>
      <c r="J6250" s="459">
        <v>0</v>
      </c>
    </row>
    <row r="6251" spans="2:10" x14ac:dyDescent="0.25">
      <c r="B6251" s="516" t="s">
        <v>479</v>
      </c>
      <c r="C6251" s="458" t="s">
        <v>4137</v>
      </c>
      <c r="D6251" s="458" t="s">
        <v>2262</v>
      </c>
      <c r="E6251" s="456">
        <v>0</v>
      </c>
      <c r="F6251" s="456">
        <v>0</v>
      </c>
      <c r="G6251" s="456">
        <v>0</v>
      </c>
      <c r="H6251" s="456">
        <v>0</v>
      </c>
      <c r="I6251" s="456">
        <v>0</v>
      </c>
      <c r="J6251" s="459">
        <v>0</v>
      </c>
    </row>
    <row r="6252" spans="2:10" x14ac:dyDescent="0.25">
      <c r="B6252" s="516" t="s">
        <v>479</v>
      </c>
      <c r="C6252" s="458" t="s">
        <v>4728</v>
      </c>
      <c r="D6252" s="458" t="s">
        <v>3686</v>
      </c>
      <c r="E6252" s="456">
        <v>0</v>
      </c>
      <c r="F6252" s="456">
        <v>0</v>
      </c>
      <c r="G6252" s="456">
        <v>9784.48</v>
      </c>
      <c r="H6252" s="456">
        <v>9784.48</v>
      </c>
      <c r="I6252" s="456">
        <v>0</v>
      </c>
      <c r="J6252" s="459">
        <v>0</v>
      </c>
    </row>
    <row r="6253" spans="2:10" x14ac:dyDescent="0.25">
      <c r="B6253" s="516" t="s">
        <v>479</v>
      </c>
      <c r="C6253" s="458" t="s">
        <v>5980</v>
      </c>
      <c r="D6253" s="458" t="s">
        <v>5598</v>
      </c>
      <c r="E6253" s="456">
        <v>0</v>
      </c>
      <c r="F6253" s="456">
        <v>0</v>
      </c>
      <c r="G6253" s="456">
        <v>0</v>
      </c>
      <c r="H6253" s="456">
        <v>0</v>
      </c>
      <c r="I6253" s="456">
        <v>0</v>
      </c>
      <c r="J6253" s="459">
        <v>0</v>
      </c>
    </row>
    <row r="6254" spans="2:10" x14ac:dyDescent="0.25">
      <c r="B6254" s="516" t="s">
        <v>479</v>
      </c>
      <c r="C6254" s="458" t="s">
        <v>3825</v>
      </c>
      <c r="D6254" s="458" t="s">
        <v>3276</v>
      </c>
      <c r="E6254" s="456">
        <v>0</v>
      </c>
      <c r="F6254" s="456">
        <v>0</v>
      </c>
      <c r="G6254" s="456">
        <v>8035.34</v>
      </c>
      <c r="H6254" s="456">
        <v>8035.34</v>
      </c>
      <c r="I6254" s="456">
        <v>0</v>
      </c>
      <c r="J6254" s="459">
        <v>0</v>
      </c>
    </row>
    <row r="6255" spans="2:10" x14ac:dyDescent="0.25">
      <c r="B6255" s="516" t="s">
        <v>479</v>
      </c>
      <c r="C6255" s="458" t="s">
        <v>5981</v>
      </c>
      <c r="D6255" s="458" t="s">
        <v>5601</v>
      </c>
      <c r="E6255" s="456">
        <v>0</v>
      </c>
      <c r="F6255" s="456">
        <v>0</v>
      </c>
      <c r="G6255" s="456">
        <v>0</v>
      </c>
      <c r="H6255" s="456">
        <v>0</v>
      </c>
      <c r="I6255" s="456">
        <v>0</v>
      </c>
      <c r="J6255" s="459">
        <v>0</v>
      </c>
    </row>
    <row r="6256" spans="2:10" x14ac:dyDescent="0.25">
      <c r="B6256" s="516" t="s">
        <v>479</v>
      </c>
      <c r="C6256" s="458" t="s">
        <v>2953</v>
      </c>
      <c r="D6256" s="458" t="s">
        <v>2065</v>
      </c>
      <c r="E6256" s="456">
        <v>0</v>
      </c>
      <c r="F6256" s="456">
        <v>0</v>
      </c>
      <c r="G6256" s="456">
        <v>482472.2</v>
      </c>
      <c r="H6256" s="456">
        <v>482472.2</v>
      </c>
      <c r="I6256" s="456">
        <v>0</v>
      </c>
      <c r="J6256" s="459">
        <v>0</v>
      </c>
    </row>
    <row r="6257" spans="2:10" x14ac:dyDescent="0.25">
      <c r="B6257" s="516" t="s">
        <v>479</v>
      </c>
      <c r="C6257" s="458" t="s">
        <v>2954</v>
      </c>
      <c r="D6257" s="458" t="s">
        <v>2067</v>
      </c>
      <c r="E6257" s="456">
        <v>0</v>
      </c>
      <c r="F6257" s="456">
        <v>0</v>
      </c>
      <c r="G6257" s="456">
        <v>34584.43</v>
      </c>
      <c r="H6257" s="456">
        <v>34584.43</v>
      </c>
      <c r="I6257" s="456">
        <v>0</v>
      </c>
      <c r="J6257" s="459">
        <v>0</v>
      </c>
    </row>
    <row r="6258" spans="2:10" x14ac:dyDescent="0.25">
      <c r="B6258" s="516" t="s">
        <v>479</v>
      </c>
      <c r="C6258" s="458" t="s">
        <v>2955</v>
      </c>
      <c r="D6258" s="458" t="s">
        <v>2069</v>
      </c>
      <c r="E6258" s="456">
        <v>0</v>
      </c>
      <c r="F6258" s="456">
        <v>0</v>
      </c>
      <c r="G6258" s="456">
        <v>11100</v>
      </c>
      <c r="H6258" s="456">
        <v>11100</v>
      </c>
      <c r="I6258" s="456">
        <v>0</v>
      </c>
      <c r="J6258" s="459">
        <v>0</v>
      </c>
    </row>
    <row r="6259" spans="2:10" x14ac:dyDescent="0.25">
      <c r="B6259" s="516" t="s">
        <v>479</v>
      </c>
      <c r="C6259" s="458" t="s">
        <v>2956</v>
      </c>
      <c r="D6259" s="458" t="s">
        <v>2071</v>
      </c>
      <c r="E6259" s="456">
        <v>0</v>
      </c>
      <c r="F6259" s="456">
        <v>0</v>
      </c>
      <c r="G6259" s="456">
        <v>0</v>
      </c>
      <c r="H6259" s="456">
        <v>0</v>
      </c>
      <c r="I6259" s="456">
        <v>0</v>
      </c>
      <c r="J6259" s="459">
        <v>0</v>
      </c>
    </row>
    <row r="6260" spans="2:10" x14ac:dyDescent="0.25">
      <c r="B6260" s="516" t="s">
        <v>479</v>
      </c>
      <c r="C6260" s="458" t="s">
        <v>2957</v>
      </c>
      <c r="D6260" s="458" t="s">
        <v>2073</v>
      </c>
      <c r="E6260" s="456">
        <v>0</v>
      </c>
      <c r="F6260" s="456">
        <v>0</v>
      </c>
      <c r="G6260" s="456">
        <v>0</v>
      </c>
      <c r="H6260" s="456">
        <v>0</v>
      </c>
      <c r="I6260" s="456">
        <v>0</v>
      </c>
      <c r="J6260" s="459">
        <v>0</v>
      </c>
    </row>
    <row r="6261" spans="2:10" x14ac:dyDescent="0.25">
      <c r="B6261" s="516" t="s">
        <v>479</v>
      </c>
      <c r="C6261" s="458" t="s">
        <v>2958</v>
      </c>
      <c r="D6261" s="458" t="s">
        <v>2075</v>
      </c>
      <c r="E6261" s="456">
        <v>0</v>
      </c>
      <c r="F6261" s="456">
        <v>0</v>
      </c>
      <c r="G6261" s="456">
        <v>44701.24</v>
      </c>
      <c r="H6261" s="456">
        <v>44701.24</v>
      </c>
      <c r="I6261" s="456">
        <v>0</v>
      </c>
      <c r="J6261" s="459">
        <v>0</v>
      </c>
    </row>
    <row r="6262" spans="2:10" x14ac:dyDescent="0.25">
      <c r="B6262" s="516" t="s">
        <v>479</v>
      </c>
      <c r="C6262" s="458" t="s">
        <v>2959</v>
      </c>
      <c r="D6262" s="458" t="s">
        <v>2077</v>
      </c>
      <c r="E6262" s="456">
        <v>0</v>
      </c>
      <c r="F6262" s="456">
        <v>0</v>
      </c>
      <c r="G6262" s="456">
        <v>0</v>
      </c>
      <c r="H6262" s="456">
        <v>0</v>
      </c>
      <c r="I6262" s="456">
        <v>0</v>
      </c>
      <c r="J6262" s="459">
        <v>0</v>
      </c>
    </row>
    <row r="6263" spans="2:10" x14ac:dyDescent="0.25">
      <c r="B6263" s="516" t="s">
        <v>479</v>
      </c>
      <c r="C6263" s="458" t="s">
        <v>2960</v>
      </c>
      <c r="D6263" s="458" t="s">
        <v>2079</v>
      </c>
      <c r="E6263" s="456">
        <v>0</v>
      </c>
      <c r="F6263" s="456">
        <v>0</v>
      </c>
      <c r="G6263" s="456">
        <v>227802.7</v>
      </c>
      <c r="H6263" s="456">
        <v>227802.7</v>
      </c>
      <c r="I6263" s="456">
        <v>0</v>
      </c>
      <c r="J6263" s="459">
        <v>0</v>
      </c>
    </row>
    <row r="6264" spans="2:10" x14ac:dyDescent="0.25">
      <c r="B6264" s="516" t="s">
        <v>479</v>
      </c>
      <c r="C6264" s="458" t="s">
        <v>3419</v>
      </c>
      <c r="D6264" s="458" t="s">
        <v>2081</v>
      </c>
      <c r="E6264" s="456">
        <v>0</v>
      </c>
      <c r="F6264" s="456">
        <v>0</v>
      </c>
      <c r="G6264" s="456">
        <v>73923.039999999994</v>
      </c>
      <c r="H6264" s="456">
        <v>73923.039999999994</v>
      </c>
      <c r="I6264" s="456">
        <v>0</v>
      </c>
      <c r="J6264" s="459">
        <v>0</v>
      </c>
    </row>
    <row r="6265" spans="2:10" x14ac:dyDescent="0.25">
      <c r="B6265" s="516" t="s">
        <v>479</v>
      </c>
      <c r="C6265" s="458" t="s">
        <v>4925</v>
      </c>
      <c r="D6265" s="458" t="s">
        <v>2083</v>
      </c>
      <c r="E6265" s="456">
        <v>0</v>
      </c>
      <c r="F6265" s="456">
        <v>0</v>
      </c>
      <c r="G6265" s="456">
        <v>0</v>
      </c>
      <c r="H6265" s="456">
        <v>0</v>
      </c>
      <c r="I6265" s="456">
        <v>0</v>
      </c>
      <c r="J6265" s="459">
        <v>0</v>
      </c>
    </row>
    <row r="6266" spans="2:10" x14ac:dyDescent="0.25">
      <c r="B6266" s="516" t="s">
        <v>479</v>
      </c>
      <c r="C6266" s="458" t="s">
        <v>3826</v>
      </c>
      <c r="D6266" s="458" t="s">
        <v>2085</v>
      </c>
      <c r="E6266" s="456">
        <v>0</v>
      </c>
      <c r="F6266" s="456">
        <v>0</v>
      </c>
      <c r="G6266" s="456">
        <v>120165.8</v>
      </c>
      <c r="H6266" s="456">
        <v>120165.8</v>
      </c>
      <c r="I6266" s="456">
        <v>0</v>
      </c>
      <c r="J6266" s="459">
        <v>0</v>
      </c>
    </row>
    <row r="6267" spans="2:10" x14ac:dyDescent="0.25">
      <c r="B6267" s="516" t="s">
        <v>479</v>
      </c>
      <c r="C6267" s="458" t="s">
        <v>3827</v>
      </c>
      <c r="D6267" s="458" t="s">
        <v>2087</v>
      </c>
      <c r="E6267" s="456">
        <v>0</v>
      </c>
      <c r="F6267" s="456">
        <v>0</v>
      </c>
      <c r="G6267" s="456">
        <v>0</v>
      </c>
      <c r="H6267" s="456">
        <v>0</v>
      </c>
      <c r="I6267" s="456">
        <v>0</v>
      </c>
      <c r="J6267" s="459">
        <v>0</v>
      </c>
    </row>
    <row r="6268" spans="2:10" x14ac:dyDescent="0.25">
      <c r="B6268" s="516" t="s">
        <v>479</v>
      </c>
      <c r="C6268" s="458" t="s">
        <v>2961</v>
      </c>
      <c r="D6268" s="458" t="s">
        <v>2089</v>
      </c>
      <c r="E6268" s="456">
        <v>0</v>
      </c>
      <c r="F6268" s="456">
        <v>0</v>
      </c>
      <c r="G6268" s="456">
        <v>9105.2000000000007</v>
      </c>
      <c r="H6268" s="456">
        <v>9105.2000000000007</v>
      </c>
      <c r="I6268" s="456">
        <v>0</v>
      </c>
      <c r="J6268" s="459">
        <v>0</v>
      </c>
    </row>
    <row r="6269" spans="2:10" x14ac:dyDescent="0.25">
      <c r="B6269" s="516" t="s">
        <v>479</v>
      </c>
      <c r="C6269" s="458" t="s">
        <v>2962</v>
      </c>
      <c r="D6269" s="458" t="s">
        <v>2091</v>
      </c>
      <c r="E6269" s="456">
        <v>0</v>
      </c>
      <c r="F6269" s="456">
        <v>0</v>
      </c>
      <c r="G6269" s="456">
        <v>0</v>
      </c>
      <c r="H6269" s="456">
        <v>0</v>
      </c>
      <c r="I6269" s="456">
        <v>0</v>
      </c>
      <c r="J6269" s="459">
        <v>0</v>
      </c>
    </row>
    <row r="6270" spans="2:10" x14ac:dyDescent="0.25">
      <c r="B6270" s="516" t="s">
        <v>479</v>
      </c>
      <c r="C6270" s="458" t="s">
        <v>4138</v>
      </c>
      <c r="D6270" s="458" t="s">
        <v>4060</v>
      </c>
      <c r="E6270" s="456">
        <v>0</v>
      </c>
      <c r="F6270" s="456">
        <v>0</v>
      </c>
      <c r="G6270" s="456">
        <v>161848.82</v>
      </c>
      <c r="H6270" s="456">
        <v>161848.82</v>
      </c>
      <c r="I6270" s="456">
        <v>0</v>
      </c>
      <c r="J6270" s="459">
        <v>0</v>
      </c>
    </row>
    <row r="6271" spans="2:10" x14ac:dyDescent="0.25">
      <c r="B6271" s="516" t="s">
        <v>479</v>
      </c>
      <c r="C6271" s="458" t="s">
        <v>5982</v>
      </c>
      <c r="D6271" s="458" t="s">
        <v>2093</v>
      </c>
      <c r="E6271" s="456">
        <v>0</v>
      </c>
      <c r="F6271" s="456">
        <v>0</v>
      </c>
      <c r="G6271" s="456">
        <v>0</v>
      </c>
      <c r="H6271" s="456">
        <v>0</v>
      </c>
      <c r="I6271" s="456">
        <v>0</v>
      </c>
      <c r="J6271" s="459">
        <v>0</v>
      </c>
    </row>
    <row r="6272" spans="2:10" x14ac:dyDescent="0.25">
      <c r="B6272" s="516" t="s">
        <v>479</v>
      </c>
      <c r="C6272" s="458" t="s">
        <v>3420</v>
      </c>
      <c r="D6272" s="458" t="s">
        <v>2095</v>
      </c>
      <c r="E6272" s="456">
        <v>0</v>
      </c>
      <c r="F6272" s="456">
        <v>0</v>
      </c>
      <c r="G6272" s="456">
        <v>6312.72</v>
      </c>
      <c r="H6272" s="456">
        <v>6312.72</v>
      </c>
      <c r="I6272" s="456">
        <v>0</v>
      </c>
      <c r="J6272" s="459">
        <v>0</v>
      </c>
    </row>
    <row r="6273" spans="2:10" x14ac:dyDescent="0.25">
      <c r="B6273" s="516" t="s">
        <v>479</v>
      </c>
      <c r="C6273" s="458" t="s">
        <v>3421</v>
      </c>
      <c r="D6273" s="458" t="s">
        <v>2097</v>
      </c>
      <c r="E6273" s="456">
        <v>0</v>
      </c>
      <c r="F6273" s="456">
        <v>0</v>
      </c>
      <c r="G6273" s="456">
        <v>10770.55</v>
      </c>
      <c r="H6273" s="456">
        <v>10770.55</v>
      </c>
      <c r="I6273" s="456">
        <v>0</v>
      </c>
      <c r="J6273" s="459">
        <v>0</v>
      </c>
    </row>
    <row r="6274" spans="2:10" x14ac:dyDescent="0.25">
      <c r="B6274" s="516" t="s">
        <v>479</v>
      </c>
      <c r="C6274" s="458" t="s">
        <v>3828</v>
      </c>
      <c r="D6274" s="458" t="s">
        <v>2099</v>
      </c>
      <c r="E6274" s="456">
        <v>0</v>
      </c>
      <c r="F6274" s="456">
        <v>0</v>
      </c>
      <c r="G6274" s="456">
        <v>6770.89</v>
      </c>
      <c r="H6274" s="456">
        <v>6770.89</v>
      </c>
      <c r="I6274" s="456">
        <v>0</v>
      </c>
      <c r="J6274" s="459">
        <v>0</v>
      </c>
    </row>
    <row r="6275" spans="2:10" ht="18" x14ac:dyDescent="0.25">
      <c r="B6275" s="516" t="s">
        <v>479</v>
      </c>
      <c r="C6275" s="458" t="s">
        <v>4139</v>
      </c>
      <c r="D6275" s="458" t="s">
        <v>2177</v>
      </c>
      <c r="E6275" s="456">
        <v>0</v>
      </c>
      <c r="F6275" s="456">
        <v>0</v>
      </c>
      <c r="G6275" s="456">
        <v>0</v>
      </c>
      <c r="H6275" s="456">
        <v>0</v>
      </c>
      <c r="I6275" s="456">
        <v>0</v>
      </c>
      <c r="J6275" s="459">
        <v>0</v>
      </c>
    </row>
    <row r="6276" spans="2:10" x14ac:dyDescent="0.25">
      <c r="B6276" s="516" t="s">
        <v>479</v>
      </c>
      <c r="C6276" s="458" t="s">
        <v>3422</v>
      </c>
      <c r="D6276" s="458" t="s">
        <v>2179</v>
      </c>
      <c r="E6276" s="456">
        <v>0</v>
      </c>
      <c r="F6276" s="456">
        <v>0</v>
      </c>
      <c r="G6276" s="456">
        <v>0</v>
      </c>
      <c r="H6276" s="456">
        <v>0</v>
      </c>
      <c r="I6276" s="456">
        <v>0</v>
      </c>
      <c r="J6276" s="459">
        <v>0</v>
      </c>
    </row>
    <row r="6277" spans="2:10" x14ac:dyDescent="0.25">
      <c r="B6277" s="516" t="s">
        <v>479</v>
      </c>
      <c r="C6277" s="458" t="s">
        <v>3829</v>
      </c>
      <c r="D6277" s="458" t="s">
        <v>2101</v>
      </c>
      <c r="E6277" s="456">
        <v>0</v>
      </c>
      <c r="F6277" s="456">
        <v>0</v>
      </c>
      <c r="G6277" s="456">
        <v>16078.12</v>
      </c>
      <c r="H6277" s="456">
        <v>16078.12</v>
      </c>
      <c r="I6277" s="456">
        <v>0</v>
      </c>
      <c r="J6277" s="459">
        <v>0</v>
      </c>
    </row>
    <row r="6278" spans="2:10" x14ac:dyDescent="0.25">
      <c r="B6278" s="516" t="s">
        <v>479</v>
      </c>
      <c r="C6278" s="458" t="s">
        <v>5983</v>
      </c>
      <c r="D6278" s="458" t="s">
        <v>2182</v>
      </c>
      <c r="E6278" s="456">
        <v>0</v>
      </c>
      <c r="F6278" s="456">
        <v>0</v>
      </c>
      <c r="G6278" s="456">
        <v>0</v>
      </c>
      <c r="H6278" s="456">
        <v>0</v>
      </c>
      <c r="I6278" s="456">
        <v>0</v>
      </c>
      <c r="J6278" s="459">
        <v>0</v>
      </c>
    </row>
    <row r="6279" spans="2:10" x14ac:dyDescent="0.25">
      <c r="B6279" s="516" t="s">
        <v>479</v>
      </c>
      <c r="C6279" s="458" t="s">
        <v>4370</v>
      </c>
      <c r="D6279" s="458" t="s">
        <v>2103</v>
      </c>
      <c r="E6279" s="456">
        <v>0</v>
      </c>
      <c r="F6279" s="456">
        <v>0</v>
      </c>
      <c r="G6279" s="456">
        <v>0</v>
      </c>
      <c r="H6279" s="456">
        <v>0</v>
      </c>
      <c r="I6279" s="456">
        <v>0</v>
      </c>
      <c r="J6279" s="459">
        <v>0</v>
      </c>
    </row>
    <row r="6280" spans="2:10" x14ac:dyDescent="0.25">
      <c r="B6280" s="516" t="s">
        <v>479</v>
      </c>
      <c r="C6280" s="458" t="s">
        <v>2963</v>
      </c>
      <c r="D6280" s="458" t="s">
        <v>2105</v>
      </c>
      <c r="E6280" s="456">
        <v>0</v>
      </c>
      <c r="F6280" s="456">
        <v>0</v>
      </c>
      <c r="G6280" s="456">
        <v>14968.65</v>
      </c>
      <c r="H6280" s="456">
        <v>14968.65</v>
      </c>
      <c r="I6280" s="456">
        <v>0</v>
      </c>
      <c r="J6280" s="459">
        <v>0</v>
      </c>
    </row>
    <row r="6281" spans="2:10" x14ac:dyDescent="0.25">
      <c r="B6281" s="516" t="s">
        <v>479</v>
      </c>
      <c r="C6281" s="458" t="s">
        <v>3423</v>
      </c>
      <c r="D6281" s="458" t="s">
        <v>2186</v>
      </c>
      <c r="E6281" s="456">
        <v>0</v>
      </c>
      <c r="F6281" s="456">
        <v>0</v>
      </c>
      <c r="G6281" s="456">
        <v>88.36</v>
      </c>
      <c r="H6281" s="456">
        <v>88.36</v>
      </c>
      <c r="I6281" s="456">
        <v>0</v>
      </c>
      <c r="J6281" s="459">
        <v>0</v>
      </c>
    </row>
    <row r="6282" spans="2:10" x14ac:dyDescent="0.25">
      <c r="B6282" s="516" t="s">
        <v>479</v>
      </c>
      <c r="C6282" s="458" t="s">
        <v>5984</v>
      </c>
      <c r="D6282" s="458" t="s">
        <v>5604</v>
      </c>
      <c r="E6282" s="456">
        <v>0</v>
      </c>
      <c r="F6282" s="456">
        <v>0</v>
      </c>
      <c r="G6282" s="456">
        <v>0</v>
      </c>
      <c r="H6282" s="456">
        <v>0</v>
      </c>
      <c r="I6282" s="456">
        <v>0</v>
      </c>
      <c r="J6282" s="459">
        <v>0</v>
      </c>
    </row>
    <row r="6283" spans="2:10" x14ac:dyDescent="0.25">
      <c r="B6283" s="516" t="s">
        <v>479</v>
      </c>
      <c r="C6283" s="458" t="s">
        <v>3830</v>
      </c>
      <c r="D6283" s="458" t="s">
        <v>2107</v>
      </c>
      <c r="E6283" s="456">
        <v>0</v>
      </c>
      <c r="F6283" s="456">
        <v>0</v>
      </c>
      <c r="G6283" s="456">
        <v>512059.14</v>
      </c>
      <c r="H6283" s="456">
        <v>512059.14</v>
      </c>
      <c r="I6283" s="456">
        <v>0</v>
      </c>
      <c r="J6283" s="459">
        <v>0</v>
      </c>
    </row>
    <row r="6284" spans="2:10" x14ac:dyDescent="0.25">
      <c r="B6284" s="516" t="s">
        <v>479</v>
      </c>
      <c r="C6284" s="458" t="s">
        <v>5985</v>
      </c>
      <c r="D6284" s="458" t="s">
        <v>2109</v>
      </c>
      <c r="E6284" s="456">
        <v>0</v>
      </c>
      <c r="F6284" s="456">
        <v>0</v>
      </c>
      <c r="G6284" s="456">
        <v>0</v>
      </c>
      <c r="H6284" s="456">
        <v>0</v>
      </c>
      <c r="I6284" s="456">
        <v>0</v>
      </c>
      <c r="J6284" s="459">
        <v>0</v>
      </c>
    </row>
    <row r="6285" spans="2:10" x14ac:dyDescent="0.25">
      <c r="B6285" s="516" t="s">
        <v>479</v>
      </c>
      <c r="C6285" s="458" t="s">
        <v>4926</v>
      </c>
      <c r="D6285" s="458" t="s">
        <v>2111</v>
      </c>
      <c r="E6285" s="456">
        <v>0</v>
      </c>
      <c r="F6285" s="456">
        <v>0</v>
      </c>
      <c r="G6285" s="456">
        <v>15111.94</v>
      </c>
      <c r="H6285" s="456">
        <v>15111.94</v>
      </c>
      <c r="I6285" s="456">
        <v>0</v>
      </c>
      <c r="J6285" s="459">
        <v>0</v>
      </c>
    </row>
    <row r="6286" spans="2:10" x14ac:dyDescent="0.25">
      <c r="B6286" s="516" t="s">
        <v>479</v>
      </c>
      <c r="C6286" s="458" t="s">
        <v>4140</v>
      </c>
      <c r="D6286" s="458" t="s">
        <v>2191</v>
      </c>
      <c r="E6286" s="456">
        <v>0</v>
      </c>
      <c r="F6286" s="456">
        <v>0</v>
      </c>
      <c r="G6286" s="456">
        <v>9595.86</v>
      </c>
      <c r="H6286" s="456">
        <v>9595.86</v>
      </c>
      <c r="I6286" s="456">
        <v>0</v>
      </c>
      <c r="J6286" s="459">
        <v>0</v>
      </c>
    </row>
    <row r="6287" spans="2:10" x14ac:dyDescent="0.25">
      <c r="B6287" s="516" t="s">
        <v>479</v>
      </c>
      <c r="C6287" s="458" t="s">
        <v>5986</v>
      </c>
      <c r="D6287" s="458" t="s">
        <v>3690</v>
      </c>
      <c r="E6287" s="456">
        <v>0</v>
      </c>
      <c r="F6287" s="456">
        <v>0</v>
      </c>
      <c r="G6287" s="456">
        <v>0</v>
      </c>
      <c r="H6287" s="456">
        <v>0</v>
      </c>
      <c r="I6287" s="456">
        <v>0</v>
      </c>
      <c r="J6287" s="459">
        <v>0</v>
      </c>
    </row>
    <row r="6288" spans="2:10" x14ac:dyDescent="0.25">
      <c r="B6288" s="516" t="s">
        <v>479</v>
      </c>
      <c r="C6288" s="458" t="s">
        <v>5987</v>
      </c>
      <c r="D6288" s="458" t="s">
        <v>2113</v>
      </c>
      <c r="E6288" s="456">
        <v>0</v>
      </c>
      <c r="F6288" s="456">
        <v>0</v>
      </c>
      <c r="G6288" s="456">
        <v>0</v>
      </c>
      <c r="H6288" s="456">
        <v>0</v>
      </c>
      <c r="I6288" s="456">
        <v>0</v>
      </c>
      <c r="J6288" s="459">
        <v>0</v>
      </c>
    </row>
    <row r="6289" spans="2:10" x14ac:dyDescent="0.25">
      <c r="B6289" s="516" t="s">
        <v>479</v>
      </c>
      <c r="C6289" s="458" t="s">
        <v>5988</v>
      </c>
      <c r="D6289" s="458" t="s">
        <v>2194</v>
      </c>
      <c r="E6289" s="456">
        <v>0</v>
      </c>
      <c r="F6289" s="456">
        <v>0</v>
      </c>
      <c r="G6289" s="456">
        <v>0</v>
      </c>
      <c r="H6289" s="456">
        <v>0</v>
      </c>
      <c r="I6289" s="456">
        <v>0</v>
      </c>
      <c r="J6289" s="459">
        <v>0</v>
      </c>
    </row>
    <row r="6290" spans="2:10" x14ac:dyDescent="0.25">
      <c r="B6290" s="516" t="s">
        <v>479</v>
      </c>
      <c r="C6290" s="458" t="s">
        <v>3424</v>
      </c>
      <c r="D6290" s="458" t="s">
        <v>2115</v>
      </c>
      <c r="E6290" s="456">
        <v>0</v>
      </c>
      <c r="F6290" s="456">
        <v>0</v>
      </c>
      <c r="G6290" s="456">
        <v>3083.45</v>
      </c>
      <c r="H6290" s="456">
        <v>3083.45</v>
      </c>
      <c r="I6290" s="456">
        <v>0</v>
      </c>
      <c r="J6290" s="459">
        <v>0</v>
      </c>
    </row>
    <row r="6291" spans="2:10" x14ac:dyDescent="0.25">
      <c r="B6291" s="516" t="s">
        <v>479</v>
      </c>
      <c r="C6291" s="458" t="s">
        <v>4371</v>
      </c>
      <c r="D6291" s="458" t="s">
        <v>2197</v>
      </c>
      <c r="E6291" s="456">
        <v>0</v>
      </c>
      <c r="F6291" s="456">
        <v>0</v>
      </c>
      <c r="G6291" s="456">
        <v>0</v>
      </c>
      <c r="H6291" s="456">
        <v>0</v>
      </c>
      <c r="I6291" s="456">
        <v>0</v>
      </c>
      <c r="J6291" s="459">
        <v>0</v>
      </c>
    </row>
    <row r="6292" spans="2:10" x14ac:dyDescent="0.25">
      <c r="B6292" s="516" t="s">
        <v>479</v>
      </c>
      <c r="C6292" s="458" t="s">
        <v>3425</v>
      </c>
      <c r="D6292" s="458" t="s">
        <v>2119</v>
      </c>
      <c r="E6292" s="456">
        <v>0</v>
      </c>
      <c r="F6292" s="456">
        <v>0</v>
      </c>
      <c r="G6292" s="456">
        <v>0</v>
      </c>
      <c r="H6292" s="456">
        <v>0</v>
      </c>
      <c r="I6292" s="456">
        <v>0</v>
      </c>
      <c r="J6292" s="459">
        <v>0</v>
      </c>
    </row>
    <row r="6293" spans="2:10" x14ac:dyDescent="0.25">
      <c r="B6293" s="516" t="s">
        <v>479</v>
      </c>
      <c r="C6293" s="458" t="s">
        <v>5058</v>
      </c>
      <c r="D6293" s="458" t="s">
        <v>5019</v>
      </c>
      <c r="E6293" s="456">
        <v>0</v>
      </c>
      <c r="F6293" s="456">
        <v>0</v>
      </c>
      <c r="G6293" s="456">
        <v>0</v>
      </c>
      <c r="H6293" s="456">
        <v>0</v>
      </c>
      <c r="I6293" s="456">
        <v>0</v>
      </c>
      <c r="J6293" s="459">
        <v>0</v>
      </c>
    </row>
    <row r="6294" spans="2:10" x14ac:dyDescent="0.25">
      <c r="B6294" s="516" t="s">
        <v>479</v>
      </c>
      <c r="C6294" s="458" t="s">
        <v>3831</v>
      </c>
      <c r="D6294" s="458" t="s">
        <v>2121</v>
      </c>
      <c r="E6294" s="456">
        <v>0</v>
      </c>
      <c r="F6294" s="456">
        <v>0</v>
      </c>
      <c r="G6294" s="456">
        <v>966.04</v>
      </c>
      <c r="H6294" s="456">
        <v>966.04</v>
      </c>
      <c r="I6294" s="456">
        <v>0</v>
      </c>
      <c r="J6294" s="459">
        <v>0</v>
      </c>
    </row>
    <row r="6295" spans="2:10" x14ac:dyDescent="0.25">
      <c r="B6295" s="516" t="s">
        <v>479</v>
      </c>
      <c r="C6295" s="458" t="s">
        <v>3426</v>
      </c>
      <c r="D6295" s="458" t="s">
        <v>2123</v>
      </c>
      <c r="E6295" s="456">
        <v>0</v>
      </c>
      <c r="F6295" s="456">
        <v>0</v>
      </c>
      <c r="G6295" s="456">
        <v>988.32</v>
      </c>
      <c r="H6295" s="456">
        <v>988.32</v>
      </c>
      <c r="I6295" s="456">
        <v>0</v>
      </c>
      <c r="J6295" s="459">
        <v>0</v>
      </c>
    </row>
    <row r="6296" spans="2:10" ht="18" x14ac:dyDescent="0.25">
      <c r="B6296" s="516" t="s">
        <v>479</v>
      </c>
      <c r="C6296" s="458" t="s">
        <v>3427</v>
      </c>
      <c r="D6296" s="458" t="s">
        <v>2125</v>
      </c>
      <c r="E6296" s="456">
        <v>0</v>
      </c>
      <c r="F6296" s="456">
        <v>0</v>
      </c>
      <c r="G6296" s="456">
        <v>0</v>
      </c>
      <c r="H6296" s="456">
        <v>0</v>
      </c>
      <c r="I6296" s="456">
        <v>0</v>
      </c>
      <c r="J6296" s="459">
        <v>0</v>
      </c>
    </row>
    <row r="6297" spans="2:10" ht="18" x14ac:dyDescent="0.25">
      <c r="B6297" s="516" t="s">
        <v>479</v>
      </c>
      <c r="C6297" s="458" t="s">
        <v>3428</v>
      </c>
      <c r="D6297" s="458" t="s">
        <v>2127</v>
      </c>
      <c r="E6297" s="456">
        <v>0</v>
      </c>
      <c r="F6297" s="456">
        <v>0</v>
      </c>
      <c r="G6297" s="456">
        <v>6612.06</v>
      </c>
      <c r="H6297" s="456">
        <v>6612.06</v>
      </c>
      <c r="I6297" s="456">
        <v>0</v>
      </c>
      <c r="J6297" s="459">
        <v>0</v>
      </c>
    </row>
    <row r="6298" spans="2:10" x14ac:dyDescent="0.25">
      <c r="B6298" s="516" t="s">
        <v>479</v>
      </c>
      <c r="C6298" s="458" t="s">
        <v>4141</v>
      </c>
      <c r="D6298" s="458" t="s">
        <v>2129</v>
      </c>
      <c r="E6298" s="456">
        <v>0</v>
      </c>
      <c r="F6298" s="456">
        <v>0</v>
      </c>
      <c r="G6298" s="456">
        <v>3078.8</v>
      </c>
      <c r="H6298" s="456">
        <v>3078.8</v>
      </c>
      <c r="I6298" s="456">
        <v>0</v>
      </c>
      <c r="J6298" s="459">
        <v>0</v>
      </c>
    </row>
    <row r="6299" spans="2:10" x14ac:dyDescent="0.25">
      <c r="B6299" s="516" t="s">
        <v>479</v>
      </c>
      <c r="C6299" s="458" t="s">
        <v>5989</v>
      </c>
      <c r="D6299" s="458" t="s">
        <v>2131</v>
      </c>
      <c r="E6299" s="456">
        <v>0</v>
      </c>
      <c r="F6299" s="456">
        <v>0</v>
      </c>
      <c r="G6299" s="456">
        <v>0</v>
      </c>
      <c r="H6299" s="456">
        <v>0</v>
      </c>
      <c r="I6299" s="456">
        <v>0</v>
      </c>
      <c r="J6299" s="459">
        <v>0</v>
      </c>
    </row>
    <row r="6300" spans="2:10" x14ac:dyDescent="0.25">
      <c r="B6300" s="516" t="s">
        <v>479</v>
      </c>
      <c r="C6300" s="458" t="s">
        <v>4580</v>
      </c>
      <c r="D6300" s="458" t="s">
        <v>2137</v>
      </c>
      <c r="E6300" s="456">
        <v>0</v>
      </c>
      <c r="F6300" s="456">
        <v>0</v>
      </c>
      <c r="G6300" s="456">
        <v>0</v>
      </c>
      <c r="H6300" s="456">
        <v>0</v>
      </c>
      <c r="I6300" s="456">
        <v>0</v>
      </c>
      <c r="J6300" s="459">
        <v>0</v>
      </c>
    </row>
    <row r="6301" spans="2:10" x14ac:dyDescent="0.25">
      <c r="B6301" s="516" t="s">
        <v>479</v>
      </c>
      <c r="C6301" s="458" t="s">
        <v>3832</v>
      </c>
      <c r="D6301" s="458" t="s">
        <v>2206</v>
      </c>
      <c r="E6301" s="456">
        <v>0</v>
      </c>
      <c r="F6301" s="456">
        <v>0</v>
      </c>
      <c r="G6301" s="456">
        <v>0</v>
      </c>
      <c r="H6301" s="456">
        <v>0</v>
      </c>
      <c r="I6301" s="456">
        <v>0</v>
      </c>
      <c r="J6301" s="459">
        <v>0</v>
      </c>
    </row>
    <row r="6302" spans="2:10" x14ac:dyDescent="0.25">
      <c r="B6302" s="516" t="s">
        <v>479</v>
      </c>
      <c r="C6302" s="458" t="s">
        <v>4581</v>
      </c>
      <c r="D6302" s="458" t="s">
        <v>2322</v>
      </c>
      <c r="E6302" s="456">
        <v>0</v>
      </c>
      <c r="F6302" s="456">
        <v>0</v>
      </c>
      <c r="G6302" s="456">
        <v>0</v>
      </c>
      <c r="H6302" s="456">
        <v>0</v>
      </c>
      <c r="I6302" s="456">
        <v>0</v>
      </c>
      <c r="J6302" s="459">
        <v>0</v>
      </c>
    </row>
    <row r="6303" spans="2:10" x14ac:dyDescent="0.25">
      <c r="B6303" s="516" t="s">
        <v>479</v>
      </c>
      <c r="C6303" s="458" t="s">
        <v>5990</v>
      </c>
      <c r="D6303" s="458" t="s">
        <v>2139</v>
      </c>
      <c r="E6303" s="456">
        <v>0</v>
      </c>
      <c r="F6303" s="456">
        <v>0</v>
      </c>
      <c r="G6303" s="456">
        <v>0</v>
      </c>
      <c r="H6303" s="456">
        <v>0</v>
      </c>
      <c r="I6303" s="456">
        <v>0</v>
      </c>
      <c r="J6303" s="459">
        <v>0</v>
      </c>
    </row>
    <row r="6304" spans="2:10" x14ac:dyDescent="0.25">
      <c r="B6304" s="516" t="s">
        <v>479</v>
      </c>
      <c r="C6304" s="458" t="s">
        <v>3833</v>
      </c>
      <c r="D6304" s="458" t="s">
        <v>2208</v>
      </c>
      <c r="E6304" s="456">
        <v>0</v>
      </c>
      <c r="F6304" s="456">
        <v>0</v>
      </c>
      <c r="G6304" s="456">
        <v>0</v>
      </c>
      <c r="H6304" s="456">
        <v>0</v>
      </c>
      <c r="I6304" s="456">
        <v>0</v>
      </c>
      <c r="J6304" s="459">
        <v>0</v>
      </c>
    </row>
    <row r="6305" spans="2:10" x14ac:dyDescent="0.25">
      <c r="B6305" s="516" t="s">
        <v>479</v>
      </c>
      <c r="C6305" s="458" t="s">
        <v>4372</v>
      </c>
      <c r="D6305" s="458" t="s">
        <v>2210</v>
      </c>
      <c r="E6305" s="456">
        <v>-79741.05</v>
      </c>
      <c r="F6305" s="456">
        <v>0</v>
      </c>
      <c r="G6305" s="456">
        <v>17130.099999999999</v>
      </c>
      <c r="H6305" s="456">
        <v>17130.099999999999</v>
      </c>
      <c r="I6305" s="456">
        <v>-79741.05</v>
      </c>
      <c r="J6305" s="459">
        <v>0</v>
      </c>
    </row>
    <row r="6306" spans="2:10" x14ac:dyDescent="0.25">
      <c r="B6306" s="516" t="s">
        <v>479</v>
      </c>
      <c r="C6306" s="458" t="s">
        <v>3834</v>
      </c>
      <c r="D6306" s="458" t="s">
        <v>2141</v>
      </c>
      <c r="E6306" s="456">
        <v>0</v>
      </c>
      <c r="F6306" s="456">
        <v>0</v>
      </c>
      <c r="G6306" s="456">
        <v>4511.63</v>
      </c>
      <c r="H6306" s="456">
        <v>4511.63</v>
      </c>
      <c r="I6306" s="456">
        <v>0</v>
      </c>
      <c r="J6306" s="459">
        <v>0</v>
      </c>
    </row>
    <row r="6307" spans="2:10" x14ac:dyDescent="0.25">
      <c r="B6307" s="516" t="s">
        <v>479</v>
      </c>
      <c r="C6307" s="458" t="s">
        <v>3429</v>
      </c>
      <c r="D6307" s="458" t="s">
        <v>2213</v>
      </c>
      <c r="E6307" s="456">
        <v>0</v>
      </c>
      <c r="F6307" s="456">
        <v>0</v>
      </c>
      <c r="G6307" s="456">
        <v>0</v>
      </c>
      <c r="H6307" s="456">
        <v>0</v>
      </c>
      <c r="I6307" s="456">
        <v>0</v>
      </c>
      <c r="J6307" s="459">
        <v>0</v>
      </c>
    </row>
    <row r="6308" spans="2:10" x14ac:dyDescent="0.25">
      <c r="B6308" s="516" t="s">
        <v>479</v>
      </c>
      <c r="C6308" s="458" t="s">
        <v>2964</v>
      </c>
      <c r="D6308" s="458" t="s">
        <v>2143</v>
      </c>
      <c r="E6308" s="456">
        <v>0</v>
      </c>
      <c r="F6308" s="456">
        <v>0</v>
      </c>
      <c r="G6308" s="456">
        <v>15166.23</v>
      </c>
      <c r="H6308" s="456">
        <v>15166.23</v>
      </c>
      <c r="I6308" s="456">
        <v>0</v>
      </c>
      <c r="J6308" s="459">
        <v>0</v>
      </c>
    </row>
    <row r="6309" spans="2:10" x14ac:dyDescent="0.25">
      <c r="B6309" s="516" t="s">
        <v>479</v>
      </c>
      <c r="C6309" s="458" t="s">
        <v>4582</v>
      </c>
      <c r="D6309" s="458" t="s">
        <v>4065</v>
      </c>
      <c r="E6309" s="456">
        <v>0</v>
      </c>
      <c r="F6309" s="456">
        <v>0</v>
      </c>
      <c r="G6309" s="456">
        <v>0</v>
      </c>
      <c r="H6309" s="456">
        <v>0</v>
      </c>
      <c r="I6309" s="456">
        <v>0</v>
      </c>
      <c r="J6309" s="459">
        <v>0</v>
      </c>
    </row>
    <row r="6310" spans="2:10" x14ac:dyDescent="0.25">
      <c r="B6310" s="516" t="s">
        <v>479</v>
      </c>
      <c r="C6310" s="458" t="s">
        <v>4927</v>
      </c>
      <c r="D6310" s="458" t="s">
        <v>2216</v>
      </c>
      <c r="E6310" s="456">
        <v>0</v>
      </c>
      <c r="F6310" s="456">
        <v>0</v>
      </c>
      <c r="G6310" s="456">
        <v>0</v>
      </c>
      <c r="H6310" s="456">
        <v>0</v>
      </c>
      <c r="I6310" s="456">
        <v>0</v>
      </c>
      <c r="J6310" s="459">
        <v>0</v>
      </c>
    </row>
    <row r="6311" spans="2:10" x14ac:dyDescent="0.25">
      <c r="B6311" s="516" t="s">
        <v>479</v>
      </c>
      <c r="C6311" s="458" t="s">
        <v>3835</v>
      </c>
      <c r="D6311" s="458" t="s">
        <v>2218</v>
      </c>
      <c r="E6311" s="456">
        <v>0</v>
      </c>
      <c r="F6311" s="456">
        <v>0</v>
      </c>
      <c r="G6311" s="456">
        <v>0</v>
      </c>
      <c r="H6311" s="456">
        <v>0</v>
      </c>
      <c r="I6311" s="456">
        <v>0</v>
      </c>
      <c r="J6311" s="459">
        <v>0</v>
      </c>
    </row>
    <row r="6312" spans="2:10" x14ac:dyDescent="0.25">
      <c r="B6312" s="516" t="s">
        <v>479</v>
      </c>
      <c r="C6312" s="458" t="s">
        <v>3836</v>
      </c>
      <c r="D6312" s="458" t="s">
        <v>2220</v>
      </c>
      <c r="E6312" s="456">
        <v>0</v>
      </c>
      <c r="F6312" s="456">
        <v>0</v>
      </c>
      <c r="G6312" s="456">
        <v>78647.59</v>
      </c>
      <c r="H6312" s="456">
        <v>78647.59</v>
      </c>
      <c r="I6312" s="456">
        <v>0</v>
      </c>
      <c r="J6312" s="459">
        <v>0</v>
      </c>
    </row>
    <row r="6313" spans="2:10" x14ac:dyDescent="0.25">
      <c r="B6313" s="516" t="s">
        <v>479</v>
      </c>
      <c r="C6313" s="458" t="s">
        <v>4583</v>
      </c>
      <c r="D6313" s="458" t="s">
        <v>4240</v>
      </c>
      <c r="E6313" s="456">
        <v>0</v>
      </c>
      <c r="F6313" s="456">
        <v>0</v>
      </c>
      <c r="G6313" s="456">
        <v>-8500</v>
      </c>
      <c r="H6313" s="456">
        <v>-8500</v>
      </c>
      <c r="I6313" s="456">
        <v>0</v>
      </c>
      <c r="J6313" s="459">
        <v>0</v>
      </c>
    </row>
    <row r="6314" spans="2:10" ht="18" x14ac:dyDescent="0.25">
      <c r="B6314" s="516" t="s">
        <v>479</v>
      </c>
      <c r="C6314" s="458" t="s">
        <v>4729</v>
      </c>
      <c r="D6314" s="458" t="s">
        <v>2341</v>
      </c>
      <c r="E6314" s="456">
        <v>0</v>
      </c>
      <c r="F6314" s="456">
        <v>0</v>
      </c>
      <c r="G6314" s="456">
        <v>2400</v>
      </c>
      <c r="H6314" s="456">
        <v>2400</v>
      </c>
      <c r="I6314" s="456">
        <v>0</v>
      </c>
      <c r="J6314" s="459">
        <v>0</v>
      </c>
    </row>
    <row r="6315" spans="2:10" x14ac:dyDescent="0.25">
      <c r="B6315" s="516" t="s">
        <v>479</v>
      </c>
      <c r="C6315" s="458" t="s">
        <v>5991</v>
      </c>
      <c r="D6315" s="458" t="s">
        <v>2222</v>
      </c>
      <c r="E6315" s="456">
        <v>0</v>
      </c>
      <c r="F6315" s="456">
        <v>0</v>
      </c>
      <c r="G6315" s="456">
        <v>0</v>
      </c>
      <c r="H6315" s="456">
        <v>0</v>
      </c>
      <c r="I6315" s="456">
        <v>0</v>
      </c>
      <c r="J6315" s="459">
        <v>0</v>
      </c>
    </row>
    <row r="6316" spans="2:10" x14ac:dyDescent="0.25">
      <c r="B6316" s="516" t="s">
        <v>479</v>
      </c>
      <c r="C6316" s="458" t="s">
        <v>5059</v>
      </c>
      <c r="D6316" s="458" t="s">
        <v>5021</v>
      </c>
      <c r="E6316" s="456">
        <v>0</v>
      </c>
      <c r="F6316" s="456">
        <v>0</v>
      </c>
      <c r="G6316" s="456">
        <v>14858</v>
      </c>
      <c r="H6316" s="456">
        <v>14858</v>
      </c>
      <c r="I6316" s="456">
        <v>0</v>
      </c>
      <c r="J6316" s="459">
        <v>0</v>
      </c>
    </row>
    <row r="6317" spans="2:10" x14ac:dyDescent="0.25">
      <c r="B6317" s="516" t="s">
        <v>479</v>
      </c>
      <c r="C6317" s="458" t="s">
        <v>5992</v>
      </c>
      <c r="D6317" s="458" t="s">
        <v>5615</v>
      </c>
      <c r="E6317" s="456">
        <v>0</v>
      </c>
      <c r="F6317" s="456">
        <v>0</v>
      </c>
      <c r="G6317" s="456">
        <v>0</v>
      </c>
      <c r="H6317" s="456">
        <v>0</v>
      </c>
      <c r="I6317" s="456">
        <v>0</v>
      </c>
      <c r="J6317" s="459">
        <v>0</v>
      </c>
    </row>
    <row r="6318" spans="2:10" x14ac:dyDescent="0.25">
      <c r="B6318" s="516" t="s">
        <v>479</v>
      </c>
      <c r="C6318" s="458" t="s">
        <v>5207</v>
      </c>
      <c r="D6318" s="458" t="s">
        <v>2345</v>
      </c>
      <c r="E6318" s="456">
        <v>0</v>
      </c>
      <c r="F6318" s="456">
        <v>0</v>
      </c>
      <c r="G6318" s="456">
        <v>0</v>
      </c>
      <c r="H6318" s="456">
        <v>0</v>
      </c>
      <c r="I6318" s="456">
        <v>0</v>
      </c>
      <c r="J6318" s="459">
        <v>0</v>
      </c>
    </row>
    <row r="6319" spans="2:10" x14ac:dyDescent="0.25">
      <c r="B6319" s="516" t="s">
        <v>479</v>
      </c>
      <c r="C6319" s="458" t="s">
        <v>2965</v>
      </c>
      <c r="D6319" s="458" t="s">
        <v>2224</v>
      </c>
      <c r="E6319" s="456">
        <v>0</v>
      </c>
      <c r="F6319" s="456">
        <v>0</v>
      </c>
      <c r="G6319" s="456">
        <v>0</v>
      </c>
      <c r="H6319" s="456">
        <v>0</v>
      </c>
      <c r="I6319" s="456">
        <v>0</v>
      </c>
      <c r="J6319" s="459">
        <v>0</v>
      </c>
    </row>
    <row r="6320" spans="2:10" x14ac:dyDescent="0.25">
      <c r="B6320" s="516" t="s">
        <v>479</v>
      </c>
      <c r="C6320" s="458" t="s">
        <v>3837</v>
      </c>
      <c r="D6320" s="458" t="s">
        <v>2226</v>
      </c>
      <c r="E6320" s="456">
        <v>0</v>
      </c>
      <c r="F6320" s="456">
        <v>0</v>
      </c>
      <c r="G6320" s="456">
        <v>0</v>
      </c>
      <c r="H6320" s="456">
        <v>0</v>
      </c>
      <c r="I6320" s="456">
        <v>0</v>
      </c>
      <c r="J6320" s="459">
        <v>0</v>
      </c>
    </row>
    <row r="6321" spans="2:10" ht="18" x14ac:dyDescent="0.25">
      <c r="B6321" s="516" t="s">
        <v>479</v>
      </c>
      <c r="C6321" s="458" t="s">
        <v>4928</v>
      </c>
      <c r="D6321" s="458" t="s">
        <v>3680</v>
      </c>
      <c r="E6321" s="456">
        <v>0</v>
      </c>
      <c r="F6321" s="456">
        <v>0</v>
      </c>
      <c r="G6321" s="456">
        <v>0</v>
      </c>
      <c r="H6321" s="456">
        <v>0</v>
      </c>
      <c r="I6321" s="456">
        <v>0</v>
      </c>
      <c r="J6321" s="459">
        <v>0</v>
      </c>
    </row>
    <row r="6322" spans="2:10" x14ac:dyDescent="0.25">
      <c r="B6322" s="516" t="s">
        <v>479</v>
      </c>
      <c r="C6322" s="458" t="s">
        <v>4584</v>
      </c>
      <c r="D6322" s="458" t="s">
        <v>2228</v>
      </c>
      <c r="E6322" s="456">
        <v>0</v>
      </c>
      <c r="F6322" s="456">
        <v>0</v>
      </c>
      <c r="G6322" s="456">
        <v>48303.45</v>
      </c>
      <c r="H6322" s="456">
        <v>48303.45</v>
      </c>
      <c r="I6322" s="456">
        <v>0</v>
      </c>
      <c r="J6322" s="459">
        <v>0</v>
      </c>
    </row>
    <row r="6323" spans="2:10" x14ac:dyDescent="0.25">
      <c r="B6323" s="516" t="s">
        <v>479</v>
      </c>
      <c r="C6323" s="458" t="s">
        <v>5993</v>
      </c>
      <c r="D6323" s="458" t="s">
        <v>2230</v>
      </c>
      <c r="E6323" s="456">
        <v>0</v>
      </c>
      <c r="F6323" s="456">
        <v>0</v>
      </c>
      <c r="G6323" s="456">
        <v>0</v>
      </c>
      <c r="H6323" s="456">
        <v>0</v>
      </c>
      <c r="I6323" s="456">
        <v>0</v>
      </c>
      <c r="J6323" s="459">
        <v>0</v>
      </c>
    </row>
    <row r="6324" spans="2:10" x14ac:dyDescent="0.25">
      <c r="B6324" s="516" t="s">
        <v>479</v>
      </c>
      <c r="C6324" s="458" t="s">
        <v>3838</v>
      </c>
      <c r="D6324" s="458" t="s">
        <v>2145</v>
      </c>
      <c r="E6324" s="456">
        <v>0</v>
      </c>
      <c r="F6324" s="456">
        <v>0</v>
      </c>
      <c r="G6324" s="456">
        <v>9206.9</v>
      </c>
      <c r="H6324" s="456">
        <v>9206.9</v>
      </c>
      <c r="I6324" s="456">
        <v>0</v>
      </c>
      <c r="J6324" s="459">
        <v>0</v>
      </c>
    </row>
    <row r="6325" spans="2:10" x14ac:dyDescent="0.25">
      <c r="B6325" s="516" t="s">
        <v>479</v>
      </c>
      <c r="C6325" s="458" t="s">
        <v>3430</v>
      </c>
      <c r="D6325" s="458" t="s">
        <v>2233</v>
      </c>
      <c r="E6325" s="456">
        <v>0</v>
      </c>
      <c r="F6325" s="456">
        <v>0</v>
      </c>
      <c r="G6325" s="456">
        <v>0</v>
      </c>
      <c r="H6325" s="456">
        <v>0</v>
      </c>
      <c r="I6325" s="456">
        <v>0</v>
      </c>
      <c r="J6325" s="459">
        <v>0</v>
      </c>
    </row>
    <row r="6326" spans="2:10" x14ac:dyDescent="0.25">
      <c r="B6326" s="516" t="s">
        <v>479</v>
      </c>
      <c r="C6326" s="458" t="s">
        <v>2966</v>
      </c>
      <c r="D6326" s="458" t="s">
        <v>2235</v>
      </c>
      <c r="E6326" s="456">
        <v>0</v>
      </c>
      <c r="F6326" s="456">
        <v>0</v>
      </c>
      <c r="G6326" s="456">
        <v>35138.61</v>
      </c>
      <c r="H6326" s="456">
        <v>35138.61</v>
      </c>
      <c r="I6326" s="456">
        <v>0</v>
      </c>
      <c r="J6326" s="459">
        <v>0</v>
      </c>
    </row>
    <row r="6327" spans="2:10" x14ac:dyDescent="0.25">
      <c r="B6327" s="516" t="s">
        <v>479</v>
      </c>
      <c r="C6327" s="458" t="s">
        <v>5994</v>
      </c>
      <c r="D6327" s="458" t="s">
        <v>2237</v>
      </c>
      <c r="E6327" s="456">
        <v>0</v>
      </c>
      <c r="F6327" s="456">
        <v>0</v>
      </c>
      <c r="G6327" s="456">
        <v>0</v>
      </c>
      <c r="H6327" s="456">
        <v>0</v>
      </c>
      <c r="I6327" s="456">
        <v>0</v>
      </c>
      <c r="J6327" s="459">
        <v>0</v>
      </c>
    </row>
    <row r="6328" spans="2:10" x14ac:dyDescent="0.25">
      <c r="B6328" s="516" t="s">
        <v>479</v>
      </c>
      <c r="C6328" s="458" t="s">
        <v>3839</v>
      </c>
      <c r="D6328" s="458" t="s">
        <v>2147</v>
      </c>
      <c r="E6328" s="456">
        <v>0</v>
      </c>
      <c r="F6328" s="456">
        <v>0</v>
      </c>
      <c r="G6328" s="456">
        <v>0</v>
      </c>
      <c r="H6328" s="456">
        <v>0</v>
      </c>
      <c r="I6328" s="456">
        <v>0</v>
      </c>
      <c r="J6328" s="459">
        <v>0</v>
      </c>
    </row>
    <row r="6329" spans="2:10" x14ac:dyDescent="0.25">
      <c r="B6329" s="516" t="s">
        <v>479</v>
      </c>
      <c r="C6329" s="458" t="s">
        <v>4585</v>
      </c>
      <c r="D6329" s="458" t="s">
        <v>2351</v>
      </c>
      <c r="E6329" s="456">
        <v>0</v>
      </c>
      <c r="F6329" s="456">
        <v>0</v>
      </c>
      <c r="G6329" s="456">
        <v>8000</v>
      </c>
      <c r="H6329" s="456">
        <v>8000</v>
      </c>
      <c r="I6329" s="456">
        <v>0</v>
      </c>
      <c r="J6329" s="459">
        <v>0</v>
      </c>
    </row>
    <row r="6330" spans="2:10" x14ac:dyDescent="0.25">
      <c r="B6330" s="516" t="s">
        <v>479</v>
      </c>
      <c r="C6330" s="458" t="s">
        <v>3431</v>
      </c>
      <c r="D6330" s="458" t="s">
        <v>2149</v>
      </c>
      <c r="E6330" s="456">
        <v>0</v>
      </c>
      <c r="F6330" s="456">
        <v>0</v>
      </c>
      <c r="G6330" s="456">
        <v>5955.18</v>
      </c>
      <c r="H6330" s="456">
        <v>5955.18</v>
      </c>
      <c r="I6330" s="456">
        <v>0</v>
      </c>
      <c r="J6330" s="459">
        <v>0</v>
      </c>
    </row>
    <row r="6331" spans="2:10" ht="18" x14ac:dyDescent="0.25">
      <c r="B6331" s="516" t="s">
        <v>479</v>
      </c>
      <c r="C6331" s="458" t="s">
        <v>3840</v>
      </c>
      <c r="D6331" s="458" t="s">
        <v>2241</v>
      </c>
      <c r="E6331" s="456">
        <v>0</v>
      </c>
      <c r="F6331" s="456">
        <v>0</v>
      </c>
      <c r="G6331" s="456">
        <v>0</v>
      </c>
      <c r="H6331" s="456">
        <v>0</v>
      </c>
      <c r="I6331" s="456">
        <v>0</v>
      </c>
      <c r="J6331" s="459">
        <v>0</v>
      </c>
    </row>
    <row r="6332" spans="2:10" ht="18" x14ac:dyDescent="0.25">
      <c r="B6332" s="516" t="s">
        <v>479</v>
      </c>
      <c r="C6332" s="458" t="s">
        <v>4142</v>
      </c>
      <c r="D6332" s="458" t="s">
        <v>2243</v>
      </c>
      <c r="E6332" s="456">
        <v>0</v>
      </c>
      <c r="F6332" s="456">
        <v>0</v>
      </c>
      <c r="G6332" s="456">
        <v>17431</v>
      </c>
      <c r="H6332" s="456">
        <v>17431</v>
      </c>
      <c r="I6332" s="456">
        <v>0</v>
      </c>
      <c r="J6332" s="459">
        <v>0</v>
      </c>
    </row>
    <row r="6333" spans="2:10" x14ac:dyDescent="0.25">
      <c r="B6333" s="516" t="s">
        <v>479</v>
      </c>
      <c r="C6333" s="458" t="s">
        <v>3432</v>
      </c>
      <c r="D6333" s="458" t="s">
        <v>2151</v>
      </c>
      <c r="E6333" s="456">
        <v>0</v>
      </c>
      <c r="F6333" s="456">
        <v>0</v>
      </c>
      <c r="G6333" s="456">
        <v>12799.81</v>
      </c>
      <c r="H6333" s="456">
        <v>12799.81</v>
      </c>
      <c r="I6333" s="456">
        <v>0</v>
      </c>
      <c r="J6333" s="459">
        <v>0</v>
      </c>
    </row>
    <row r="6334" spans="2:10" x14ac:dyDescent="0.25">
      <c r="B6334" s="516" t="s">
        <v>479</v>
      </c>
      <c r="C6334" s="458" t="s">
        <v>3841</v>
      </c>
      <c r="D6334" s="458" t="s">
        <v>2246</v>
      </c>
      <c r="E6334" s="456">
        <v>0</v>
      </c>
      <c r="F6334" s="456">
        <v>0</v>
      </c>
      <c r="G6334" s="456">
        <v>0</v>
      </c>
      <c r="H6334" s="456">
        <v>0</v>
      </c>
      <c r="I6334" s="456">
        <v>0</v>
      </c>
      <c r="J6334" s="459">
        <v>0</v>
      </c>
    </row>
    <row r="6335" spans="2:10" x14ac:dyDescent="0.25">
      <c r="B6335" s="516" t="s">
        <v>479</v>
      </c>
      <c r="C6335" s="458" t="s">
        <v>3842</v>
      </c>
      <c r="D6335" s="458" t="s">
        <v>2248</v>
      </c>
      <c r="E6335" s="456">
        <v>0</v>
      </c>
      <c r="F6335" s="456">
        <v>0</v>
      </c>
      <c r="G6335" s="456">
        <v>0</v>
      </c>
      <c r="H6335" s="456">
        <v>0</v>
      </c>
      <c r="I6335" s="456">
        <v>0</v>
      </c>
      <c r="J6335" s="459">
        <v>0</v>
      </c>
    </row>
    <row r="6336" spans="2:10" ht="18" x14ac:dyDescent="0.25">
      <c r="B6336" s="516" t="s">
        <v>479</v>
      </c>
      <c r="C6336" s="458" t="s">
        <v>5995</v>
      </c>
      <c r="D6336" s="458" t="s">
        <v>2250</v>
      </c>
      <c r="E6336" s="456">
        <v>0</v>
      </c>
      <c r="F6336" s="456">
        <v>0</v>
      </c>
      <c r="G6336" s="456">
        <v>0</v>
      </c>
      <c r="H6336" s="456">
        <v>0</v>
      </c>
      <c r="I6336" s="456">
        <v>0</v>
      </c>
      <c r="J6336" s="459">
        <v>0</v>
      </c>
    </row>
    <row r="6337" spans="2:10" ht="18" x14ac:dyDescent="0.25">
      <c r="B6337" s="516" t="s">
        <v>479</v>
      </c>
      <c r="C6337" s="458" t="s">
        <v>3433</v>
      </c>
      <c r="D6337" s="458" t="s">
        <v>2252</v>
      </c>
      <c r="E6337" s="456">
        <v>0</v>
      </c>
      <c r="F6337" s="456">
        <v>0</v>
      </c>
      <c r="G6337" s="456">
        <v>0</v>
      </c>
      <c r="H6337" s="456">
        <v>0</v>
      </c>
      <c r="I6337" s="456">
        <v>0</v>
      </c>
      <c r="J6337" s="459">
        <v>0</v>
      </c>
    </row>
    <row r="6338" spans="2:10" ht="18" x14ac:dyDescent="0.25">
      <c r="B6338" s="516" t="s">
        <v>479</v>
      </c>
      <c r="C6338" s="458" t="s">
        <v>4143</v>
      </c>
      <c r="D6338" s="458" t="s">
        <v>3682</v>
      </c>
      <c r="E6338" s="456">
        <v>0</v>
      </c>
      <c r="F6338" s="456">
        <v>0</v>
      </c>
      <c r="G6338" s="456">
        <v>23300</v>
      </c>
      <c r="H6338" s="456">
        <v>23300</v>
      </c>
      <c r="I6338" s="456">
        <v>0</v>
      </c>
      <c r="J6338" s="459">
        <v>0</v>
      </c>
    </row>
    <row r="6339" spans="2:10" ht="18" x14ac:dyDescent="0.25">
      <c r="B6339" s="516" t="s">
        <v>479</v>
      </c>
      <c r="C6339" s="458" t="s">
        <v>5208</v>
      </c>
      <c r="D6339" s="458" t="s">
        <v>5152</v>
      </c>
      <c r="E6339" s="456">
        <v>0</v>
      </c>
      <c r="F6339" s="456">
        <v>0</v>
      </c>
      <c r="G6339" s="456">
        <v>0</v>
      </c>
      <c r="H6339" s="456">
        <v>0</v>
      </c>
      <c r="I6339" s="456">
        <v>0</v>
      </c>
      <c r="J6339" s="459">
        <v>0</v>
      </c>
    </row>
    <row r="6340" spans="2:10" x14ac:dyDescent="0.25">
      <c r="B6340" s="516" t="s">
        <v>479</v>
      </c>
      <c r="C6340" s="458" t="s">
        <v>2967</v>
      </c>
      <c r="D6340" s="458" t="s">
        <v>2155</v>
      </c>
      <c r="E6340" s="456">
        <v>0</v>
      </c>
      <c r="F6340" s="456">
        <v>0</v>
      </c>
      <c r="G6340" s="456">
        <v>56385.279999999999</v>
      </c>
      <c r="H6340" s="456">
        <v>56385.279999999999</v>
      </c>
      <c r="I6340" s="456">
        <v>0</v>
      </c>
      <c r="J6340" s="459">
        <v>0</v>
      </c>
    </row>
    <row r="6341" spans="2:10" x14ac:dyDescent="0.25">
      <c r="B6341" s="516" t="s">
        <v>479</v>
      </c>
      <c r="C6341" s="458" t="s">
        <v>2968</v>
      </c>
      <c r="D6341" s="458" t="s">
        <v>2157</v>
      </c>
      <c r="E6341" s="456">
        <v>0</v>
      </c>
      <c r="F6341" s="456">
        <v>0</v>
      </c>
      <c r="G6341" s="456">
        <v>21280.05</v>
      </c>
      <c r="H6341" s="456">
        <v>21280.05</v>
      </c>
      <c r="I6341" s="456">
        <v>0</v>
      </c>
      <c r="J6341" s="459">
        <v>0</v>
      </c>
    </row>
    <row r="6342" spans="2:10" x14ac:dyDescent="0.25">
      <c r="B6342" s="516" t="s">
        <v>479</v>
      </c>
      <c r="C6342" s="458" t="s">
        <v>3434</v>
      </c>
      <c r="D6342" s="458" t="s">
        <v>2256</v>
      </c>
      <c r="E6342" s="456">
        <v>0</v>
      </c>
      <c r="F6342" s="456">
        <v>0</v>
      </c>
      <c r="G6342" s="456">
        <v>6025.77</v>
      </c>
      <c r="H6342" s="456">
        <v>6025.77</v>
      </c>
      <c r="I6342" s="456">
        <v>0</v>
      </c>
      <c r="J6342" s="459">
        <v>0</v>
      </c>
    </row>
    <row r="6343" spans="2:10" x14ac:dyDescent="0.25">
      <c r="B6343" s="516" t="s">
        <v>479</v>
      </c>
      <c r="C6343" s="458" t="s">
        <v>4929</v>
      </c>
      <c r="D6343" s="458" t="s">
        <v>4840</v>
      </c>
      <c r="E6343" s="456">
        <v>0</v>
      </c>
      <c r="F6343" s="456">
        <v>0</v>
      </c>
      <c r="G6343" s="456">
        <v>0</v>
      </c>
      <c r="H6343" s="456">
        <v>0</v>
      </c>
      <c r="I6343" s="456">
        <v>0</v>
      </c>
      <c r="J6343" s="459">
        <v>0</v>
      </c>
    </row>
    <row r="6344" spans="2:10" x14ac:dyDescent="0.25">
      <c r="B6344" s="516" t="s">
        <v>479</v>
      </c>
      <c r="C6344" s="458" t="s">
        <v>2969</v>
      </c>
      <c r="D6344" s="458" t="s">
        <v>2258</v>
      </c>
      <c r="E6344" s="456">
        <v>0</v>
      </c>
      <c r="F6344" s="456">
        <v>0</v>
      </c>
      <c r="G6344" s="456">
        <v>6685.34</v>
      </c>
      <c r="H6344" s="456">
        <v>6685.34</v>
      </c>
      <c r="I6344" s="456">
        <v>0</v>
      </c>
      <c r="J6344" s="459">
        <v>0</v>
      </c>
    </row>
    <row r="6345" spans="2:10" x14ac:dyDescent="0.25">
      <c r="B6345" s="516" t="s">
        <v>479</v>
      </c>
      <c r="C6345" s="458" t="s">
        <v>4586</v>
      </c>
      <c r="D6345" s="458" t="s">
        <v>4494</v>
      </c>
      <c r="E6345" s="456">
        <v>0</v>
      </c>
      <c r="F6345" s="456">
        <v>0</v>
      </c>
      <c r="G6345" s="456">
        <v>467</v>
      </c>
      <c r="H6345" s="456">
        <v>467</v>
      </c>
      <c r="I6345" s="456">
        <v>0</v>
      </c>
      <c r="J6345" s="459">
        <v>0</v>
      </c>
    </row>
    <row r="6346" spans="2:10" x14ac:dyDescent="0.25">
      <c r="B6346" s="516" t="s">
        <v>479</v>
      </c>
      <c r="C6346" s="458" t="s">
        <v>4373</v>
      </c>
      <c r="D6346" s="458" t="s">
        <v>2260</v>
      </c>
      <c r="E6346" s="456">
        <v>0</v>
      </c>
      <c r="F6346" s="456">
        <v>0</v>
      </c>
      <c r="G6346" s="456">
        <v>0</v>
      </c>
      <c r="H6346" s="456">
        <v>0</v>
      </c>
      <c r="I6346" s="456">
        <v>0</v>
      </c>
      <c r="J6346" s="459">
        <v>0</v>
      </c>
    </row>
    <row r="6347" spans="2:10" x14ac:dyDescent="0.25">
      <c r="B6347" s="516" t="s">
        <v>479</v>
      </c>
      <c r="C6347" s="458" t="s">
        <v>3843</v>
      </c>
      <c r="D6347" s="458" t="s">
        <v>3684</v>
      </c>
      <c r="E6347" s="456">
        <v>0</v>
      </c>
      <c r="F6347" s="456">
        <v>0</v>
      </c>
      <c r="G6347" s="456">
        <v>28248.33</v>
      </c>
      <c r="H6347" s="456">
        <v>28248.33</v>
      </c>
      <c r="I6347" s="456">
        <v>0</v>
      </c>
      <c r="J6347" s="459">
        <v>0</v>
      </c>
    </row>
    <row r="6348" spans="2:10" x14ac:dyDescent="0.25">
      <c r="B6348" s="516" t="s">
        <v>479</v>
      </c>
      <c r="C6348" s="458" t="s">
        <v>3435</v>
      </c>
      <c r="D6348" s="458" t="s">
        <v>2262</v>
      </c>
      <c r="E6348" s="456">
        <v>0</v>
      </c>
      <c r="F6348" s="456">
        <v>0</v>
      </c>
      <c r="G6348" s="456">
        <v>17800</v>
      </c>
      <c r="H6348" s="456">
        <v>17800</v>
      </c>
      <c r="I6348" s="456">
        <v>0</v>
      </c>
      <c r="J6348" s="459">
        <v>0</v>
      </c>
    </row>
    <row r="6349" spans="2:10" x14ac:dyDescent="0.25">
      <c r="B6349" s="516" t="s">
        <v>479</v>
      </c>
      <c r="C6349" s="458" t="s">
        <v>3436</v>
      </c>
      <c r="D6349" s="458" t="s">
        <v>2264</v>
      </c>
      <c r="E6349" s="456">
        <v>0</v>
      </c>
      <c r="F6349" s="456">
        <v>0</v>
      </c>
      <c r="G6349" s="456">
        <v>732543.6</v>
      </c>
      <c r="H6349" s="456">
        <v>732543.6</v>
      </c>
      <c r="I6349" s="456">
        <v>0</v>
      </c>
      <c r="J6349" s="459">
        <v>0</v>
      </c>
    </row>
    <row r="6350" spans="2:10" x14ac:dyDescent="0.25">
      <c r="B6350" s="516" t="s">
        <v>479</v>
      </c>
      <c r="C6350" s="458" t="s">
        <v>4144</v>
      </c>
      <c r="D6350" s="458" t="s">
        <v>2266</v>
      </c>
      <c r="E6350" s="456">
        <v>0</v>
      </c>
      <c r="F6350" s="456">
        <v>0</v>
      </c>
      <c r="G6350" s="456">
        <v>0</v>
      </c>
      <c r="H6350" s="456">
        <v>0</v>
      </c>
      <c r="I6350" s="456">
        <v>0</v>
      </c>
      <c r="J6350" s="459">
        <v>0</v>
      </c>
    </row>
    <row r="6351" spans="2:10" x14ac:dyDescent="0.25">
      <c r="B6351" s="516" t="s">
        <v>479</v>
      </c>
      <c r="C6351" s="458" t="s">
        <v>4730</v>
      </c>
      <c r="D6351" s="458" t="s">
        <v>2365</v>
      </c>
      <c r="E6351" s="456">
        <v>0</v>
      </c>
      <c r="F6351" s="456">
        <v>0</v>
      </c>
      <c r="G6351" s="456">
        <v>0</v>
      </c>
      <c r="H6351" s="456">
        <v>0</v>
      </c>
      <c r="I6351" s="456">
        <v>0</v>
      </c>
      <c r="J6351" s="459">
        <v>0</v>
      </c>
    </row>
    <row r="6352" spans="2:10" x14ac:dyDescent="0.25">
      <c r="B6352" s="516" t="s">
        <v>479</v>
      </c>
      <c r="C6352" s="458" t="s">
        <v>4374</v>
      </c>
      <c r="D6352" s="458" t="s">
        <v>3686</v>
      </c>
      <c r="E6352" s="456">
        <v>0</v>
      </c>
      <c r="F6352" s="456">
        <v>0</v>
      </c>
      <c r="G6352" s="456">
        <v>0</v>
      </c>
      <c r="H6352" s="456">
        <v>0</v>
      </c>
      <c r="I6352" s="456">
        <v>0</v>
      </c>
      <c r="J6352" s="459">
        <v>0</v>
      </c>
    </row>
    <row r="6353" spans="2:10" x14ac:dyDescent="0.25">
      <c r="B6353" s="516" t="s">
        <v>479</v>
      </c>
      <c r="C6353" s="458" t="s">
        <v>3844</v>
      </c>
      <c r="D6353" s="458" t="s">
        <v>2546</v>
      </c>
      <c r="E6353" s="456">
        <v>0</v>
      </c>
      <c r="F6353" s="456">
        <v>0</v>
      </c>
      <c r="G6353" s="456">
        <v>0</v>
      </c>
      <c r="H6353" s="456">
        <v>0</v>
      </c>
      <c r="I6353" s="456">
        <v>0</v>
      </c>
      <c r="J6353" s="459">
        <v>0</v>
      </c>
    </row>
    <row r="6354" spans="2:10" x14ac:dyDescent="0.25">
      <c r="B6354" s="516" t="s">
        <v>479</v>
      </c>
      <c r="C6354" s="458" t="s">
        <v>5996</v>
      </c>
      <c r="D6354" s="458" t="s">
        <v>2367</v>
      </c>
      <c r="E6354" s="456">
        <v>0</v>
      </c>
      <c r="F6354" s="456">
        <v>0</v>
      </c>
      <c r="G6354" s="456">
        <v>0</v>
      </c>
      <c r="H6354" s="456">
        <v>0</v>
      </c>
      <c r="I6354" s="456">
        <v>0</v>
      </c>
      <c r="J6354" s="459">
        <v>0</v>
      </c>
    </row>
    <row r="6355" spans="2:10" ht="18" x14ac:dyDescent="0.25">
      <c r="B6355" s="516" t="s">
        <v>479</v>
      </c>
      <c r="C6355" s="458" t="s">
        <v>4930</v>
      </c>
      <c r="D6355" s="458" t="s">
        <v>4841</v>
      </c>
      <c r="E6355" s="456">
        <v>0</v>
      </c>
      <c r="F6355" s="456">
        <v>0</v>
      </c>
      <c r="G6355" s="456">
        <v>0</v>
      </c>
      <c r="H6355" s="456">
        <v>0</v>
      </c>
      <c r="I6355" s="456">
        <v>0</v>
      </c>
      <c r="J6355" s="459">
        <v>0</v>
      </c>
    </row>
    <row r="6356" spans="2:10" x14ac:dyDescent="0.25">
      <c r="B6356" s="516" t="s">
        <v>479</v>
      </c>
      <c r="C6356" s="458" t="s">
        <v>5997</v>
      </c>
      <c r="D6356" s="458" t="s">
        <v>4681</v>
      </c>
      <c r="E6356" s="456">
        <v>0</v>
      </c>
      <c r="F6356" s="456">
        <v>0</v>
      </c>
      <c r="G6356" s="456">
        <v>0</v>
      </c>
      <c r="H6356" s="456">
        <v>0</v>
      </c>
      <c r="I6356" s="456">
        <v>0</v>
      </c>
      <c r="J6356" s="459">
        <v>0</v>
      </c>
    </row>
    <row r="6357" spans="2:10" x14ac:dyDescent="0.25">
      <c r="B6357" s="516" t="s">
        <v>479</v>
      </c>
      <c r="C6357" s="458" t="s">
        <v>5998</v>
      </c>
      <c r="D6357" s="458" t="s">
        <v>5631</v>
      </c>
      <c r="E6357" s="456">
        <v>0</v>
      </c>
      <c r="F6357" s="456">
        <v>0</v>
      </c>
      <c r="G6357" s="456">
        <v>17075</v>
      </c>
      <c r="H6357" s="456">
        <v>17075</v>
      </c>
      <c r="I6357" s="456">
        <v>0</v>
      </c>
      <c r="J6357" s="459">
        <v>0</v>
      </c>
    </row>
    <row r="6358" spans="2:10" x14ac:dyDescent="0.25">
      <c r="B6358" s="516" t="s">
        <v>479</v>
      </c>
      <c r="C6358" s="458" t="s">
        <v>2970</v>
      </c>
      <c r="D6358" s="458" t="s">
        <v>2065</v>
      </c>
      <c r="E6358" s="456">
        <v>0</v>
      </c>
      <c r="F6358" s="456">
        <v>0</v>
      </c>
      <c r="G6358" s="456">
        <v>509026</v>
      </c>
      <c r="H6358" s="456">
        <v>509026</v>
      </c>
      <c r="I6358" s="456">
        <v>0</v>
      </c>
      <c r="J6358" s="459">
        <v>0</v>
      </c>
    </row>
    <row r="6359" spans="2:10" x14ac:dyDescent="0.25">
      <c r="B6359" s="516" t="s">
        <v>479</v>
      </c>
      <c r="C6359" s="458" t="s">
        <v>2971</v>
      </c>
      <c r="D6359" s="458" t="s">
        <v>2067</v>
      </c>
      <c r="E6359" s="456">
        <v>0</v>
      </c>
      <c r="F6359" s="456">
        <v>0</v>
      </c>
      <c r="G6359" s="456">
        <v>21305.05</v>
      </c>
      <c r="H6359" s="456">
        <v>21305.05</v>
      </c>
      <c r="I6359" s="456">
        <v>0</v>
      </c>
      <c r="J6359" s="459">
        <v>0</v>
      </c>
    </row>
    <row r="6360" spans="2:10" x14ac:dyDescent="0.25">
      <c r="B6360" s="516" t="s">
        <v>479</v>
      </c>
      <c r="C6360" s="458" t="s">
        <v>3845</v>
      </c>
      <c r="D6360" s="458" t="s">
        <v>2069</v>
      </c>
      <c r="E6360" s="456">
        <v>0</v>
      </c>
      <c r="F6360" s="456">
        <v>0</v>
      </c>
      <c r="G6360" s="456">
        <v>0</v>
      </c>
      <c r="H6360" s="456">
        <v>0</v>
      </c>
      <c r="I6360" s="456">
        <v>0</v>
      </c>
      <c r="J6360" s="459">
        <v>0</v>
      </c>
    </row>
    <row r="6361" spans="2:10" x14ac:dyDescent="0.25">
      <c r="B6361" s="516" t="s">
        <v>479</v>
      </c>
      <c r="C6361" s="458" t="s">
        <v>2972</v>
      </c>
      <c r="D6361" s="458" t="s">
        <v>2071</v>
      </c>
      <c r="E6361" s="456">
        <v>0</v>
      </c>
      <c r="F6361" s="456">
        <v>0</v>
      </c>
      <c r="G6361" s="456">
        <v>0</v>
      </c>
      <c r="H6361" s="456">
        <v>0</v>
      </c>
      <c r="I6361" s="456">
        <v>0</v>
      </c>
      <c r="J6361" s="459">
        <v>0</v>
      </c>
    </row>
    <row r="6362" spans="2:10" x14ac:dyDescent="0.25">
      <c r="B6362" s="516" t="s">
        <v>479</v>
      </c>
      <c r="C6362" s="458" t="s">
        <v>2973</v>
      </c>
      <c r="D6362" s="458" t="s">
        <v>2073</v>
      </c>
      <c r="E6362" s="456">
        <v>0</v>
      </c>
      <c r="F6362" s="456">
        <v>0</v>
      </c>
      <c r="G6362" s="456">
        <v>0</v>
      </c>
      <c r="H6362" s="456">
        <v>0</v>
      </c>
      <c r="I6362" s="456">
        <v>0</v>
      </c>
      <c r="J6362" s="459">
        <v>0</v>
      </c>
    </row>
    <row r="6363" spans="2:10" x14ac:dyDescent="0.25">
      <c r="B6363" s="516" t="s">
        <v>479</v>
      </c>
      <c r="C6363" s="458" t="s">
        <v>2974</v>
      </c>
      <c r="D6363" s="458" t="s">
        <v>2075</v>
      </c>
      <c r="E6363" s="456">
        <v>0</v>
      </c>
      <c r="F6363" s="456">
        <v>0</v>
      </c>
      <c r="G6363" s="456">
        <v>254523.99</v>
      </c>
      <c r="H6363" s="456">
        <v>254523.99</v>
      </c>
      <c r="I6363" s="456">
        <v>0</v>
      </c>
      <c r="J6363" s="459">
        <v>0</v>
      </c>
    </row>
    <row r="6364" spans="2:10" x14ac:dyDescent="0.25">
      <c r="B6364" s="516" t="s">
        <v>479</v>
      </c>
      <c r="C6364" s="458" t="s">
        <v>2975</v>
      </c>
      <c r="D6364" s="458" t="s">
        <v>2077</v>
      </c>
      <c r="E6364" s="456">
        <v>0</v>
      </c>
      <c r="F6364" s="456">
        <v>0</v>
      </c>
      <c r="G6364" s="456">
        <v>0</v>
      </c>
      <c r="H6364" s="456">
        <v>0</v>
      </c>
      <c r="I6364" s="456">
        <v>0</v>
      </c>
      <c r="J6364" s="459">
        <v>0</v>
      </c>
    </row>
    <row r="6365" spans="2:10" x14ac:dyDescent="0.25">
      <c r="B6365" s="516" t="s">
        <v>479</v>
      </c>
      <c r="C6365" s="458" t="s">
        <v>2976</v>
      </c>
      <c r="D6365" s="458" t="s">
        <v>2079</v>
      </c>
      <c r="E6365" s="456">
        <v>0</v>
      </c>
      <c r="F6365" s="456">
        <v>0</v>
      </c>
      <c r="G6365" s="456">
        <v>102307.04</v>
      </c>
      <c r="H6365" s="456">
        <v>102307.04</v>
      </c>
      <c r="I6365" s="456">
        <v>0</v>
      </c>
      <c r="J6365" s="459">
        <v>0</v>
      </c>
    </row>
    <row r="6366" spans="2:10" x14ac:dyDescent="0.25">
      <c r="B6366" s="516" t="s">
        <v>479</v>
      </c>
      <c r="C6366" s="458" t="s">
        <v>3437</v>
      </c>
      <c r="D6366" s="458" t="s">
        <v>2081</v>
      </c>
      <c r="E6366" s="456">
        <v>0</v>
      </c>
      <c r="F6366" s="456">
        <v>0</v>
      </c>
      <c r="G6366" s="456">
        <v>72850.39</v>
      </c>
      <c r="H6366" s="456">
        <v>72850.39</v>
      </c>
      <c r="I6366" s="456">
        <v>0</v>
      </c>
      <c r="J6366" s="459">
        <v>0</v>
      </c>
    </row>
    <row r="6367" spans="2:10" x14ac:dyDescent="0.25">
      <c r="B6367" s="516" t="s">
        <v>479</v>
      </c>
      <c r="C6367" s="458" t="s">
        <v>4931</v>
      </c>
      <c r="D6367" s="458" t="s">
        <v>2083</v>
      </c>
      <c r="E6367" s="456">
        <v>0</v>
      </c>
      <c r="F6367" s="456">
        <v>0</v>
      </c>
      <c r="G6367" s="456">
        <v>0</v>
      </c>
      <c r="H6367" s="456">
        <v>0</v>
      </c>
      <c r="I6367" s="456">
        <v>0</v>
      </c>
      <c r="J6367" s="459">
        <v>0</v>
      </c>
    </row>
    <row r="6368" spans="2:10" x14ac:dyDescent="0.25">
      <c r="B6368" s="516" t="s">
        <v>479</v>
      </c>
      <c r="C6368" s="458" t="s">
        <v>3846</v>
      </c>
      <c r="D6368" s="458" t="s">
        <v>2085</v>
      </c>
      <c r="E6368" s="456">
        <v>0</v>
      </c>
      <c r="F6368" s="456">
        <v>0</v>
      </c>
      <c r="G6368" s="456">
        <v>105745.33</v>
      </c>
      <c r="H6368" s="456">
        <v>105745.33</v>
      </c>
      <c r="I6368" s="456">
        <v>0</v>
      </c>
      <c r="J6368" s="459">
        <v>0</v>
      </c>
    </row>
    <row r="6369" spans="2:10" x14ac:dyDescent="0.25">
      <c r="B6369" s="516" t="s">
        <v>479</v>
      </c>
      <c r="C6369" s="458" t="s">
        <v>3847</v>
      </c>
      <c r="D6369" s="458" t="s">
        <v>2087</v>
      </c>
      <c r="E6369" s="456">
        <v>0</v>
      </c>
      <c r="F6369" s="456">
        <v>0</v>
      </c>
      <c r="G6369" s="456">
        <v>0</v>
      </c>
      <c r="H6369" s="456">
        <v>0</v>
      </c>
      <c r="I6369" s="456">
        <v>0</v>
      </c>
      <c r="J6369" s="459">
        <v>0</v>
      </c>
    </row>
    <row r="6370" spans="2:10" x14ac:dyDescent="0.25">
      <c r="B6370" s="516" t="s">
        <v>479</v>
      </c>
      <c r="C6370" s="458" t="s">
        <v>2977</v>
      </c>
      <c r="D6370" s="458" t="s">
        <v>2089</v>
      </c>
      <c r="E6370" s="456">
        <v>0</v>
      </c>
      <c r="F6370" s="456">
        <v>0</v>
      </c>
      <c r="G6370" s="456">
        <v>10332.4</v>
      </c>
      <c r="H6370" s="456">
        <v>10332.4</v>
      </c>
      <c r="I6370" s="456">
        <v>0</v>
      </c>
      <c r="J6370" s="459">
        <v>0</v>
      </c>
    </row>
    <row r="6371" spans="2:10" x14ac:dyDescent="0.25">
      <c r="B6371" s="516" t="s">
        <v>479</v>
      </c>
      <c r="C6371" s="458" t="s">
        <v>3438</v>
      </c>
      <c r="D6371" s="458" t="s">
        <v>2091</v>
      </c>
      <c r="E6371" s="456">
        <v>0</v>
      </c>
      <c r="F6371" s="456">
        <v>0</v>
      </c>
      <c r="G6371" s="456">
        <v>0</v>
      </c>
      <c r="H6371" s="456">
        <v>0</v>
      </c>
      <c r="I6371" s="456">
        <v>0</v>
      </c>
      <c r="J6371" s="459">
        <v>0</v>
      </c>
    </row>
    <row r="6372" spans="2:10" x14ac:dyDescent="0.25">
      <c r="B6372" s="516" t="s">
        <v>479</v>
      </c>
      <c r="C6372" s="458" t="s">
        <v>4145</v>
      </c>
      <c r="D6372" s="458" t="s">
        <v>4060</v>
      </c>
      <c r="E6372" s="456">
        <v>0</v>
      </c>
      <c r="F6372" s="456">
        <v>0</v>
      </c>
      <c r="G6372" s="456">
        <v>0</v>
      </c>
      <c r="H6372" s="456">
        <v>0</v>
      </c>
      <c r="I6372" s="456">
        <v>0</v>
      </c>
      <c r="J6372" s="459">
        <v>0</v>
      </c>
    </row>
    <row r="6373" spans="2:10" x14ac:dyDescent="0.25">
      <c r="B6373" s="516" t="s">
        <v>479</v>
      </c>
      <c r="C6373" s="458" t="s">
        <v>5999</v>
      </c>
      <c r="D6373" s="458" t="s">
        <v>2093</v>
      </c>
      <c r="E6373" s="456">
        <v>0</v>
      </c>
      <c r="F6373" s="456">
        <v>0</v>
      </c>
      <c r="G6373" s="456">
        <v>0</v>
      </c>
      <c r="H6373" s="456">
        <v>0</v>
      </c>
      <c r="I6373" s="456">
        <v>0</v>
      </c>
      <c r="J6373" s="459">
        <v>0</v>
      </c>
    </row>
    <row r="6374" spans="2:10" x14ac:dyDescent="0.25">
      <c r="B6374" s="516" t="s">
        <v>479</v>
      </c>
      <c r="C6374" s="458" t="s">
        <v>3439</v>
      </c>
      <c r="D6374" s="458" t="s">
        <v>2095</v>
      </c>
      <c r="E6374" s="456">
        <v>0</v>
      </c>
      <c r="F6374" s="456">
        <v>0</v>
      </c>
      <c r="G6374" s="456">
        <v>16819.21</v>
      </c>
      <c r="H6374" s="456">
        <v>16819.21</v>
      </c>
      <c r="I6374" s="456">
        <v>0</v>
      </c>
      <c r="J6374" s="459">
        <v>0</v>
      </c>
    </row>
    <row r="6375" spans="2:10" x14ac:dyDescent="0.25">
      <c r="B6375" s="516" t="s">
        <v>479</v>
      </c>
      <c r="C6375" s="458" t="s">
        <v>3440</v>
      </c>
      <c r="D6375" s="458" t="s">
        <v>2097</v>
      </c>
      <c r="E6375" s="456">
        <v>0</v>
      </c>
      <c r="F6375" s="456">
        <v>0</v>
      </c>
      <c r="G6375" s="456">
        <v>1235.8399999999999</v>
      </c>
      <c r="H6375" s="456">
        <v>1235.8399999999999</v>
      </c>
      <c r="I6375" s="456">
        <v>0</v>
      </c>
      <c r="J6375" s="459">
        <v>0</v>
      </c>
    </row>
    <row r="6376" spans="2:10" x14ac:dyDescent="0.25">
      <c r="B6376" s="516" t="s">
        <v>479</v>
      </c>
      <c r="C6376" s="458" t="s">
        <v>4587</v>
      </c>
      <c r="D6376" s="458" t="s">
        <v>2099</v>
      </c>
      <c r="E6376" s="456">
        <v>0</v>
      </c>
      <c r="F6376" s="456">
        <v>0</v>
      </c>
      <c r="G6376" s="456">
        <v>0</v>
      </c>
      <c r="H6376" s="456">
        <v>0</v>
      </c>
      <c r="I6376" s="456">
        <v>0</v>
      </c>
      <c r="J6376" s="459">
        <v>0</v>
      </c>
    </row>
    <row r="6377" spans="2:10" x14ac:dyDescent="0.25">
      <c r="B6377" s="516" t="s">
        <v>479</v>
      </c>
      <c r="C6377" s="458" t="s">
        <v>6000</v>
      </c>
      <c r="D6377" s="458" t="s">
        <v>2283</v>
      </c>
      <c r="E6377" s="456">
        <v>0</v>
      </c>
      <c r="F6377" s="456">
        <v>0</v>
      </c>
      <c r="G6377" s="456">
        <v>0</v>
      </c>
      <c r="H6377" s="456">
        <v>0</v>
      </c>
      <c r="I6377" s="456">
        <v>0</v>
      </c>
      <c r="J6377" s="459">
        <v>0</v>
      </c>
    </row>
    <row r="6378" spans="2:10" x14ac:dyDescent="0.25">
      <c r="B6378" s="516" t="s">
        <v>479</v>
      </c>
      <c r="C6378" s="458" t="s">
        <v>4932</v>
      </c>
      <c r="D6378" s="458" t="s">
        <v>2179</v>
      </c>
      <c r="E6378" s="456">
        <v>0</v>
      </c>
      <c r="F6378" s="456">
        <v>0</v>
      </c>
      <c r="G6378" s="456">
        <v>0</v>
      </c>
      <c r="H6378" s="456">
        <v>0</v>
      </c>
      <c r="I6378" s="456">
        <v>0</v>
      </c>
      <c r="J6378" s="459">
        <v>0</v>
      </c>
    </row>
    <row r="6379" spans="2:10" x14ac:dyDescent="0.25">
      <c r="B6379" s="516" t="s">
        <v>479</v>
      </c>
      <c r="C6379" s="458" t="s">
        <v>3848</v>
      </c>
      <c r="D6379" s="458" t="s">
        <v>2101</v>
      </c>
      <c r="E6379" s="456">
        <v>0</v>
      </c>
      <c r="F6379" s="456">
        <v>0</v>
      </c>
      <c r="G6379" s="456">
        <v>0</v>
      </c>
      <c r="H6379" s="456">
        <v>0</v>
      </c>
      <c r="I6379" s="456">
        <v>0</v>
      </c>
      <c r="J6379" s="459">
        <v>0</v>
      </c>
    </row>
    <row r="6380" spans="2:10" x14ac:dyDescent="0.25">
      <c r="B6380" s="516" t="s">
        <v>479</v>
      </c>
      <c r="C6380" s="458" t="s">
        <v>3849</v>
      </c>
      <c r="D6380" s="458" t="s">
        <v>2103</v>
      </c>
      <c r="E6380" s="456">
        <v>0</v>
      </c>
      <c r="F6380" s="456">
        <v>0</v>
      </c>
      <c r="G6380" s="456">
        <v>16083.5</v>
      </c>
      <c r="H6380" s="456">
        <v>16083.5</v>
      </c>
      <c r="I6380" s="456">
        <v>0</v>
      </c>
      <c r="J6380" s="459">
        <v>0</v>
      </c>
    </row>
    <row r="6381" spans="2:10" x14ac:dyDescent="0.25">
      <c r="B6381" s="516" t="s">
        <v>479</v>
      </c>
      <c r="C6381" s="458" t="s">
        <v>2978</v>
      </c>
      <c r="D6381" s="458" t="s">
        <v>2105</v>
      </c>
      <c r="E6381" s="456">
        <v>0</v>
      </c>
      <c r="F6381" s="456">
        <v>0</v>
      </c>
      <c r="G6381" s="456">
        <v>1748.59</v>
      </c>
      <c r="H6381" s="456">
        <v>1748.59</v>
      </c>
      <c r="I6381" s="456">
        <v>0</v>
      </c>
      <c r="J6381" s="459">
        <v>0</v>
      </c>
    </row>
    <row r="6382" spans="2:10" x14ac:dyDescent="0.25">
      <c r="B6382" s="516" t="s">
        <v>479</v>
      </c>
      <c r="C6382" s="458" t="s">
        <v>6001</v>
      </c>
      <c r="D6382" s="458" t="s">
        <v>5638</v>
      </c>
      <c r="E6382" s="456">
        <v>0</v>
      </c>
      <c r="F6382" s="456">
        <v>0</v>
      </c>
      <c r="G6382" s="456">
        <v>0</v>
      </c>
      <c r="H6382" s="456">
        <v>0</v>
      </c>
      <c r="I6382" s="456">
        <v>0</v>
      </c>
      <c r="J6382" s="459">
        <v>0</v>
      </c>
    </row>
    <row r="6383" spans="2:10" x14ac:dyDescent="0.25">
      <c r="B6383" s="516" t="s">
        <v>479</v>
      </c>
      <c r="C6383" s="458" t="s">
        <v>4375</v>
      </c>
      <c r="D6383" s="458" t="s">
        <v>2186</v>
      </c>
      <c r="E6383" s="456">
        <v>0</v>
      </c>
      <c r="F6383" s="456">
        <v>0</v>
      </c>
      <c r="G6383" s="456">
        <v>0</v>
      </c>
      <c r="H6383" s="456">
        <v>0</v>
      </c>
      <c r="I6383" s="456">
        <v>0</v>
      </c>
      <c r="J6383" s="459">
        <v>0</v>
      </c>
    </row>
    <row r="6384" spans="2:10" x14ac:dyDescent="0.25">
      <c r="B6384" s="516" t="s">
        <v>479</v>
      </c>
      <c r="C6384" s="458" t="s">
        <v>3441</v>
      </c>
      <c r="D6384" s="458" t="s">
        <v>2288</v>
      </c>
      <c r="E6384" s="456">
        <v>0</v>
      </c>
      <c r="F6384" s="456">
        <v>0</v>
      </c>
      <c r="G6384" s="456">
        <v>0</v>
      </c>
      <c r="H6384" s="456">
        <v>0</v>
      </c>
      <c r="I6384" s="456">
        <v>0</v>
      </c>
      <c r="J6384" s="459">
        <v>0</v>
      </c>
    </row>
    <row r="6385" spans="2:10" x14ac:dyDescent="0.25">
      <c r="B6385" s="516" t="s">
        <v>479</v>
      </c>
      <c r="C6385" s="458" t="s">
        <v>3442</v>
      </c>
      <c r="D6385" s="458" t="s">
        <v>2107</v>
      </c>
      <c r="E6385" s="456">
        <v>0</v>
      </c>
      <c r="F6385" s="456">
        <v>0</v>
      </c>
      <c r="G6385" s="456">
        <v>143910.65</v>
      </c>
      <c r="H6385" s="456">
        <v>143910.65</v>
      </c>
      <c r="I6385" s="456">
        <v>0</v>
      </c>
      <c r="J6385" s="459">
        <v>0</v>
      </c>
    </row>
    <row r="6386" spans="2:10" x14ac:dyDescent="0.25">
      <c r="B6386" s="516" t="s">
        <v>479</v>
      </c>
      <c r="C6386" s="458" t="s">
        <v>4146</v>
      </c>
      <c r="D6386" s="458" t="s">
        <v>2109</v>
      </c>
      <c r="E6386" s="456">
        <v>0</v>
      </c>
      <c r="F6386" s="456">
        <v>0</v>
      </c>
      <c r="G6386" s="456">
        <v>0</v>
      </c>
      <c r="H6386" s="456">
        <v>0</v>
      </c>
      <c r="I6386" s="456">
        <v>0</v>
      </c>
      <c r="J6386" s="459">
        <v>0</v>
      </c>
    </row>
    <row r="6387" spans="2:10" x14ac:dyDescent="0.25">
      <c r="B6387" s="516" t="s">
        <v>479</v>
      </c>
      <c r="C6387" s="458" t="s">
        <v>4933</v>
      </c>
      <c r="D6387" s="458" t="s">
        <v>2111</v>
      </c>
      <c r="E6387" s="456">
        <v>0</v>
      </c>
      <c r="F6387" s="456">
        <v>0</v>
      </c>
      <c r="G6387" s="456">
        <v>0</v>
      </c>
      <c r="H6387" s="456">
        <v>0</v>
      </c>
      <c r="I6387" s="456">
        <v>0</v>
      </c>
      <c r="J6387" s="459">
        <v>0</v>
      </c>
    </row>
    <row r="6388" spans="2:10" x14ac:dyDescent="0.25">
      <c r="B6388" s="516" t="s">
        <v>479</v>
      </c>
      <c r="C6388" s="458" t="s">
        <v>3443</v>
      </c>
      <c r="D6388" s="458" t="s">
        <v>2191</v>
      </c>
      <c r="E6388" s="456">
        <v>0</v>
      </c>
      <c r="F6388" s="456">
        <v>0</v>
      </c>
      <c r="G6388" s="456">
        <v>2483.54</v>
      </c>
      <c r="H6388" s="456">
        <v>2483.54</v>
      </c>
      <c r="I6388" s="456">
        <v>0</v>
      </c>
      <c r="J6388" s="459">
        <v>0</v>
      </c>
    </row>
    <row r="6389" spans="2:10" x14ac:dyDescent="0.25">
      <c r="B6389" s="516" t="s">
        <v>479</v>
      </c>
      <c r="C6389" s="458" t="s">
        <v>6002</v>
      </c>
      <c r="D6389" s="458" t="s">
        <v>2294</v>
      </c>
      <c r="E6389" s="456">
        <v>0</v>
      </c>
      <c r="F6389" s="456">
        <v>0</v>
      </c>
      <c r="G6389" s="456">
        <v>0</v>
      </c>
      <c r="H6389" s="456">
        <v>0</v>
      </c>
      <c r="I6389" s="456">
        <v>0</v>
      </c>
      <c r="J6389" s="459">
        <v>0</v>
      </c>
    </row>
    <row r="6390" spans="2:10" x14ac:dyDescent="0.25">
      <c r="B6390" s="516" t="s">
        <v>479</v>
      </c>
      <c r="C6390" s="458" t="s">
        <v>3850</v>
      </c>
      <c r="D6390" s="458" t="s">
        <v>2137</v>
      </c>
      <c r="E6390" s="456">
        <v>0</v>
      </c>
      <c r="F6390" s="456">
        <v>0</v>
      </c>
      <c r="G6390" s="456">
        <v>0</v>
      </c>
      <c r="H6390" s="456">
        <v>0</v>
      </c>
      <c r="I6390" s="456">
        <v>0</v>
      </c>
      <c r="J6390" s="459">
        <v>0</v>
      </c>
    </row>
    <row r="6391" spans="2:10" x14ac:dyDescent="0.25">
      <c r="B6391" s="516" t="s">
        <v>479</v>
      </c>
      <c r="C6391" s="458" t="s">
        <v>6003</v>
      </c>
      <c r="D6391" s="458" t="s">
        <v>5023</v>
      </c>
      <c r="E6391" s="456">
        <v>0</v>
      </c>
      <c r="F6391" s="456">
        <v>0</v>
      </c>
      <c r="G6391" s="456">
        <v>0</v>
      </c>
      <c r="H6391" s="456">
        <v>0</v>
      </c>
      <c r="I6391" s="456">
        <v>0</v>
      </c>
      <c r="J6391" s="459">
        <v>0</v>
      </c>
    </row>
    <row r="6392" spans="2:10" x14ac:dyDescent="0.25">
      <c r="B6392" s="516" t="s">
        <v>479</v>
      </c>
      <c r="C6392" s="458" t="s">
        <v>6004</v>
      </c>
      <c r="D6392" s="458" t="s">
        <v>2297</v>
      </c>
      <c r="E6392" s="456">
        <v>0</v>
      </c>
      <c r="F6392" s="456">
        <v>0</v>
      </c>
      <c r="G6392" s="456">
        <v>0</v>
      </c>
      <c r="H6392" s="456">
        <v>0</v>
      </c>
      <c r="I6392" s="456">
        <v>0</v>
      </c>
      <c r="J6392" s="459">
        <v>0</v>
      </c>
    </row>
    <row r="6393" spans="2:10" x14ac:dyDescent="0.25">
      <c r="B6393" s="516" t="s">
        <v>479</v>
      </c>
      <c r="C6393" s="458" t="s">
        <v>4934</v>
      </c>
      <c r="D6393" s="458" t="s">
        <v>2113</v>
      </c>
      <c r="E6393" s="456">
        <v>0</v>
      </c>
      <c r="F6393" s="456">
        <v>0</v>
      </c>
      <c r="G6393" s="456">
        <v>236.99</v>
      </c>
      <c r="H6393" s="456">
        <v>236.99</v>
      </c>
      <c r="I6393" s="456">
        <v>0</v>
      </c>
      <c r="J6393" s="459">
        <v>0</v>
      </c>
    </row>
    <row r="6394" spans="2:10" x14ac:dyDescent="0.25">
      <c r="B6394" s="516" t="s">
        <v>479</v>
      </c>
      <c r="C6394" s="458" t="s">
        <v>3444</v>
      </c>
      <c r="D6394" s="458" t="s">
        <v>2299</v>
      </c>
      <c r="E6394" s="456">
        <v>0</v>
      </c>
      <c r="F6394" s="456">
        <v>0</v>
      </c>
      <c r="G6394" s="456">
        <v>0</v>
      </c>
      <c r="H6394" s="456">
        <v>0</v>
      </c>
      <c r="I6394" s="456">
        <v>0</v>
      </c>
      <c r="J6394" s="459">
        <v>0</v>
      </c>
    </row>
    <row r="6395" spans="2:10" x14ac:dyDescent="0.25">
      <c r="B6395" s="516" t="s">
        <v>479</v>
      </c>
      <c r="C6395" s="458" t="s">
        <v>3851</v>
      </c>
      <c r="D6395" s="458" t="s">
        <v>2301</v>
      </c>
      <c r="E6395" s="456">
        <v>0</v>
      </c>
      <c r="F6395" s="456">
        <v>0</v>
      </c>
      <c r="G6395" s="456">
        <v>1646.03</v>
      </c>
      <c r="H6395" s="456">
        <v>1646.03</v>
      </c>
      <c r="I6395" s="456">
        <v>0</v>
      </c>
      <c r="J6395" s="459">
        <v>0</v>
      </c>
    </row>
    <row r="6396" spans="2:10" x14ac:dyDescent="0.25">
      <c r="B6396" s="516" t="s">
        <v>479</v>
      </c>
      <c r="C6396" s="458" t="s">
        <v>3852</v>
      </c>
      <c r="D6396" s="458" t="s">
        <v>2303</v>
      </c>
      <c r="E6396" s="456">
        <v>0</v>
      </c>
      <c r="F6396" s="456">
        <v>0</v>
      </c>
      <c r="G6396" s="456">
        <v>32662.5</v>
      </c>
      <c r="H6396" s="456">
        <v>32662.5</v>
      </c>
      <c r="I6396" s="456">
        <v>0</v>
      </c>
      <c r="J6396" s="459">
        <v>0</v>
      </c>
    </row>
    <row r="6397" spans="2:10" x14ac:dyDescent="0.25">
      <c r="B6397" s="516" t="s">
        <v>479</v>
      </c>
      <c r="C6397" s="458" t="s">
        <v>3445</v>
      </c>
      <c r="D6397" s="458" t="s">
        <v>2115</v>
      </c>
      <c r="E6397" s="456">
        <v>0</v>
      </c>
      <c r="F6397" s="456">
        <v>0</v>
      </c>
      <c r="G6397" s="456">
        <v>410299.85</v>
      </c>
      <c r="H6397" s="456">
        <v>410299.85</v>
      </c>
      <c r="I6397" s="456">
        <v>0</v>
      </c>
      <c r="J6397" s="459">
        <v>0</v>
      </c>
    </row>
    <row r="6398" spans="2:10" x14ac:dyDescent="0.25">
      <c r="B6398" s="516" t="s">
        <v>479</v>
      </c>
      <c r="C6398" s="458" t="s">
        <v>3853</v>
      </c>
      <c r="D6398" s="458" t="s">
        <v>2117</v>
      </c>
      <c r="E6398" s="456">
        <v>0</v>
      </c>
      <c r="F6398" s="456">
        <v>0</v>
      </c>
      <c r="G6398" s="456">
        <v>43752.32</v>
      </c>
      <c r="H6398" s="456">
        <v>43752.32</v>
      </c>
      <c r="I6398" s="456">
        <v>0</v>
      </c>
      <c r="J6398" s="459">
        <v>0</v>
      </c>
    </row>
    <row r="6399" spans="2:10" x14ac:dyDescent="0.25">
      <c r="B6399" s="516" t="s">
        <v>479</v>
      </c>
      <c r="C6399" s="458" t="s">
        <v>4731</v>
      </c>
      <c r="D6399" s="458" t="s">
        <v>2197</v>
      </c>
      <c r="E6399" s="456">
        <v>0</v>
      </c>
      <c r="F6399" s="456">
        <v>0</v>
      </c>
      <c r="G6399" s="456">
        <v>0</v>
      </c>
      <c r="H6399" s="456">
        <v>0</v>
      </c>
      <c r="I6399" s="456">
        <v>0</v>
      </c>
      <c r="J6399" s="459">
        <v>0</v>
      </c>
    </row>
    <row r="6400" spans="2:10" x14ac:dyDescent="0.25">
      <c r="B6400" s="516" t="s">
        <v>479</v>
      </c>
      <c r="C6400" s="458" t="s">
        <v>3446</v>
      </c>
      <c r="D6400" s="458" t="s">
        <v>2119</v>
      </c>
      <c r="E6400" s="456">
        <v>0</v>
      </c>
      <c r="F6400" s="456">
        <v>0</v>
      </c>
      <c r="G6400" s="456">
        <v>22976.47</v>
      </c>
      <c r="H6400" s="456">
        <v>22976.47</v>
      </c>
      <c r="I6400" s="456">
        <v>0</v>
      </c>
      <c r="J6400" s="459">
        <v>0</v>
      </c>
    </row>
    <row r="6401" spans="2:10" x14ac:dyDescent="0.25">
      <c r="B6401" s="516" t="s">
        <v>479</v>
      </c>
      <c r="C6401" s="458" t="s">
        <v>3447</v>
      </c>
      <c r="D6401" s="458" t="s">
        <v>2121</v>
      </c>
      <c r="E6401" s="456">
        <v>0</v>
      </c>
      <c r="F6401" s="456">
        <v>0</v>
      </c>
      <c r="G6401" s="456">
        <v>19205.11</v>
      </c>
      <c r="H6401" s="456">
        <v>19205.11</v>
      </c>
      <c r="I6401" s="456">
        <v>0</v>
      </c>
      <c r="J6401" s="459">
        <v>0</v>
      </c>
    </row>
    <row r="6402" spans="2:10" x14ac:dyDescent="0.25">
      <c r="B6402" s="516" t="s">
        <v>479</v>
      </c>
      <c r="C6402" s="458" t="s">
        <v>3448</v>
      </c>
      <c r="D6402" s="458" t="s">
        <v>2123</v>
      </c>
      <c r="E6402" s="456">
        <v>0</v>
      </c>
      <c r="F6402" s="456">
        <v>0</v>
      </c>
      <c r="G6402" s="456">
        <v>0</v>
      </c>
      <c r="H6402" s="456">
        <v>0</v>
      </c>
      <c r="I6402" s="456">
        <v>0</v>
      </c>
      <c r="J6402" s="459">
        <v>0</v>
      </c>
    </row>
    <row r="6403" spans="2:10" ht="18" x14ac:dyDescent="0.25">
      <c r="B6403" s="516" t="s">
        <v>479</v>
      </c>
      <c r="C6403" s="458" t="s">
        <v>3854</v>
      </c>
      <c r="D6403" s="458" t="s">
        <v>2125</v>
      </c>
      <c r="E6403" s="456">
        <v>0</v>
      </c>
      <c r="F6403" s="456">
        <v>0</v>
      </c>
      <c r="G6403" s="456">
        <v>0</v>
      </c>
      <c r="H6403" s="456">
        <v>0</v>
      </c>
      <c r="I6403" s="456">
        <v>0</v>
      </c>
      <c r="J6403" s="459">
        <v>0</v>
      </c>
    </row>
    <row r="6404" spans="2:10" ht="18" x14ac:dyDescent="0.25">
      <c r="B6404" s="516" t="s">
        <v>479</v>
      </c>
      <c r="C6404" s="458" t="s">
        <v>3855</v>
      </c>
      <c r="D6404" s="458" t="s">
        <v>2127</v>
      </c>
      <c r="E6404" s="456">
        <v>0</v>
      </c>
      <c r="F6404" s="456">
        <v>0</v>
      </c>
      <c r="G6404" s="456">
        <v>8900</v>
      </c>
      <c r="H6404" s="456">
        <v>8900</v>
      </c>
      <c r="I6404" s="456">
        <v>0</v>
      </c>
      <c r="J6404" s="459">
        <v>0</v>
      </c>
    </row>
    <row r="6405" spans="2:10" x14ac:dyDescent="0.25">
      <c r="B6405" s="516" t="s">
        <v>479</v>
      </c>
      <c r="C6405" s="458" t="s">
        <v>3449</v>
      </c>
      <c r="D6405" s="458" t="s">
        <v>2129</v>
      </c>
      <c r="E6405" s="456">
        <v>0</v>
      </c>
      <c r="F6405" s="456">
        <v>0</v>
      </c>
      <c r="G6405" s="456">
        <v>9538.99</v>
      </c>
      <c r="H6405" s="456">
        <v>9538.99</v>
      </c>
      <c r="I6405" s="456">
        <v>0</v>
      </c>
      <c r="J6405" s="459">
        <v>0</v>
      </c>
    </row>
    <row r="6406" spans="2:10" x14ac:dyDescent="0.25">
      <c r="B6406" s="516" t="s">
        <v>479</v>
      </c>
      <c r="C6406" s="458" t="s">
        <v>3450</v>
      </c>
      <c r="D6406" s="458" t="s">
        <v>2131</v>
      </c>
      <c r="E6406" s="456">
        <v>0</v>
      </c>
      <c r="F6406" s="456">
        <v>0</v>
      </c>
      <c r="G6406" s="456">
        <v>40180.959999999999</v>
      </c>
      <c r="H6406" s="456">
        <v>40180.959999999999</v>
      </c>
      <c r="I6406" s="456">
        <v>0</v>
      </c>
      <c r="J6406" s="459">
        <v>0</v>
      </c>
    </row>
    <row r="6407" spans="2:10" x14ac:dyDescent="0.25">
      <c r="B6407" s="516" t="s">
        <v>479</v>
      </c>
      <c r="C6407" s="458" t="s">
        <v>3856</v>
      </c>
      <c r="D6407" s="458" t="s">
        <v>2133</v>
      </c>
      <c r="E6407" s="456">
        <v>0</v>
      </c>
      <c r="F6407" s="456">
        <v>0</v>
      </c>
      <c r="G6407" s="456">
        <v>0</v>
      </c>
      <c r="H6407" s="456">
        <v>0</v>
      </c>
      <c r="I6407" s="456">
        <v>0</v>
      </c>
      <c r="J6407" s="459">
        <v>0</v>
      </c>
    </row>
    <row r="6408" spans="2:10" x14ac:dyDescent="0.25">
      <c r="B6408" s="516" t="s">
        <v>479</v>
      </c>
      <c r="C6408" s="458" t="s">
        <v>3857</v>
      </c>
      <c r="D6408" s="458" t="s">
        <v>2135</v>
      </c>
      <c r="E6408" s="456">
        <v>0</v>
      </c>
      <c r="F6408" s="456">
        <v>0</v>
      </c>
      <c r="G6408" s="456">
        <v>0</v>
      </c>
      <c r="H6408" s="456">
        <v>0</v>
      </c>
      <c r="I6408" s="456">
        <v>0</v>
      </c>
      <c r="J6408" s="459">
        <v>0</v>
      </c>
    </row>
    <row r="6409" spans="2:10" x14ac:dyDescent="0.25">
      <c r="B6409" s="516" t="s">
        <v>479</v>
      </c>
      <c r="C6409" s="458" t="s">
        <v>3451</v>
      </c>
      <c r="D6409" s="458" t="s">
        <v>2316</v>
      </c>
      <c r="E6409" s="456">
        <v>0</v>
      </c>
      <c r="F6409" s="456">
        <v>0</v>
      </c>
      <c r="G6409" s="456">
        <v>45607.85</v>
      </c>
      <c r="H6409" s="456">
        <v>45607.85</v>
      </c>
      <c r="I6409" s="456">
        <v>0</v>
      </c>
      <c r="J6409" s="459">
        <v>0</v>
      </c>
    </row>
    <row r="6410" spans="2:10" x14ac:dyDescent="0.25">
      <c r="B6410" s="516" t="s">
        <v>479</v>
      </c>
      <c r="C6410" s="458" t="s">
        <v>4376</v>
      </c>
      <c r="D6410" s="458" t="s">
        <v>2318</v>
      </c>
      <c r="E6410" s="456">
        <v>0</v>
      </c>
      <c r="F6410" s="456">
        <v>0</v>
      </c>
      <c r="G6410" s="456">
        <v>0</v>
      </c>
      <c r="H6410" s="456">
        <v>0</v>
      </c>
      <c r="I6410" s="456">
        <v>0</v>
      </c>
      <c r="J6410" s="459">
        <v>0</v>
      </c>
    </row>
    <row r="6411" spans="2:10" x14ac:dyDescent="0.25">
      <c r="B6411" s="516" t="s">
        <v>479</v>
      </c>
      <c r="C6411" s="458" t="s">
        <v>3452</v>
      </c>
      <c r="D6411" s="458" t="s">
        <v>2137</v>
      </c>
      <c r="E6411" s="456">
        <v>0</v>
      </c>
      <c r="F6411" s="456">
        <v>0</v>
      </c>
      <c r="G6411" s="456">
        <v>80820.539999999994</v>
      </c>
      <c r="H6411" s="456">
        <v>80820.539999999994</v>
      </c>
      <c r="I6411" s="456">
        <v>0</v>
      </c>
      <c r="J6411" s="459">
        <v>0</v>
      </c>
    </row>
    <row r="6412" spans="2:10" x14ac:dyDescent="0.25">
      <c r="B6412" s="516" t="s">
        <v>479</v>
      </c>
      <c r="C6412" s="458" t="s">
        <v>6005</v>
      </c>
      <c r="D6412" s="458" t="s">
        <v>2206</v>
      </c>
      <c r="E6412" s="456">
        <v>0</v>
      </c>
      <c r="F6412" s="456">
        <v>0</v>
      </c>
      <c r="G6412" s="456">
        <v>0</v>
      </c>
      <c r="H6412" s="456">
        <v>0</v>
      </c>
      <c r="I6412" s="456">
        <v>0</v>
      </c>
      <c r="J6412" s="459">
        <v>0</v>
      </c>
    </row>
    <row r="6413" spans="2:10" x14ac:dyDescent="0.25">
      <c r="B6413" s="516" t="s">
        <v>479</v>
      </c>
      <c r="C6413" s="458" t="s">
        <v>3453</v>
      </c>
      <c r="D6413" s="458" t="s">
        <v>2322</v>
      </c>
      <c r="E6413" s="456">
        <v>-0.75</v>
      </c>
      <c r="F6413" s="456">
        <v>0</v>
      </c>
      <c r="G6413" s="456">
        <v>303995.95</v>
      </c>
      <c r="H6413" s="456">
        <v>303995.95</v>
      </c>
      <c r="I6413" s="456">
        <v>-0.75</v>
      </c>
      <c r="J6413" s="459">
        <v>0</v>
      </c>
    </row>
    <row r="6414" spans="2:10" x14ac:dyDescent="0.25">
      <c r="B6414" s="516" t="s">
        <v>479</v>
      </c>
      <c r="C6414" s="458" t="s">
        <v>3454</v>
      </c>
      <c r="D6414" s="458" t="s">
        <v>2139</v>
      </c>
      <c r="E6414" s="456">
        <v>0</v>
      </c>
      <c r="F6414" s="456">
        <v>0</v>
      </c>
      <c r="G6414" s="456">
        <v>10215</v>
      </c>
      <c r="H6414" s="456">
        <v>10215</v>
      </c>
      <c r="I6414" s="456">
        <v>0</v>
      </c>
      <c r="J6414" s="459">
        <v>0</v>
      </c>
    </row>
    <row r="6415" spans="2:10" x14ac:dyDescent="0.25">
      <c r="B6415" s="516" t="s">
        <v>479</v>
      </c>
      <c r="C6415" s="458" t="s">
        <v>6006</v>
      </c>
      <c r="D6415" s="458" t="s">
        <v>2325</v>
      </c>
      <c r="E6415" s="456">
        <v>0</v>
      </c>
      <c r="F6415" s="456">
        <v>0</v>
      </c>
      <c r="G6415" s="456">
        <v>0</v>
      </c>
      <c r="H6415" s="456">
        <v>0</v>
      </c>
      <c r="I6415" s="456">
        <v>0</v>
      </c>
      <c r="J6415" s="459">
        <v>0</v>
      </c>
    </row>
    <row r="6416" spans="2:10" x14ac:dyDescent="0.25">
      <c r="B6416" s="516" t="s">
        <v>479</v>
      </c>
      <c r="C6416" s="458" t="s">
        <v>4588</v>
      </c>
      <c r="D6416" s="458" t="s">
        <v>2327</v>
      </c>
      <c r="E6416" s="456">
        <v>0</v>
      </c>
      <c r="F6416" s="456">
        <v>0</v>
      </c>
      <c r="G6416" s="456">
        <v>0</v>
      </c>
      <c r="H6416" s="456">
        <v>0</v>
      </c>
      <c r="I6416" s="456">
        <v>0</v>
      </c>
      <c r="J6416" s="459">
        <v>0</v>
      </c>
    </row>
    <row r="6417" spans="2:10" x14ac:dyDescent="0.25">
      <c r="B6417" s="516" t="s">
        <v>479</v>
      </c>
      <c r="C6417" s="458" t="s">
        <v>4377</v>
      </c>
      <c r="D6417" s="458" t="s">
        <v>2329</v>
      </c>
      <c r="E6417" s="456">
        <v>0</v>
      </c>
      <c r="F6417" s="456">
        <v>0</v>
      </c>
      <c r="G6417" s="456">
        <v>6112.3</v>
      </c>
      <c r="H6417" s="456">
        <v>6112.3</v>
      </c>
      <c r="I6417" s="456">
        <v>0</v>
      </c>
      <c r="J6417" s="459">
        <v>0</v>
      </c>
    </row>
    <row r="6418" spans="2:10" x14ac:dyDescent="0.25">
      <c r="B6418" s="516" t="s">
        <v>479</v>
      </c>
      <c r="C6418" s="458" t="s">
        <v>6007</v>
      </c>
      <c r="D6418" s="458" t="s">
        <v>2331</v>
      </c>
      <c r="E6418" s="456">
        <v>0</v>
      </c>
      <c r="F6418" s="456">
        <v>0</v>
      </c>
      <c r="G6418" s="456">
        <v>0</v>
      </c>
      <c r="H6418" s="456">
        <v>0</v>
      </c>
      <c r="I6418" s="456">
        <v>0</v>
      </c>
      <c r="J6418" s="459">
        <v>0</v>
      </c>
    </row>
    <row r="6419" spans="2:10" x14ac:dyDescent="0.25">
      <c r="B6419" s="516" t="s">
        <v>479</v>
      </c>
      <c r="C6419" s="458" t="s">
        <v>6008</v>
      </c>
      <c r="D6419" s="458" t="s">
        <v>2208</v>
      </c>
      <c r="E6419" s="456">
        <v>0</v>
      </c>
      <c r="F6419" s="456">
        <v>0</v>
      </c>
      <c r="G6419" s="456">
        <v>0</v>
      </c>
      <c r="H6419" s="456">
        <v>0</v>
      </c>
      <c r="I6419" s="456">
        <v>0</v>
      </c>
      <c r="J6419" s="459">
        <v>0</v>
      </c>
    </row>
    <row r="6420" spans="2:10" x14ac:dyDescent="0.25">
      <c r="B6420" s="516" t="s">
        <v>479</v>
      </c>
      <c r="C6420" s="458" t="s">
        <v>3455</v>
      </c>
      <c r="D6420" s="458" t="s">
        <v>2210</v>
      </c>
      <c r="E6420" s="456">
        <v>-20946154.59</v>
      </c>
      <c r="F6420" s="456">
        <v>0</v>
      </c>
      <c r="G6420" s="456">
        <v>4391332.42</v>
      </c>
      <c r="H6420" s="456">
        <v>4391332.42</v>
      </c>
      <c r="I6420" s="456">
        <v>-20946154.59</v>
      </c>
      <c r="J6420" s="459">
        <v>0</v>
      </c>
    </row>
    <row r="6421" spans="2:10" x14ac:dyDescent="0.25">
      <c r="B6421" s="516" t="s">
        <v>479</v>
      </c>
      <c r="C6421" s="458" t="s">
        <v>3858</v>
      </c>
      <c r="D6421" s="458" t="s">
        <v>2141</v>
      </c>
      <c r="E6421" s="456">
        <v>0</v>
      </c>
      <c r="F6421" s="456">
        <v>0</v>
      </c>
      <c r="G6421" s="456">
        <v>0</v>
      </c>
      <c r="H6421" s="456">
        <v>0</v>
      </c>
      <c r="I6421" s="456">
        <v>0</v>
      </c>
      <c r="J6421" s="459">
        <v>0</v>
      </c>
    </row>
    <row r="6422" spans="2:10" x14ac:dyDescent="0.25">
      <c r="B6422" s="516" t="s">
        <v>479</v>
      </c>
      <c r="C6422" s="458" t="s">
        <v>2979</v>
      </c>
      <c r="D6422" s="458" t="s">
        <v>2143</v>
      </c>
      <c r="E6422" s="456">
        <v>0</v>
      </c>
      <c r="F6422" s="456">
        <v>0</v>
      </c>
      <c r="G6422" s="456">
        <v>2201.42</v>
      </c>
      <c r="H6422" s="456">
        <v>2201.42</v>
      </c>
      <c r="I6422" s="456">
        <v>0</v>
      </c>
      <c r="J6422" s="459">
        <v>0</v>
      </c>
    </row>
    <row r="6423" spans="2:10" x14ac:dyDescent="0.25">
      <c r="B6423" s="516" t="s">
        <v>479</v>
      </c>
      <c r="C6423" s="458" t="s">
        <v>3859</v>
      </c>
      <c r="D6423" s="458" t="s">
        <v>2218</v>
      </c>
      <c r="E6423" s="456">
        <v>0</v>
      </c>
      <c r="F6423" s="456">
        <v>0</v>
      </c>
      <c r="G6423" s="456">
        <v>0</v>
      </c>
      <c r="H6423" s="456">
        <v>0</v>
      </c>
      <c r="I6423" s="456">
        <v>0</v>
      </c>
      <c r="J6423" s="459">
        <v>0</v>
      </c>
    </row>
    <row r="6424" spans="2:10" x14ac:dyDescent="0.25">
      <c r="B6424" s="516" t="s">
        <v>479</v>
      </c>
      <c r="C6424" s="458" t="s">
        <v>6009</v>
      </c>
      <c r="D6424" s="458" t="s">
        <v>2220</v>
      </c>
      <c r="E6424" s="456">
        <v>0</v>
      </c>
      <c r="F6424" s="456">
        <v>0</v>
      </c>
      <c r="G6424" s="456">
        <v>0</v>
      </c>
      <c r="H6424" s="456">
        <v>0</v>
      </c>
      <c r="I6424" s="456">
        <v>0</v>
      </c>
      <c r="J6424" s="459">
        <v>0</v>
      </c>
    </row>
    <row r="6425" spans="2:10" x14ac:dyDescent="0.25">
      <c r="B6425" s="516" t="s">
        <v>479</v>
      </c>
      <c r="C6425" s="458" t="s">
        <v>2980</v>
      </c>
      <c r="D6425" s="458" t="s">
        <v>2339</v>
      </c>
      <c r="E6425" s="456">
        <v>0</v>
      </c>
      <c r="F6425" s="456">
        <v>0</v>
      </c>
      <c r="G6425" s="456">
        <v>440000</v>
      </c>
      <c r="H6425" s="456">
        <v>440000</v>
      </c>
      <c r="I6425" s="456">
        <v>0</v>
      </c>
      <c r="J6425" s="459">
        <v>0</v>
      </c>
    </row>
    <row r="6426" spans="2:10" ht="18" x14ac:dyDescent="0.25">
      <c r="B6426" s="516" t="s">
        <v>479</v>
      </c>
      <c r="C6426" s="458" t="s">
        <v>6010</v>
      </c>
      <c r="D6426" s="458" t="s">
        <v>2341</v>
      </c>
      <c r="E6426" s="456">
        <v>0</v>
      </c>
      <c r="F6426" s="456">
        <v>0</v>
      </c>
      <c r="G6426" s="456">
        <v>0</v>
      </c>
      <c r="H6426" s="456">
        <v>0</v>
      </c>
      <c r="I6426" s="456">
        <v>0</v>
      </c>
      <c r="J6426" s="459">
        <v>0</v>
      </c>
    </row>
    <row r="6427" spans="2:10" x14ac:dyDescent="0.25">
      <c r="B6427" s="516" t="s">
        <v>479</v>
      </c>
      <c r="C6427" s="458" t="s">
        <v>4589</v>
      </c>
      <c r="D6427" s="458" t="s">
        <v>2343</v>
      </c>
      <c r="E6427" s="456">
        <v>0</v>
      </c>
      <c r="F6427" s="456">
        <v>0</v>
      </c>
      <c r="G6427" s="456">
        <v>0</v>
      </c>
      <c r="H6427" s="456">
        <v>0</v>
      </c>
      <c r="I6427" s="456">
        <v>0</v>
      </c>
      <c r="J6427" s="459">
        <v>0</v>
      </c>
    </row>
    <row r="6428" spans="2:10" x14ac:dyDescent="0.25">
      <c r="B6428" s="516" t="s">
        <v>479</v>
      </c>
      <c r="C6428" s="458" t="s">
        <v>6011</v>
      </c>
      <c r="D6428" s="458" t="s">
        <v>2345</v>
      </c>
      <c r="E6428" s="456">
        <v>0</v>
      </c>
      <c r="F6428" s="456">
        <v>0</v>
      </c>
      <c r="G6428" s="456">
        <v>0</v>
      </c>
      <c r="H6428" s="456">
        <v>0</v>
      </c>
      <c r="I6428" s="456">
        <v>0</v>
      </c>
      <c r="J6428" s="459">
        <v>0</v>
      </c>
    </row>
    <row r="6429" spans="2:10" x14ac:dyDescent="0.25">
      <c r="B6429" s="516" t="s">
        <v>479</v>
      </c>
      <c r="C6429" s="458" t="s">
        <v>4147</v>
      </c>
      <c r="D6429" s="458" t="s">
        <v>2226</v>
      </c>
      <c r="E6429" s="456">
        <v>0</v>
      </c>
      <c r="F6429" s="456">
        <v>0</v>
      </c>
      <c r="G6429" s="456">
        <v>0</v>
      </c>
      <c r="H6429" s="456">
        <v>0</v>
      </c>
      <c r="I6429" s="456">
        <v>0</v>
      </c>
      <c r="J6429" s="459">
        <v>0</v>
      </c>
    </row>
    <row r="6430" spans="2:10" ht="18" x14ac:dyDescent="0.25">
      <c r="B6430" s="516" t="s">
        <v>479</v>
      </c>
      <c r="C6430" s="458" t="s">
        <v>6012</v>
      </c>
      <c r="D6430" s="458" t="s">
        <v>3680</v>
      </c>
      <c r="E6430" s="456">
        <v>0</v>
      </c>
      <c r="F6430" s="456">
        <v>0</v>
      </c>
      <c r="G6430" s="456">
        <v>0</v>
      </c>
      <c r="H6430" s="456">
        <v>0</v>
      </c>
      <c r="I6430" s="456">
        <v>0</v>
      </c>
      <c r="J6430" s="459">
        <v>0</v>
      </c>
    </row>
    <row r="6431" spans="2:10" x14ac:dyDescent="0.25">
      <c r="B6431" s="516" t="s">
        <v>479</v>
      </c>
      <c r="C6431" s="458" t="s">
        <v>4732</v>
      </c>
      <c r="D6431" s="458" t="s">
        <v>2228</v>
      </c>
      <c r="E6431" s="456">
        <v>0</v>
      </c>
      <c r="F6431" s="456">
        <v>0</v>
      </c>
      <c r="G6431" s="456">
        <v>0</v>
      </c>
      <c r="H6431" s="456">
        <v>0</v>
      </c>
      <c r="I6431" s="456">
        <v>0</v>
      </c>
      <c r="J6431" s="459">
        <v>0</v>
      </c>
    </row>
    <row r="6432" spans="2:10" x14ac:dyDescent="0.25">
      <c r="B6432" s="516" t="s">
        <v>479</v>
      </c>
      <c r="C6432" s="458" t="s">
        <v>3860</v>
      </c>
      <c r="D6432" s="458" t="s">
        <v>2145</v>
      </c>
      <c r="E6432" s="456">
        <v>0</v>
      </c>
      <c r="F6432" s="456">
        <v>0</v>
      </c>
      <c r="G6432" s="456">
        <v>8250</v>
      </c>
      <c r="H6432" s="456">
        <v>8250</v>
      </c>
      <c r="I6432" s="456">
        <v>0</v>
      </c>
      <c r="J6432" s="459">
        <v>0</v>
      </c>
    </row>
    <row r="6433" spans="2:10" x14ac:dyDescent="0.25">
      <c r="B6433" s="516" t="s">
        <v>479</v>
      </c>
      <c r="C6433" s="458" t="s">
        <v>3861</v>
      </c>
      <c r="D6433" s="458" t="s">
        <v>2233</v>
      </c>
      <c r="E6433" s="456">
        <v>0</v>
      </c>
      <c r="F6433" s="456">
        <v>0</v>
      </c>
      <c r="G6433" s="456">
        <v>20592</v>
      </c>
      <c r="H6433" s="456">
        <v>20592</v>
      </c>
      <c r="I6433" s="456">
        <v>0</v>
      </c>
      <c r="J6433" s="459">
        <v>0</v>
      </c>
    </row>
    <row r="6434" spans="2:10" x14ac:dyDescent="0.25">
      <c r="B6434" s="516" t="s">
        <v>479</v>
      </c>
      <c r="C6434" s="458" t="s">
        <v>6013</v>
      </c>
      <c r="D6434" s="458" t="s">
        <v>2235</v>
      </c>
      <c r="E6434" s="456">
        <v>0</v>
      </c>
      <c r="F6434" s="456">
        <v>0</v>
      </c>
      <c r="G6434" s="456">
        <v>0</v>
      </c>
      <c r="H6434" s="456">
        <v>0</v>
      </c>
      <c r="I6434" s="456">
        <v>0</v>
      </c>
      <c r="J6434" s="459">
        <v>0</v>
      </c>
    </row>
    <row r="6435" spans="2:10" x14ac:dyDescent="0.25">
      <c r="B6435" s="516" t="s">
        <v>479</v>
      </c>
      <c r="C6435" s="458" t="s">
        <v>3862</v>
      </c>
      <c r="D6435" s="458" t="s">
        <v>2147</v>
      </c>
      <c r="E6435" s="456">
        <v>0</v>
      </c>
      <c r="F6435" s="456">
        <v>0</v>
      </c>
      <c r="G6435" s="456">
        <v>0</v>
      </c>
      <c r="H6435" s="456">
        <v>0</v>
      </c>
      <c r="I6435" s="456">
        <v>0</v>
      </c>
      <c r="J6435" s="459">
        <v>0</v>
      </c>
    </row>
    <row r="6436" spans="2:10" x14ac:dyDescent="0.25">
      <c r="B6436" s="516" t="s">
        <v>479</v>
      </c>
      <c r="C6436" s="458" t="s">
        <v>3456</v>
      </c>
      <c r="D6436" s="458" t="s">
        <v>2351</v>
      </c>
      <c r="E6436" s="456">
        <v>0</v>
      </c>
      <c r="F6436" s="456">
        <v>0</v>
      </c>
      <c r="G6436" s="456">
        <v>41900</v>
      </c>
      <c r="H6436" s="456">
        <v>41900</v>
      </c>
      <c r="I6436" s="456">
        <v>0</v>
      </c>
      <c r="J6436" s="459">
        <v>0</v>
      </c>
    </row>
    <row r="6437" spans="2:10" x14ac:dyDescent="0.25">
      <c r="B6437" s="516" t="s">
        <v>479</v>
      </c>
      <c r="C6437" s="458" t="s">
        <v>2981</v>
      </c>
      <c r="D6437" s="458" t="s">
        <v>2149</v>
      </c>
      <c r="E6437" s="456">
        <v>0</v>
      </c>
      <c r="F6437" s="456">
        <v>0</v>
      </c>
      <c r="G6437" s="456">
        <v>0</v>
      </c>
      <c r="H6437" s="456">
        <v>0</v>
      </c>
      <c r="I6437" s="456">
        <v>0</v>
      </c>
      <c r="J6437" s="459">
        <v>0</v>
      </c>
    </row>
    <row r="6438" spans="2:10" ht="18" x14ac:dyDescent="0.25">
      <c r="B6438" s="516" t="s">
        <v>479</v>
      </c>
      <c r="C6438" s="458" t="s">
        <v>6014</v>
      </c>
      <c r="D6438" s="458" t="s">
        <v>2241</v>
      </c>
      <c r="E6438" s="456">
        <v>0</v>
      </c>
      <c r="F6438" s="456">
        <v>0</v>
      </c>
      <c r="G6438" s="456">
        <v>0</v>
      </c>
      <c r="H6438" s="456">
        <v>0</v>
      </c>
      <c r="I6438" s="456">
        <v>0</v>
      </c>
      <c r="J6438" s="459">
        <v>0</v>
      </c>
    </row>
    <row r="6439" spans="2:10" x14ac:dyDescent="0.25">
      <c r="B6439" s="516" t="s">
        <v>479</v>
      </c>
      <c r="C6439" s="458" t="s">
        <v>3457</v>
      </c>
      <c r="D6439" s="458" t="s">
        <v>2151</v>
      </c>
      <c r="E6439" s="456">
        <v>0</v>
      </c>
      <c r="F6439" s="456">
        <v>0</v>
      </c>
      <c r="G6439" s="456">
        <v>116077.42</v>
      </c>
      <c r="H6439" s="456">
        <v>116077.42</v>
      </c>
      <c r="I6439" s="456">
        <v>0</v>
      </c>
      <c r="J6439" s="459">
        <v>0</v>
      </c>
    </row>
    <row r="6440" spans="2:10" ht="18" x14ac:dyDescent="0.25">
      <c r="B6440" s="516" t="s">
        <v>479</v>
      </c>
      <c r="C6440" s="458" t="s">
        <v>2982</v>
      </c>
      <c r="D6440" s="458" t="s">
        <v>2153</v>
      </c>
      <c r="E6440" s="456">
        <v>0.01</v>
      </c>
      <c r="F6440" s="456">
        <v>0</v>
      </c>
      <c r="G6440" s="456">
        <v>88704.02</v>
      </c>
      <c r="H6440" s="456">
        <v>88704.02</v>
      </c>
      <c r="I6440" s="456">
        <v>0.01</v>
      </c>
      <c r="J6440" s="459">
        <v>0</v>
      </c>
    </row>
    <row r="6441" spans="2:10" x14ac:dyDescent="0.25">
      <c r="B6441" s="516" t="s">
        <v>479</v>
      </c>
      <c r="C6441" s="458" t="s">
        <v>3458</v>
      </c>
      <c r="D6441" s="458" t="s">
        <v>2357</v>
      </c>
      <c r="E6441" s="456">
        <v>0</v>
      </c>
      <c r="F6441" s="456">
        <v>0</v>
      </c>
      <c r="G6441" s="456">
        <v>2662.08</v>
      </c>
      <c r="H6441" s="456">
        <v>2662.08</v>
      </c>
      <c r="I6441" s="456">
        <v>0</v>
      </c>
      <c r="J6441" s="459">
        <v>0</v>
      </c>
    </row>
    <row r="6442" spans="2:10" ht="18" x14ac:dyDescent="0.25">
      <c r="B6442" s="516" t="s">
        <v>479</v>
      </c>
      <c r="C6442" s="458" t="s">
        <v>6015</v>
      </c>
      <c r="D6442" s="458" t="s">
        <v>2359</v>
      </c>
      <c r="E6442" s="456">
        <v>0</v>
      </c>
      <c r="F6442" s="456">
        <v>0</v>
      </c>
      <c r="G6442" s="456">
        <v>0</v>
      </c>
      <c r="H6442" s="456">
        <v>0</v>
      </c>
      <c r="I6442" s="456">
        <v>0</v>
      </c>
      <c r="J6442" s="459">
        <v>0</v>
      </c>
    </row>
    <row r="6443" spans="2:10" x14ac:dyDescent="0.25">
      <c r="B6443" s="516" t="s">
        <v>479</v>
      </c>
      <c r="C6443" s="458" t="s">
        <v>2983</v>
      </c>
      <c r="D6443" s="458" t="s">
        <v>2155</v>
      </c>
      <c r="E6443" s="456">
        <v>0</v>
      </c>
      <c r="F6443" s="456">
        <v>0</v>
      </c>
      <c r="G6443" s="456">
        <v>16260.74</v>
      </c>
      <c r="H6443" s="456">
        <v>16260.74</v>
      </c>
      <c r="I6443" s="456">
        <v>0</v>
      </c>
      <c r="J6443" s="459">
        <v>0</v>
      </c>
    </row>
    <row r="6444" spans="2:10" x14ac:dyDescent="0.25">
      <c r="B6444" s="516" t="s">
        <v>479</v>
      </c>
      <c r="C6444" s="458" t="s">
        <v>3459</v>
      </c>
      <c r="D6444" s="458" t="s">
        <v>2157</v>
      </c>
      <c r="E6444" s="456">
        <v>0</v>
      </c>
      <c r="F6444" s="456">
        <v>0</v>
      </c>
      <c r="G6444" s="456">
        <v>3803.08</v>
      </c>
      <c r="H6444" s="456">
        <v>3803.08</v>
      </c>
      <c r="I6444" s="456">
        <v>0</v>
      </c>
      <c r="J6444" s="459">
        <v>0</v>
      </c>
    </row>
    <row r="6445" spans="2:10" x14ac:dyDescent="0.25">
      <c r="B6445" s="516" t="s">
        <v>479</v>
      </c>
      <c r="C6445" s="458" t="s">
        <v>2984</v>
      </c>
      <c r="D6445" s="458" t="s">
        <v>2260</v>
      </c>
      <c r="E6445" s="456">
        <v>0</v>
      </c>
      <c r="F6445" s="456">
        <v>0</v>
      </c>
      <c r="G6445" s="456">
        <v>0</v>
      </c>
      <c r="H6445" s="456">
        <v>0</v>
      </c>
      <c r="I6445" s="456">
        <v>0</v>
      </c>
      <c r="J6445" s="459">
        <v>0</v>
      </c>
    </row>
    <row r="6446" spans="2:10" x14ac:dyDescent="0.25">
      <c r="B6446" s="516" t="s">
        <v>479</v>
      </c>
      <c r="C6446" s="458" t="s">
        <v>4378</v>
      </c>
      <c r="D6446" s="458" t="s">
        <v>3684</v>
      </c>
      <c r="E6446" s="456">
        <v>0</v>
      </c>
      <c r="F6446" s="456">
        <v>0</v>
      </c>
      <c r="G6446" s="456">
        <v>7925.12</v>
      </c>
      <c r="H6446" s="456">
        <v>7925.12</v>
      </c>
      <c r="I6446" s="456">
        <v>0</v>
      </c>
      <c r="J6446" s="459">
        <v>0</v>
      </c>
    </row>
    <row r="6447" spans="2:10" x14ac:dyDescent="0.25">
      <c r="B6447" s="516" t="s">
        <v>479</v>
      </c>
      <c r="C6447" s="458" t="s">
        <v>3460</v>
      </c>
      <c r="D6447" s="458" t="s">
        <v>2262</v>
      </c>
      <c r="E6447" s="456">
        <v>0</v>
      </c>
      <c r="F6447" s="456">
        <v>0</v>
      </c>
      <c r="G6447" s="456">
        <v>0</v>
      </c>
      <c r="H6447" s="456">
        <v>0</v>
      </c>
      <c r="I6447" s="456">
        <v>0</v>
      </c>
      <c r="J6447" s="459">
        <v>0</v>
      </c>
    </row>
    <row r="6448" spans="2:10" ht="18" x14ac:dyDescent="0.25">
      <c r="B6448" s="516" t="s">
        <v>479</v>
      </c>
      <c r="C6448" s="458" t="s">
        <v>6016</v>
      </c>
      <c r="D6448" s="458" t="s">
        <v>4068</v>
      </c>
      <c r="E6448" s="456">
        <v>0</v>
      </c>
      <c r="F6448" s="456">
        <v>0</v>
      </c>
      <c r="G6448" s="456">
        <v>0</v>
      </c>
      <c r="H6448" s="456">
        <v>0</v>
      </c>
      <c r="I6448" s="456">
        <v>0</v>
      </c>
      <c r="J6448" s="459">
        <v>0</v>
      </c>
    </row>
    <row r="6449" spans="2:10" x14ac:dyDescent="0.25">
      <c r="B6449" s="516" t="s">
        <v>479</v>
      </c>
      <c r="C6449" s="458" t="s">
        <v>6017</v>
      </c>
      <c r="D6449" s="458" t="s">
        <v>5649</v>
      </c>
      <c r="E6449" s="456">
        <v>0</v>
      </c>
      <c r="F6449" s="456">
        <v>0</v>
      </c>
      <c r="G6449" s="456">
        <v>0</v>
      </c>
      <c r="H6449" s="456">
        <v>0</v>
      </c>
      <c r="I6449" s="456">
        <v>0</v>
      </c>
      <c r="J6449" s="459">
        <v>0</v>
      </c>
    </row>
    <row r="6450" spans="2:10" x14ac:dyDescent="0.25">
      <c r="B6450" s="516" t="s">
        <v>479</v>
      </c>
      <c r="C6450" s="458" t="s">
        <v>3863</v>
      </c>
      <c r="D6450" s="458" t="s">
        <v>2365</v>
      </c>
      <c r="E6450" s="456">
        <v>0</v>
      </c>
      <c r="F6450" s="456">
        <v>0</v>
      </c>
      <c r="G6450" s="456">
        <v>0</v>
      </c>
      <c r="H6450" s="456">
        <v>0</v>
      </c>
      <c r="I6450" s="456">
        <v>0</v>
      </c>
      <c r="J6450" s="459">
        <v>0</v>
      </c>
    </row>
    <row r="6451" spans="2:10" x14ac:dyDescent="0.25">
      <c r="B6451" s="516" t="s">
        <v>479</v>
      </c>
      <c r="C6451" s="458" t="s">
        <v>4935</v>
      </c>
      <c r="D6451" s="458" t="s">
        <v>3686</v>
      </c>
      <c r="E6451" s="456">
        <v>0</v>
      </c>
      <c r="F6451" s="456">
        <v>0</v>
      </c>
      <c r="G6451" s="456">
        <v>0</v>
      </c>
      <c r="H6451" s="456">
        <v>0</v>
      </c>
      <c r="I6451" s="456">
        <v>0</v>
      </c>
      <c r="J6451" s="459">
        <v>0</v>
      </c>
    </row>
    <row r="6452" spans="2:10" x14ac:dyDescent="0.25">
      <c r="B6452" s="516" t="s">
        <v>479</v>
      </c>
      <c r="C6452" s="458" t="s">
        <v>6018</v>
      </c>
      <c r="D6452" s="458" t="s">
        <v>2546</v>
      </c>
      <c r="E6452" s="456">
        <v>0</v>
      </c>
      <c r="F6452" s="456">
        <v>0</v>
      </c>
      <c r="G6452" s="456">
        <v>0</v>
      </c>
      <c r="H6452" s="456">
        <v>0</v>
      </c>
      <c r="I6452" s="456">
        <v>0</v>
      </c>
      <c r="J6452" s="459">
        <v>0</v>
      </c>
    </row>
    <row r="6453" spans="2:10" x14ac:dyDescent="0.25">
      <c r="B6453" s="516" t="s">
        <v>479</v>
      </c>
      <c r="C6453" s="458" t="s">
        <v>3864</v>
      </c>
      <c r="D6453" s="458" t="s">
        <v>2367</v>
      </c>
      <c r="E6453" s="456">
        <v>0</v>
      </c>
      <c r="F6453" s="456">
        <v>0</v>
      </c>
      <c r="G6453" s="456">
        <v>0</v>
      </c>
      <c r="H6453" s="456">
        <v>0</v>
      </c>
      <c r="I6453" s="456">
        <v>0</v>
      </c>
      <c r="J6453" s="459">
        <v>0</v>
      </c>
    </row>
    <row r="6454" spans="2:10" x14ac:dyDescent="0.25">
      <c r="B6454" s="516" t="s">
        <v>479</v>
      </c>
      <c r="C6454" s="458" t="s">
        <v>4590</v>
      </c>
      <c r="D6454" s="458" t="s">
        <v>4070</v>
      </c>
      <c r="E6454" s="456">
        <v>0</v>
      </c>
      <c r="F6454" s="456">
        <v>0</v>
      </c>
      <c r="G6454" s="456">
        <v>0</v>
      </c>
      <c r="H6454" s="456">
        <v>0</v>
      </c>
      <c r="I6454" s="456">
        <v>0</v>
      </c>
      <c r="J6454" s="459">
        <v>0</v>
      </c>
    </row>
    <row r="6455" spans="2:10" x14ac:dyDescent="0.25">
      <c r="B6455" s="516" t="s">
        <v>479</v>
      </c>
      <c r="C6455" s="458" t="s">
        <v>3865</v>
      </c>
      <c r="D6455" s="458" t="s">
        <v>3276</v>
      </c>
      <c r="E6455" s="456">
        <v>0</v>
      </c>
      <c r="F6455" s="456">
        <v>0</v>
      </c>
      <c r="G6455" s="456">
        <v>0</v>
      </c>
      <c r="H6455" s="456">
        <v>0</v>
      </c>
      <c r="I6455" s="456">
        <v>0</v>
      </c>
      <c r="J6455" s="459">
        <v>0</v>
      </c>
    </row>
    <row r="6456" spans="2:10" x14ac:dyDescent="0.25">
      <c r="B6456" s="516" t="s">
        <v>479</v>
      </c>
      <c r="C6456" s="458" t="s">
        <v>6019</v>
      </c>
      <c r="D6456" s="458" t="s">
        <v>5631</v>
      </c>
      <c r="E6456" s="456">
        <v>0</v>
      </c>
      <c r="F6456" s="456">
        <v>0</v>
      </c>
      <c r="G6456" s="456">
        <v>0</v>
      </c>
      <c r="H6456" s="456">
        <v>0</v>
      </c>
      <c r="I6456" s="456">
        <v>0</v>
      </c>
      <c r="J6456" s="459">
        <v>0</v>
      </c>
    </row>
    <row r="6457" spans="2:10" ht="18" x14ac:dyDescent="0.25">
      <c r="B6457" s="516" t="s">
        <v>479</v>
      </c>
      <c r="C6457" s="458" t="s">
        <v>6020</v>
      </c>
      <c r="D6457" s="458" t="s">
        <v>2369</v>
      </c>
      <c r="E6457" s="456">
        <v>0</v>
      </c>
      <c r="F6457" s="456">
        <v>0</v>
      </c>
      <c r="G6457" s="456">
        <v>0</v>
      </c>
      <c r="H6457" s="456">
        <v>0</v>
      </c>
      <c r="I6457" s="456">
        <v>0</v>
      </c>
      <c r="J6457" s="459">
        <v>0</v>
      </c>
    </row>
    <row r="6458" spans="2:10" x14ac:dyDescent="0.25">
      <c r="B6458" s="516" t="s">
        <v>479</v>
      </c>
      <c r="C6458" s="458" t="s">
        <v>2985</v>
      </c>
      <c r="D6458" s="458" t="s">
        <v>2065</v>
      </c>
      <c r="E6458" s="456">
        <v>0</v>
      </c>
      <c r="F6458" s="456">
        <v>0</v>
      </c>
      <c r="G6458" s="456">
        <v>63114.8</v>
      </c>
      <c r="H6458" s="456">
        <v>63114.8</v>
      </c>
      <c r="I6458" s="456">
        <v>0</v>
      </c>
      <c r="J6458" s="459">
        <v>0</v>
      </c>
    </row>
    <row r="6459" spans="2:10" x14ac:dyDescent="0.25">
      <c r="B6459" s="516" t="s">
        <v>479</v>
      </c>
      <c r="C6459" s="458" t="s">
        <v>6021</v>
      </c>
      <c r="D6459" s="458" t="s">
        <v>5656</v>
      </c>
      <c r="E6459" s="456">
        <v>0</v>
      </c>
      <c r="F6459" s="456">
        <v>0</v>
      </c>
      <c r="G6459" s="456">
        <v>0</v>
      </c>
      <c r="H6459" s="456">
        <v>0</v>
      </c>
      <c r="I6459" s="456">
        <v>0</v>
      </c>
      <c r="J6459" s="459">
        <v>0</v>
      </c>
    </row>
    <row r="6460" spans="2:10" x14ac:dyDescent="0.25">
      <c r="B6460" s="516" t="s">
        <v>479</v>
      </c>
      <c r="C6460" s="458" t="s">
        <v>3461</v>
      </c>
      <c r="D6460" s="458" t="s">
        <v>2067</v>
      </c>
      <c r="E6460" s="456">
        <v>0</v>
      </c>
      <c r="F6460" s="456">
        <v>0</v>
      </c>
      <c r="G6460" s="456">
        <v>0</v>
      </c>
      <c r="H6460" s="456">
        <v>0</v>
      </c>
      <c r="I6460" s="456">
        <v>0</v>
      </c>
      <c r="J6460" s="459">
        <v>0</v>
      </c>
    </row>
    <row r="6461" spans="2:10" x14ac:dyDescent="0.25">
      <c r="B6461" s="516" t="s">
        <v>479</v>
      </c>
      <c r="C6461" s="458" t="s">
        <v>6022</v>
      </c>
      <c r="D6461" s="458" t="s">
        <v>2069</v>
      </c>
      <c r="E6461" s="456">
        <v>0</v>
      </c>
      <c r="F6461" s="456">
        <v>0</v>
      </c>
      <c r="G6461" s="456">
        <v>0</v>
      </c>
      <c r="H6461" s="456">
        <v>0</v>
      </c>
      <c r="I6461" s="456">
        <v>0</v>
      </c>
      <c r="J6461" s="459">
        <v>0</v>
      </c>
    </row>
    <row r="6462" spans="2:10" x14ac:dyDescent="0.25">
      <c r="B6462" s="516" t="s">
        <v>479</v>
      </c>
      <c r="C6462" s="458" t="s">
        <v>6023</v>
      </c>
      <c r="D6462" s="458" t="s">
        <v>2071</v>
      </c>
      <c r="E6462" s="456">
        <v>0</v>
      </c>
      <c r="F6462" s="456">
        <v>0</v>
      </c>
      <c r="G6462" s="456">
        <v>0</v>
      </c>
      <c r="H6462" s="456">
        <v>0</v>
      </c>
      <c r="I6462" s="456">
        <v>0</v>
      </c>
      <c r="J6462" s="459">
        <v>0</v>
      </c>
    </row>
    <row r="6463" spans="2:10" x14ac:dyDescent="0.25">
      <c r="B6463" s="516" t="s">
        <v>479</v>
      </c>
      <c r="C6463" s="458" t="s">
        <v>4733</v>
      </c>
      <c r="D6463" s="458" t="s">
        <v>2073</v>
      </c>
      <c r="E6463" s="456">
        <v>0</v>
      </c>
      <c r="F6463" s="456">
        <v>0</v>
      </c>
      <c r="G6463" s="456">
        <v>0</v>
      </c>
      <c r="H6463" s="456">
        <v>0</v>
      </c>
      <c r="I6463" s="456">
        <v>0</v>
      </c>
      <c r="J6463" s="459">
        <v>0</v>
      </c>
    </row>
    <row r="6464" spans="2:10" x14ac:dyDescent="0.25">
      <c r="B6464" s="516" t="s">
        <v>479</v>
      </c>
      <c r="C6464" s="458" t="s">
        <v>2986</v>
      </c>
      <c r="D6464" s="458" t="s">
        <v>2075</v>
      </c>
      <c r="E6464" s="456">
        <v>0</v>
      </c>
      <c r="F6464" s="456">
        <v>0</v>
      </c>
      <c r="G6464" s="456">
        <v>8365.06</v>
      </c>
      <c r="H6464" s="456">
        <v>8365.06</v>
      </c>
      <c r="I6464" s="456">
        <v>0</v>
      </c>
      <c r="J6464" s="459">
        <v>0</v>
      </c>
    </row>
    <row r="6465" spans="2:10" x14ac:dyDescent="0.25">
      <c r="B6465" s="516" t="s">
        <v>479</v>
      </c>
      <c r="C6465" s="458" t="s">
        <v>2987</v>
      </c>
      <c r="D6465" s="458" t="s">
        <v>2079</v>
      </c>
      <c r="E6465" s="456">
        <v>0</v>
      </c>
      <c r="F6465" s="456">
        <v>0</v>
      </c>
      <c r="G6465" s="456">
        <v>31165.24</v>
      </c>
      <c r="H6465" s="456">
        <v>31165.24</v>
      </c>
      <c r="I6465" s="456">
        <v>0</v>
      </c>
      <c r="J6465" s="459">
        <v>0</v>
      </c>
    </row>
    <row r="6466" spans="2:10" x14ac:dyDescent="0.25">
      <c r="B6466" s="516" t="s">
        <v>479</v>
      </c>
      <c r="C6466" s="458" t="s">
        <v>3462</v>
      </c>
      <c r="D6466" s="458" t="s">
        <v>2081</v>
      </c>
      <c r="E6466" s="456">
        <v>0</v>
      </c>
      <c r="F6466" s="456">
        <v>0</v>
      </c>
      <c r="G6466" s="456">
        <v>9538.98</v>
      </c>
      <c r="H6466" s="456">
        <v>9538.98</v>
      </c>
      <c r="I6466" s="456">
        <v>0</v>
      </c>
      <c r="J6466" s="459">
        <v>0</v>
      </c>
    </row>
    <row r="6467" spans="2:10" x14ac:dyDescent="0.25">
      <c r="B6467" s="516" t="s">
        <v>479</v>
      </c>
      <c r="C6467" s="458" t="s">
        <v>4936</v>
      </c>
      <c r="D6467" s="458" t="s">
        <v>2083</v>
      </c>
      <c r="E6467" s="456">
        <v>0</v>
      </c>
      <c r="F6467" s="456">
        <v>0</v>
      </c>
      <c r="G6467" s="456">
        <v>0</v>
      </c>
      <c r="H6467" s="456">
        <v>0</v>
      </c>
      <c r="I6467" s="456">
        <v>0</v>
      </c>
      <c r="J6467" s="459">
        <v>0</v>
      </c>
    </row>
    <row r="6468" spans="2:10" x14ac:dyDescent="0.25">
      <c r="B6468" s="516" t="s">
        <v>479</v>
      </c>
      <c r="C6468" s="458" t="s">
        <v>3866</v>
      </c>
      <c r="D6468" s="458" t="s">
        <v>2085</v>
      </c>
      <c r="E6468" s="456">
        <v>0</v>
      </c>
      <c r="F6468" s="456">
        <v>0</v>
      </c>
      <c r="G6468" s="456">
        <v>14571.39</v>
      </c>
      <c r="H6468" s="456">
        <v>14571.39</v>
      </c>
      <c r="I6468" s="456">
        <v>0</v>
      </c>
      <c r="J6468" s="459">
        <v>0</v>
      </c>
    </row>
    <row r="6469" spans="2:10" x14ac:dyDescent="0.25">
      <c r="B6469" s="516" t="s">
        <v>479</v>
      </c>
      <c r="C6469" s="458" t="s">
        <v>3867</v>
      </c>
      <c r="D6469" s="458" t="s">
        <v>2087</v>
      </c>
      <c r="E6469" s="456">
        <v>0</v>
      </c>
      <c r="F6469" s="456">
        <v>0</v>
      </c>
      <c r="G6469" s="456">
        <v>0</v>
      </c>
      <c r="H6469" s="456">
        <v>0</v>
      </c>
      <c r="I6469" s="456">
        <v>0</v>
      </c>
      <c r="J6469" s="459">
        <v>0</v>
      </c>
    </row>
    <row r="6470" spans="2:10" x14ac:dyDescent="0.25">
      <c r="B6470" s="516" t="s">
        <v>479</v>
      </c>
      <c r="C6470" s="458" t="s">
        <v>2988</v>
      </c>
      <c r="D6470" s="458" t="s">
        <v>2089</v>
      </c>
      <c r="E6470" s="456">
        <v>0</v>
      </c>
      <c r="F6470" s="456">
        <v>0</v>
      </c>
      <c r="G6470" s="456">
        <v>877.5</v>
      </c>
      <c r="H6470" s="456">
        <v>877.5</v>
      </c>
      <c r="I6470" s="456">
        <v>0</v>
      </c>
      <c r="J6470" s="459">
        <v>0</v>
      </c>
    </row>
    <row r="6471" spans="2:10" x14ac:dyDescent="0.25">
      <c r="B6471" s="516" t="s">
        <v>479</v>
      </c>
      <c r="C6471" s="458" t="s">
        <v>4379</v>
      </c>
      <c r="D6471" s="458" t="s">
        <v>4060</v>
      </c>
      <c r="E6471" s="456">
        <v>0</v>
      </c>
      <c r="F6471" s="456">
        <v>0</v>
      </c>
      <c r="G6471" s="456">
        <v>0</v>
      </c>
      <c r="H6471" s="456">
        <v>0</v>
      </c>
      <c r="I6471" s="456">
        <v>0</v>
      </c>
      <c r="J6471" s="459">
        <v>0</v>
      </c>
    </row>
    <row r="6472" spans="2:10" x14ac:dyDescent="0.25">
      <c r="B6472" s="516" t="s">
        <v>479</v>
      </c>
      <c r="C6472" s="458" t="s">
        <v>3463</v>
      </c>
      <c r="D6472" s="458" t="s">
        <v>2095</v>
      </c>
      <c r="E6472" s="456">
        <v>0</v>
      </c>
      <c r="F6472" s="456">
        <v>0</v>
      </c>
      <c r="G6472" s="456">
        <v>1411.77</v>
      </c>
      <c r="H6472" s="456">
        <v>1411.77</v>
      </c>
      <c r="I6472" s="456">
        <v>0</v>
      </c>
      <c r="J6472" s="459">
        <v>0</v>
      </c>
    </row>
    <row r="6473" spans="2:10" x14ac:dyDescent="0.25">
      <c r="B6473" s="516" t="s">
        <v>479</v>
      </c>
      <c r="C6473" s="458" t="s">
        <v>4380</v>
      </c>
      <c r="D6473" s="458" t="s">
        <v>2101</v>
      </c>
      <c r="E6473" s="456">
        <v>0</v>
      </c>
      <c r="F6473" s="456">
        <v>0</v>
      </c>
      <c r="G6473" s="456">
        <v>0</v>
      </c>
      <c r="H6473" s="456">
        <v>0</v>
      </c>
      <c r="I6473" s="456">
        <v>0</v>
      </c>
      <c r="J6473" s="459">
        <v>0</v>
      </c>
    </row>
    <row r="6474" spans="2:10" x14ac:dyDescent="0.25">
      <c r="B6474" s="516" t="s">
        <v>479</v>
      </c>
      <c r="C6474" s="458" t="s">
        <v>3868</v>
      </c>
      <c r="D6474" s="458" t="s">
        <v>2103</v>
      </c>
      <c r="E6474" s="456">
        <v>0</v>
      </c>
      <c r="F6474" s="456">
        <v>0</v>
      </c>
      <c r="G6474" s="456">
        <v>0</v>
      </c>
      <c r="H6474" s="456">
        <v>0</v>
      </c>
      <c r="I6474" s="456">
        <v>0</v>
      </c>
      <c r="J6474" s="459">
        <v>0</v>
      </c>
    </row>
    <row r="6475" spans="2:10" x14ac:dyDescent="0.25">
      <c r="B6475" s="516" t="s">
        <v>479</v>
      </c>
      <c r="C6475" s="458" t="s">
        <v>2989</v>
      </c>
      <c r="D6475" s="458" t="s">
        <v>2105</v>
      </c>
      <c r="E6475" s="456">
        <v>0</v>
      </c>
      <c r="F6475" s="456">
        <v>0</v>
      </c>
      <c r="G6475" s="456">
        <v>0</v>
      </c>
      <c r="H6475" s="456">
        <v>0</v>
      </c>
      <c r="I6475" s="456">
        <v>0</v>
      </c>
      <c r="J6475" s="459">
        <v>0</v>
      </c>
    </row>
    <row r="6476" spans="2:10" x14ac:dyDescent="0.25">
      <c r="B6476" s="516" t="s">
        <v>479</v>
      </c>
      <c r="C6476" s="458" t="s">
        <v>3869</v>
      </c>
      <c r="D6476" s="458" t="s">
        <v>2107</v>
      </c>
      <c r="E6476" s="456">
        <v>0</v>
      </c>
      <c r="F6476" s="456">
        <v>0</v>
      </c>
      <c r="G6476" s="456">
        <v>2155.17</v>
      </c>
      <c r="H6476" s="456">
        <v>2155.17</v>
      </c>
      <c r="I6476" s="456">
        <v>0</v>
      </c>
      <c r="J6476" s="459">
        <v>0</v>
      </c>
    </row>
    <row r="6477" spans="2:10" x14ac:dyDescent="0.25">
      <c r="B6477" s="516" t="s">
        <v>479</v>
      </c>
      <c r="C6477" s="458" t="s">
        <v>6024</v>
      </c>
      <c r="D6477" s="458" t="s">
        <v>2109</v>
      </c>
      <c r="E6477" s="456">
        <v>0</v>
      </c>
      <c r="F6477" s="456">
        <v>0</v>
      </c>
      <c r="G6477" s="456">
        <v>0</v>
      </c>
      <c r="H6477" s="456">
        <v>0</v>
      </c>
      <c r="I6477" s="456">
        <v>0</v>
      </c>
      <c r="J6477" s="459">
        <v>0</v>
      </c>
    </row>
    <row r="6478" spans="2:10" x14ac:dyDescent="0.25">
      <c r="B6478" s="516" t="s">
        <v>479</v>
      </c>
      <c r="C6478" s="458" t="s">
        <v>6025</v>
      </c>
      <c r="D6478" s="458" t="s">
        <v>2191</v>
      </c>
      <c r="E6478" s="456">
        <v>0</v>
      </c>
      <c r="F6478" s="456">
        <v>0</v>
      </c>
      <c r="G6478" s="456">
        <v>480</v>
      </c>
      <c r="H6478" s="456">
        <v>480</v>
      </c>
      <c r="I6478" s="456">
        <v>0</v>
      </c>
      <c r="J6478" s="459">
        <v>0</v>
      </c>
    </row>
    <row r="6479" spans="2:10" x14ac:dyDescent="0.25">
      <c r="B6479" s="516" t="s">
        <v>479</v>
      </c>
      <c r="C6479" s="458" t="s">
        <v>6026</v>
      </c>
      <c r="D6479" s="458" t="s">
        <v>2294</v>
      </c>
      <c r="E6479" s="456">
        <v>0</v>
      </c>
      <c r="F6479" s="456">
        <v>0</v>
      </c>
      <c r="G6479" s="456">
        <v>0</v>
      </c>
      <c r="H6479" s="456">
        <v>0</v>
      </c>
      <c r="I6479" s="456">
        <v>0</v>
      </c>
      <c r="J6479" s="459">
        <v>0</v>
      </c>
    </row>
    <row r="6480" spans="2:10" x14ac:dyDescent="0.25">
      <c r="B6480" s="516" t="s">
        <v>479</v>
      </c>
      <c r="C6480" s="458" t="s">
        <v>3464</v>
      </c>
      <c r="D6480" s="458" t="s">
        <v>2390</v>
      </c>
      <c r="E6480" s="456">
        <v>0</v>
      </c>
      <c r="F6480" s="456">
        <v>0</v>
      </c>
      <c r="G6480" s="456">
        <v>113208</v>
      </c>
      <c r="H6480" s="456">
        <v>113208</v>
      </c>
      <c r="I6480" s="456">
        <v>0</v>
      </c>
      <c r="J6480" s="459">
        <v>0</v>
      </c>
    </row>
    <row r="6481" spans="2:10" x14ac:dyDescent="0.25">
      <c r="B6481" s="516" t="s">
        <v>479</v>
      </c>
      <c r="C6481" s="458" t="s">
        <v>3465</v>
      </c>
      <c r="D6481" s="458" t="s">
        <v>2115</v>
      </c>
      <c r="E6481" s="456">
        <v>0</v>
      </c>
      <c r="F6481" s="456">
        <v>0</v>
      </c>
      <c r="G6481" s="456">
        <v>7908.75</v>
      </c>
      <c r="H6481" s="456">
        <v>7908.75</v>
      </c>
      <c r="I6481" s="456">
        <v>0</v>
      </c>
      <c r="J6481" s="459">
        <v>0</v>
      </c>
    </row>
    <row r="6482" spans="2:10" x14ac:dyDescent="0.25">
      <c r="B6482" s="516" t="s">
        <v>479</v>
      </c>
      <c r="C6482" s="458" t="s">
        <v>4148</v>
      </c>
      <c r="D6482" s="458" t="s">
        <v>2117</v>
      </c>
      <c r="E6482" s="456">
        <v>0</v>
      </c>
      <c r="F6482" s="456">
        <v>0</v>
      </c>
      <c r="G6482" s="456">
        <v>7068.9</v>
      </c>
      <c r="H6482" s="456">
        <v>7068.9</v>
      </c>
      <c r="I6482" s="456">
        <v>0</v>
      </c>
      <c r="J6482" s="459">
        <v>0</v>
      </c>
    </row>
    <row r="6483" spans="2:10" x14ac:dyDescent="0.25">
      <c r="B6483" s="516" t="s">
        <v>479</v>
      </c>
      <c r="C6483" s="458" t="s">
        <v>3466</v>
      </c>
      <c r="D6483" s="458" t="s">
        <v>2119</v>
      </c>
      <c r="E6483" s="456">
        <v>0</v>
      </c>
      <c r="F6483" s="456">
        <v>0</v>
      </c>
      <c r="G6483" s="456">
        <v>0</v>
      </c>
      <c r="H6483" s="456">
        <v>0</v>
      </c>
      <c r="I6483" s="456">
        <v>0</v>
      </c>
      <c r="J6483" s="459">
        <v>0</v>
      </c>
    </row>
    <row r="6484" spans="2:10" x14ac:dyDescent="0.25">
      <c r="B6484" s="516" t="s">
        <v>479</v>
      </c>
      <c r="C6484" s="458" t="s">
        <v>3870</v>
      </c>
      <c r="D6484" s="458" t="s">
        <v>2121</v>
      </c>
      <c r="E6484" s="456">
        <v>0</v>
      </c>
      <c r="F6484" s="456">
        <v>0</v>
      </c>
      <c r="G6484" s="456">
        <v>471.55</v>
      </c>
      <c r="H6484" s="456">
        <v>471.55</v>
      </c>
      <c r="I6484" s="456">
        <v>0</v>
      </c>
      <c r="J6484" s="459">
        <v>0</v>
      </c>
    </row>
    <row r="6485" spans="2:10" x14ac:dyDescent="0.25">
      <c r="B6485" s="516" t="s">
        <v>479</v>
      </c>
      <c r="C6485" s="458" t="s">
        <v>4937</v>
      </c>
      <c r="D6485" s="458" t="s">
        <v>2123</v>
      </c>
      <c r="E6485" s="456">
        <v>0</v>
      </c>
      <c r="F6485" s="456">
        <v>0</v>
      </c>
      <c r="G6485" s="456">
        <v>0</v>
      </c>
      <c r="H6485" s="456">
        <v>0</v>
      </c>
      <c r="I6485" s="456">
        <v>0</v>
      </c>
      <c r="J6485" s="459">
        <v>0</v>
      </c>
    </row>
    <row r="6486" spans="2:10" ht="18" x14ac:dyDescent="0.25">
      <c r="B6486" s="516" t="s">
        <v>479</v>
      </c>
      <c r="C6486" s="458" t="s">
        <v>6027</v>
      </c>
      <c r="D6486" s="458" t="s">
        <v>2127</v>
      </c>
      <c r="E6486" s="456">
        <v>0</v>
      </c>
      <c r="F6486" s="456">
        <v>0</v>
      </c>
      <c r="G6486" s="456">
        <v>0</v>
      </c>
      <c r="H6486" s="456">
        <v>0</v>
      </c>
      <c r="I6486" s="456">
        <v>0</v>
      </c>
      <c r="J6486" s="459">
        <v>0</v>
      </c>
    </row>
    <row r="6487" spans="2:10" x14ac:dyDescent="0.25">
      <c r="B6487" s="516" t="s">
        <v>479</v>
      </c>
      <c r="C6487" s="458" t="s">
        <v>4938</v>
      </c>
      <c r="D6487" s="458" t="s">
        <v>2129</v>
      </c>
      <c r="E6487" s="456">
        <v>0</v>
      </c>
      <c r="F6487" s="456">
        <v>0</v>
      </c>
      <c r="G6487" s="456">
        <v>3414.66</v>
      </c>
      <c r="H6487" s="456">
        <v>3414.66</v>
      </c>
      <c r="I6487" s="456">
        <v>0</v>
      </c>
      <c r="J6487" s="459">
        <v>0</v>
      </c>
    </row>
    <row r="6488" spans="2:10" x14ac:dyDescent="0.25">
      <c r="B6488" s="516" t="s">
        <v>479</v>
      </c>
      <c r="C6488" s="458" t="s">
        <v>3871</v>
      </c>
      <c r="D6488" s="458" t="s">
        <v>2131</v>
      </c>
      <c r="E6488" s="456">
        <v>0</v>
      </c>
      <c r="F6488" s="456">
        <v>0</v>
      </c>
      <c r="G6488" s="456">
        <v>1206.9000000000001</v>
      </c>
      <c r="H6488" s="456">
        <v>1206.9000000000001</v>
      </c>
      <c r="I6488" s="456">
        <v>0</v>
      </c>
      <c r="J6488" s="459">
        <v>0</v>
      </c>
    </row>
    <row r="6489" spans="2:10" x14ac:dyDescent="0.25">
      <c r="B6489" s="516" t="s">
        <v>479</v>
      </c>
      <c r="C6489" s="458" t="s">
        <v>6028</v>
      </c>
      <c r="D6489" s="458" t="s">
        <v>2137</v>
      </c>
      <c r="E6489" s="456">
        <v>0</v>
      </c>
      <c r="F6489" s="456">
        <v>0</v>
      </c>
      <c r="G6489" s="456">
        <v>0</v>
      </c>
      <c r="H6489" s="456">
        <v>0</v>
      </c>
      <c r="I6489" s="456">
        <v>0</v>
      </c>
      <c r="J6489" s="459">
        <v>0</v>
      </c>
    </row>
    <row r="6490" spans="2:10" x14ac:dyDescent="0.25">
      <c r="B6490" s="516" t="s">
        <v>479</v>
      </c>
      <c r="C6490" s="458" t="s">
        <v>4734</v>
      </c>
      <c r="D6490" s="458" t="s">
        <v>2139</v>
      </c>
      <c r="E6490" s="456">
        <v>0</v>
      </c>
      <c r="F6490" s="456">
        <v>0</v>
      </c>
      <c r="G6490" s="456">
        <v>0</v>
      </c>
      <c r="H6490" s="456">
        <v>0</v>
      </c>
      <c r="I6490" s="456">
        <v>0</v>
      </c>
      <c r="J6490" s="459">
        <v>0</v>
      </c>
    </row>
    <row r="6491" spans="2:10" x14ac:dyDescent="0.25">
      <c r="B6491" s="516" t="s">
        <v>479</v>
      </c>
      <c r="C6491" s="458" t="s">
        <v>3467</v>
      </c>
      <c r="D6491" s="458" t="s">
        <v>2325</v>
      </c>
      <c r="E6491" s="456">
        <v>0</v>
      </c>
      <c r="F6491" s="456">
        <v>0</v>
      </c>
      <c r="G6491" s="456">
        <v>165.12</v>
      </c>
      <c r="H6491" s="456">
        <v>165.12</v>
      </c>
      <c r="I6491" s="456">
        <v>0</v>
      </c>
      <c r="J6491" s="459">
        <v>0</v>
      </c>
    </row>
    <row r="6492" spans="2:10" x14ac:dyDescent="0.25">
      <c r="B6492" s="516" t="s">
        <v>479</v>
      </c>
      <c r="C6492" s="458" t="s">
        <v>3872</v>
      </c>
      <c r="D6492" s="458" t="s">
        <v>2327</v>
      </c>
      <c r="E6492" s="456">
        <v>0</v>
      </c>
      <c r="F6492" s="456">
        <v>0</v>
      </c>
      <c r="G6492" s="456">
        <v>488.4</v>
      </c>
      <c r="H6492" s="456">
        <v>488.4</v>
      </c>
      <c r="I6492" s="456">
        <v>0</v>
      </c>
      <c r="J6492" s="459">
        <v>0</v>
      </c>
    </row>
    <row r="6493" spans="2:10" x14ac:dyDescent="0.25">
      <c r="B6493" s="516" t="s">
        <v>479</v>
      </c>
      <c r="C6493" s="458" t="s">
        <v>4381</v>
      </c>
      <c r="D6493" s="458" t="s">
        <v>2208</v>
      </c>
      <c r="E6493" s="456">
        <v>0</v>
      </c>
      <c r="F6493" s="456">
        <v>0</v>
      </c>
      <c r="G6493" s="456">
        <v>0</v>
      </c>
      <c r="H6493" s="456">
        <v>0</v>
      </c>
      <c r="I6493" s="456">
        <v>0</v>
      </c>
      <c r="J6493" s="459">
        <v>0</v>
      </c>
    </row>
    <row r="6494" spans="2:10" x14ac:dyDescent="0.25">
      <c r="B6494" s="516" t="s">
        <v>479</v>
      </c>
      <c r="C6494" s="458" t="s">
        <v>4382</v>
      </c>
      <c r="D6494" s="458" t="s">
        <v>2210</v>
      </c>
      <c r="E6494" s="456">
        <v>-2739719.14</v>
      </c>
      <c r="F6494" s="456">
        <v>0</v>
      </c>
      <c r="G6494" s="456">
        <v>146629.70000000001</v>
      </c>
      <c r="H6494" s="456">
        <v>146629.70000000001</v>
      </c>
      <c r="I6494" s="456">
        <v>-2739719.14</v>
      </c>
      <c r="J6494" s="459">
        <v>0</v>
      </c>
    </row>
    <row r="6495" spans="2:10" x14ac:dyDescent="0.25">
      <c r="B6495" s="516" t="s">
        <v>479</v>
      </c>
      <c r="C6495" s="458" t="s">
        <v>3873</v>
      </c>
      <c r="D6495" s="458" t="s">
        <v>2141</v>
      </c>
      <c r="E6495" s="456">
        <v>0</v>
      </c>
      <c r="F6495" s="456">
        <v>0</v>
      </c>
      <c r="G6495" s="456">
        <v>0</v>
      </c>
      <c r="H6495" s="456">
        <v>0</v>
      </c>
      <c r="I6495" s="456">
        <v>0</v>
      </c>
      <c r="J6495" s="459">
        <v>0</v>
      </c>
    </row>
    <row r="6496" spans="2:10" x14ac:dyDescent="0.25">
      <c r="B6496" s="516" t="s">
        <v>479</v>
      </c>
      <c r="C6496" s="458" t="s">
        <v>2990</v>
      </c>
      <c r="D6496" s="458" t="s">
        <v>2143</v>
      </c>
      <c r="E6496" s="456">
        <v>0</v>
      </c>
      <c r="F6496" s="456">
        <v>0</v>
      </c>
      <c r="G6496" s="456">
        <v>366.8</v>
      </c>
      <c r="H6496" s="456">
        <v>366.8</v>
      </c>
      <c r="I6496" s="456">
        <v>0</v>
      </c>
      <c r="J6496" s="459">
        <v>0</v>
      </c>
    </row>
    <row r="6497" spans="2:10" x14ac:dyDescent="0.25">
      <c r="B6497" s="516" t="s">
        <v>479</v>
      </c>
      <c r="C6497" s="458" t="s">
        <v>6029</v>
      </c>
      <c r="D6497" s="458" t="s">
        <v>5662</v>
      </c>
      <c r="E6497" s="456">
        <v>0</v>
      </c>
      <c r="F6497" s="456">
        <v>0</v>
      </c>
      <c r="G6497" s="456">
        <v>0</v>
      </c>
      <c r="H6497" s="456">
        <v>0</v>
      </c>
      <c r="I6497" s="456">
        <v>0</v>
      </c>
      <c r="J6497" s="459">
        <v>0</v>
      </c>
    </row>
    <row r="6498" spans="2:10" x14ac:dyDescent="0.25">
      <c r="B6498" s="516" t="s">
        <v>479</v>
      </c>
      <c r="C6498" s="458" t="s">
        <v>3874</v>
      </c>
      <c r="D6498" s="458" t="s">
        <v>2145</v>
      </c>
      <c r="E6498" s="456">
        <v>0</v>
      </c>
      <c r="F6498" s="456">
        <v>0</v>
      </c>
      <c r="G6498" s="456">
        <v>8250</v>
      </c>
      <c r="H6498" s="456">
        <v>8250</v>
      </c>
      <c r="I6498" s="456">
        <v>0</v>
      </c>
      <c r="J6498" s="459">
        <v>0</v>
      </c>
    </row>
    <row r="6499" spans="2:10" x14ac:dyDescent="0.25">
      <c r="B6499" s="516" t="s">
        <v>479</v>
      </c>
      <c r="C6499" s="458" t="s">
        <v>3875</v>
      </c>
      <c r="D6499" s="458" t="s">
        <v>2233</v>
      </c>
      <c r="E6499" s="456">
        <v>0</v>
      </c>
      <c r="F6499" s="456">
        <v>0</v>
      </c>
      <c r="G6499" s="456">
        <v>32970</v>
      </c>
      <c r="H6499" s="456">
        <v>32970</v>
      </c>
      <c r="I6499" s="456">
        <v>0</v>
      </c>
      <c r="J6499" s="459">
        <v>0</v>
      </c>
    </row>
    <row r="6500" spans="2:10" x14ac:dyDescent="0.25">
      <c r="B6500" s="516" t="s">
        <v>479</v>
      </c>
      <c r="C6500" s="458" t="s">
        <v>3876</v>
      </c>
      <c r="D6500" s="458" t="s">
        <v>2147</v>
      </c>
      <c r="E6500" s="456">
        <v>0</v>
      </c>
      <c r="F6500" s="456">
        <v>0</v>
      </c>
      <c r="G6500" s="456">
        <v>0</v>
      </c>
      <c r="H6500" s="456">
        <v>0</v>
      </c>
      <c r="I6500" s="456">
        <v>0</v>
      </c>
      <c r="J6500" s="459">
        <v>0</v>
      </c>
    </row>
    <row r="6501" spans="2:10" x14ac:dyDescent="0.25">
      <c r="B6501" s="516" t="s">
        <v>479</v>
      </c>
      <c r="C6501" s="458" t="s">
        <v>4383</v>
      </c>
      <c r="D6501" s="458" t="s">
        <v>2351</v>
      </c>
      <c r="E6501" s="456">
        <v>0</v>
      </c>
      <c r="F6501" s="456">
        <v>0</v>
      </c>
      <c r="G6501" s="456">
        <v>0</v>
      </c>
      <c r="H6501" s="456">
        <v>0</v>
      </c>
      <c r="I6501" s="456">
        <v>0</v>
      </c>
      <c r="J6501" s="459">
        <v>0</v>
      </c>
    </row>
    <row r="6502" spans="2:10" ht="18" x14ac:dyDescent="0.25">
      <c r="B6502" s="516" t="s">
        <v>479</v>
      </c>
      <c r="C6502" s="458" t="s">
        <v>6030</v>
      </c>
      <c r="D6502" s="458" t="s">
        <v>2243</v>
      </c>
      <c r="E6502" s="456">
        <v>0</v>
      </c>
      <c r="F6502" s="456">
        <v>0</v>
      </c>
      <c r="G6502" s="456">
        <v>0</v>
      </c>
      <c r="H6502" s="456">
        <v>0</v>
      </c>
      <c r="I6502" s="456">
        <v>0</v>
      </c>
      <c r="J6502" s="459">
        <v>0</v>
      </c>
    </row>
    <row r="6503" spans="2:10" x14ac:dyDescent="0.25">
      <c r="B6503" s="516" t="s">
        <v>479</v>
      </c>
      <c r="C6503" s="458" t="s">
        <v>3877</v>
      </c>
      <c r="D6503" s="458" t="s">
        <v>2151</v>
      </c>
      <c r="E6503" s="456">
        <v>0</v>
      </c>
      <c r="F6503" s="456">
        <v>0</v>
      </c>
      <c r="G6503" s="456">
        <v>3087.16</v>
      </c>
      <c r="H6503" s="456">
        <v>3087.16</v>
      </c>
      <c r="I6503" s="456">
        <v>0</v>
      </c>
      <c r="J6503" s="459">
        <v>0</v>
      </c>
    </row>
    <row r="6504" spans="2:10" x14ac:dyDescent="0.25">
      <c r="B6504" s="516" t="s">
        <v>479</v>
      </c>
      <c r="C6504" s="458" t="s">
        <v>6031</v>
      </c>
      <c r="D6504" s="458" t="s">
        <v>2246</v>
      </c>
      <c r="E6504" s="456">
        <v>0</v>
      </c>
      <c r="F6504" s="456">
        <v>0</v>
      </c>
      <c r="G6504" s="456">
        <v>0</v>
      </c>
      <c r="H6504" s="456">
        <v>0</v>
      </c>
      <c r="I6504" s="456">
        <v>0</v>
      </c>
      <c r="J6504" s="459">
        <v>0</v>
      </c>
    </row>
    <row r="6505" spans="2:10" ht="18" x14ac:dyDescent="0.25">
      <c r="B6505" s="516" t="s">
        <v>479</v>
      </c>
      <c r="C6505" s="458" t="s">
        <v>3878</v>
      </c>
      <c r="D6505" s="458" t="s">
        <v>2153</v>
      </c>
      <c r="E6505" s="456">
        <v>-0.8</v>
      </c>
      <c r="F6505" s="456">
        <v>0</v>
      </c>
      <c r="G6505" s="456">
        <v>0</v>
      </c>
      <c r="H6505" s="456">
        <v>0</v>
      </c>
      <c r="I6505" s="456">
        <v>-0.8</v>
      </c>
      <c r="J6505" s="459">
        <v>0</v>
      </c>
    </row>
    <row r="6506" spans="2:10" x14ac:dyDescent="0.25">
      <c r="B6506" s="516" t="s">
        <v>479</v>
      </c>
      <c r="C6506" s="458" t="s">
        <v>4591</v>
      </c>
      <c r="D6506" s="458" t="s">
        <v>2357</v>
      </c>
      <c r="E6506" s="456">
        <v>0</v>
      </c>
      <c r="F6506" s="456">
        <v>0</v>
      </c>
      <c r="G6506" s="456">
        <v>0</v>
      </c>
      <c r="H6506" s="456">
        <v>0</v>
      </c>
      <c r="I6506" s="456">
        <v>0</v>
      </c>
      <c r="J6506" s="459">
        <v>0</v>
      </c>
    </row>
    <row r="6507" spans="2:10" ht="18" x14ac:dyDescent="0.25">
      <c r="B6507" s="516" t="s">
        <v>479</v>
      </c>
      <c r="C6507" s="458" t="s">
        <v>4735</v>
      </c>
      <c r="D6507" s="458" t="s">
        <v>2359</v>
      </c>
      <c r="E6507" s="456">
        <v>0</v>
      </c>
      <c r="F6507" s="456">
        <v>0</v>
      </c>
      <c r="G6507" s="456">
        <v>1500</v>
      </c>
      <c r="H6507" s="456">
        <v>1500</v>
      </c>
      <c r="I6507" s="456">
        <v>0</v>
      </c>
      <c r="J6507" s="459">
        <v>0</v>
      </c>
    </row>
    <row r="6508" spans="2:10" x14ac:dyDescent="0.25">
      <c r="B6508" s="516" t="s">
        <v>479</v>
      </c>
      <c r="C6508" s="458" t="s">
        <v>2991</v>
      </c>
      <c r="D6508" s="458" t="s">
        <v>2155</v>
      </c>
      <c r="E6508" s="456">
        <v>0</v>
      </c>
      <c r="F6508" s="456">
        <v>0</v>
      </c>
      <c r="G6508" s="456">
        <v>0</v>
      </c>
      <c r="H6508" s="456">
        <v>0</v>
      </c>
      <c r="I6508" s="456">
        <v>0</v>
      </c>
      <c r="J6508" s="459">
        <v>0</v>
      </c>
    </row>
    <row r="6509" spans="2:10" x14ac:dyDescent="0.25">
      <c r="B6509" s="516" t="s">
        <v>479</v>
      </c>
      <c r="C6509" s="458" t="s">
        <v>2992</v>
      </c>
      <c r="D6509" s="458" t="s">
        <v>2157</v>
      </c>
      <c r="E6509" s="456">
        <v>0</v>
      </c>
      <c r="F6509" s="456">
        <v>0</v>
      </c>
      <c r="G6509" s="456">
        <v>2011.08</v>
      </c>
      <c r="H6509" s="456">
        <v>2011.08</v>
      </c>
      <c r="I6509" s="456">
        <v>0</v>
      </c>
      <c r="J6509" s="459">
        <v>0</v>
      </c>
    </row>
    <row r="6510" spans="2:10" x14ac:dyDescent="0.25">
      <c r="B6510" s="516" t="s">
        <v>479</v>
      </c>
      <c r="C6510" s="458" t="s">
        <v>6032</v>
      </c>
      <c r="D6510" s="458" t="s">
        <v>2097</v>
      </c>
      <c r="E6510" s="456">
        <v>0</v>
      </c>
      <c r="F6510" s="456">
        <v>0</v>
      </c>
      <c r="G6510" s="456">
        <v>0</v>
      </c>
      <c r="H6510" s="456">
        <v>0</v>
      </c>
      <c r="I6510" s="456">
        <v>0</v>
      </c>
      <c r="J6510" s="459">
        <v>0</v>
      </c>
    </row>
    <row r="6511" spans="2:10" x14ac:dyDescent="0.25">
      <c r="B6511" s="516" t="s">
        <v>479</v>
      </c>
      <c r="C6511" s="458" t="s">
        <v>3879</v>
      </c>
      <c r="D6511" s="458" t="s">
        <v>2191</v>
      </c>
      <c r="E6511" s="456">
        <v>0</v>
      </c>
      <c r="F6511" s="456">
        <v>0</v>
      </c>
      <c r="G6511" s="456">
        <v>-12820.69</v>
      </c>
      <c r="H6511" s="456">
        <v>-12820.69</v>
      </c>
      <c r="I6511" s="456">
        <v>0</v>
      </c>
      <c r="J6511" s="459">
        <v>0</v>
      </c>
    </row>
    <row r="6512" spans="2:10" x14ac:dyDescent="0.25">
      <c r="B6512" s="516" t="s">
        <v>479</v>
      </c>
      <c r="C6512" s="458" t="s">
        <v>3880</v>
      </c>
      <c r="D6512" s="458" t="s">
        <v>3690</v>
      </c>
      <c r="E6512" s="456">
        <v>0</v>
      </c>
      <c r="F6512" s="456">
        <v>0</v>
      </c>
      <c r="G6512" s="456">
        <v>12820.69</v>
      </c>
      <c r="H6512" s="456">
        <v>12820.69</v>
      </c>
      <c r="I6512" s="456">
        <v>0</v>
      </c>
      <c r="J6512" s="459">
        <v>0</v>
      </c>
    </row>
    <row r="6513" spans="2:10" x14ac:dyDescent="0.25">
      <c r="B6513" s="516" t="s">
        <v>479</v>
      </c>
      <c r="C6513" s="458" t="s">
        <v>4592</v>
      </c>
      <c r="D6513" s="458" t="s">
        <v>2297</v>
      </c>
      <c r="E6513" s="456">
        <v>0</v>
      </c>
      <c r="F6513" s="456">
        <v>0</v>
      </c>
      <c r="G6513" s="456">
        <v>-9600</v>
      </c>
      <c r="H6513" s="456">
        <v>-9600</v>
      </c>
      <c r="I6513" s="456">
        <v>0</v>
      </c>
      <c r="J6513" s="459">
        <v>0</v>
      </c>
    </row>
    <row r="6514" spans="2:10" x14ac:dyDescent="0.25">
      <c r="B6514" s="516" t="s">
        <v>479</v>
      </c>
      <c r="C6514" s="458" t="s">
        <v>4593</v>
      </c>
      <c r="D6514" s="458" t="s">
        <v>4503</v>
      </c>
      <c r="E6514" s="456">
        <v>0</v>
      </c>
      <c r="F6514" s="456">
        <v>0</v>
      </c>
      <c r="G6514" s="456">
        <v>9600</v>
      </c>
      <c r="H6514" s="456">
        <v>9600</v>
      </c>
      <c r="I6514" s="456">
        <v>0</v>
      </c>
      <c r="J6514" s="459">
        <v>0</v>
      </c>
    </row>
    <row r="6515" spans="2:10" x14ac:dyDescent="0.25">
      <c r="B6515" s="516" t="s">
        <v>479</v>
      </c>
      <c r="C6515" s="458" t="s">
        <v>6033</v>
      </c>
      <c r="D6515" s="458" t="s">
        <v>2191</v>
      </c>
      <c r="E6515" s="456">
        <v>0</v>
      </c>
      <c r="F6515" s="456">
        <v>0</v>
      </c>
      <c r="G6515" s="456">
        <v>0</v>
      </c>
      <c r="H6515" s="456">
        <v>0</v>
      </c>
      <c r="I6515" s="456">
        <v>0</v>
      </c>
      <c r="J6515" s="459">
        <v>0</v>
      </c>
    </row>
    <row r="6516" spans="2:10" x14ac:dyDescent="0.25">
      <c r="B6516" s="516" t="s">
        <v>479</v>
      </c>
      <c r="C6516" s="458" t="s">
        <v>4594</v>
      </c>
      <c r="D6516" s="458" t="s">
        <v>3690</v>
      </c>
      <c r="E6516" s="456">
        <v>0</v>
      </c>
      <c r="F6516" s="456">
        <v>0</v>
      </c>
      <c r="G6516" s="456">
        <v>0</v>
      </c>
      <c r="H6516" s="456">
        <v>0</v>
      </c>
      <c r="I6516" s="456">
        <v>0</v>
      </c>
      <c r="J6516" s="459">
        <v>0</v>
      </c>
    </row>
    <row r="6517" spans="2:10" x14ac:dyDescent="0.25">
      <c r="B6517" s="516" t="s">
        <v>479</v>
      </c>
      <c r="C6517" s="458" t="s">
        <v>6034</v>
      </c>
      <c r="D6517" s="458" t="s">
        <v>2129</v>
      </c>
      <c r="E6517" s="456">
        <v>0</v>
      </c>
      <c r="F6517" s="456">
        <v>0</v>
      </c>
      <c r="G6517" s="456">
        <v>0</v>
      </c>
      <c r="H6517" s="456">
        <v>0</v>
      </c>
      <c r="I6517" s="456">
        <v>0</v>
      </c>
      <c r="J6517" s="459">
        <v>0</v>
      </c>
    </row>
    <row r="6518" spans="2:10" x14ac:dyDescent="0.25">
      <c r="B6518" s="516" t="s">
        <v>479</v>
      </c>
      <c r="C6518" s="458" t="s">
        <v>6035</v>
      </c>
      <c r="D6518" s="458" t="s">
        <v>2546</v>
      </c>
      <c r="E6518" s="456">
        <v>0</v>
      </c>
      <c r="F6518" s="456">
        <v>0</v>
      </c>
      <c r="G6518" s="456">
        <v>0</v>
      </c>
      <c r="H6518" s="456">
        <v>0</v>
      </c>
      <c r="I6518" s="456">
        <v>0</v>
      </c>
      <c r="J6518" s="459">
        <v>0</v>
      </c>
    </row>
    <row r="6519" spans="2:10" x14ac:dyDescent="0.25">
      <c r="B6519" s="516" t="s">
        <v>479</v>
      </c>
      <c r="C6519" s="458" t="s">
        <v>6036</v>
      </c>
      <c r="D6519" s="458" t="s">
        <v>2299</v>
      </c>
      <c r="E6519" s="456">
        <v>0</v>
      </c>
      <c r="F6519" s="456">
        <v>0</v>
      </c>
      <c r="G6519" s="456">
        <v>0</v>
      </c>
      <c r="H6519" s="456">
        <v>0</v>
      </c>
      <c r="I6519" s="456">
        <v>0</v>
      </c>
      <c r="J6519" s="459">
        <v>0</v>
      </c>
    </row>
    <row r="6520" spans="2:10" x14ac:dyDescent="0.25">
      <c r="B6520" s="516" t="s">
        <v>479</v>
      </c>
      <c r="C6520" s="458" t="s">
        <v>6037</v>
      </c>
      <c r="D6520" s="458" t="s">
        <v>2351</v>
      </c>
      <c r="E6520" s="456">
        <v>0</v>
      </c>
      <c r="F6520" s="456">
        <v>0</v>
      </c>
      <c r="G6520" s="456">
        <v>0</v>
      </c>
      <c r="H6520" s="456">
        <v>0</v>
      </c>
      <c r="I6520" s="456">
        <v>0</v>
      </c>
      <c r="J6520" s="459">
        <v>0</v>
      </c>
    </row>
    <row r="6521" spans="2:10" x14ac:dyDescent="0.25">
      <c r="B6521" s="516" t="s">
        <v>479</v>
      </c>
      <c r="C6521" s="458" t="s">
        <v>6038</v>
      </c>
      <c r="D6521" s="458" t="s">
        <v>4248</v>
      </c>
      <c r="E6521" s="456">
        <v>0</v>
      </c>
      <c r="F6521" s="456">
        <v>0</v>
      </c>
      <c r="G6521" s="456">
        <v>0</v>
      </c>
      <c r="H6521" s="456">
        <v>0</v>
      </c>
      <c r="I6521" s="456">
        <v>0</v>
      </c>
      <c r="J6521" s="459">
        <v>0</v>
      </c>
    </row>
    <row r="6522" spans="2:10" ht="18" x14ac:dyDescent="0.25">
      <c r="B6522" s="516" t="s">
        <v>479</v>
      </c>
      <c r="C6522" s="458" t="s">
        <v>6039</v>
      </c>
      <c r="D6522" s="458" t="s">
        <v>2369</v>
      </c>
      <c r="E6522" s="456">
        <v>0</v>
      </c>
      <c r="F6522" s="456">
        <v>0</v>
      </c>
      <c r="G6522" s="456">
        <v>0</v>
      </c>
      <c r="H6522" s="456">
        <v>0</v>
      </c>
      <c r="I6522" s="456">
        <v>0</v>
      </c>
      <c r="J6522" s="459">
        <v>0</v>
      </c>
    </row>
    <row r="6523" spans="2:10" x14ac:dyDescent="0.25">
      <c r="B6523" s="516" t="s">
        <v>479</v>
      </c>
      <c r="C6523" s="458" t="s">
        <v>6040</v>
      </c>
      <c r="D6523" s="458" t="s">
        <v>4251</v>
      </c>
      <c r="E6523" s="456">
        <v>0</v>
      </c>
      <c r="F6523" s="456">
        <v>0</v>
      </c>
      <c r="G6523" s="456">
        <v>0</v>
      </c>
      <c r="H6523" s="456">
        <v>0</v>
      </c>
      <c r="I6523" s="456">
        <v>0</v>
      </c>
      <c r="J6523" s="459">
        <v>0</v>
      </c>
    </row>
    <row r="6524" spans="2:10" x14ac:dyDescent="0.25">
      <c r="B6524" s="526" t="s">
        <v>479</v>
      </c>
      <c r="C6524" s="512" t="s">
        <v>2993</v>
      </c>
      <c r="D6524" s="512" t="s">
        <v>2994</v>
      </c>
      <c r="E6524" s="511">
        <v>119687740.47</v>
      </c>
      <c r="F6524" s="511">
        <v>0</v>
      </c>
      <c r="G6524" s="511">
        <v>13107880.91</v>
      </c>
      <c r="H6524" s="511">
        <v>0</v>
      </c>
      <c r="I6524" s="511">
        <v>132795621.38</v>
      </c>
      <c r="J6524" s="527">
        <v>0</v>
      </c>
    </row>
    <row r="6525" spans="2:10" x14ac:dyDescent="0.25">
      <c r="B6525" s="516" t="s">
        <v>479</v>
      </c>
      <c r="C6525" s="458" t="s">
        <v>3468</v>
      </c>
      <c r="D6525" s="458" t="s">
        <v>2316</v>
      </c>
      <c r="E6525" s="456">
        <v>525846.80000000005</v>
      </c>
      <c r="F6525" s="456">
        <v>0</v>
      </c>
      <c r="G6525" s="456">
        <v>-525846.80000000005</v>
      </c>
      <c r="H6525" s="456">
        <v>0</v>
      </c>
      <c r="I6525" s="456">
        <v>0</v>
      </c>
      <c r="J6525" s="459">
        <v>0</v>
      </c>
    </row>
    <row r="6526" spans="2:10" x14ac:dyDescent="0.25">
      <c r="B6526" s="516" t="s">
        <v>479</v>
      </c>
      <c r="C6526" s="458" t="s">
        <v>6041</v>
      </c>
      <c r="D6526" s="458" t="s">
        <v>4227</v>
      </c>
      <c r="E6526" s="456">
        <v>0</v>
      </c>
      <c r="F6526" s="456">
        <v>0</v>
      </c>
      <c r="G6526" s="456">
        <v>525846.80000000005</v>
      </c>
      <c r="H6526" s="456">
        <v>0</v>
      </c>
      <c r="I6526" s="456">
        <v>525846.80000000005</v>
      </c>
      <c r="J6526" s="459">
        <v>0</v>
      </c>
    </row>
    <row r="6527" spans="2:10" x14ac:dyDescent="0.25">
      <c r="B6527" s="516" t="s">
        <v>479</v>
      </c>
      <c r="C6527" s="458" t="s">
        <v>3469</v>
      </c>
      <c r="D6527" s="458" t="s">
        <v>2357</v>
      </c>
      <c r="E6527" s="456">
        <v>64062</v>
      </c>
      <c r="F6527" s="456">
        <v>0</v>
      </c>
      <c r="G6527" s="456">
        <v>-64062</v>
      </c>
      <c r="H6527" s="456">
        <v>0</v>
      </c>
      <c r="I6527" s="456">
        <v>0</v>
      </c>
      <c r="J6527" s="459">
        <v>0</v>
      </c>
    </row>
    <row r="6528" spans="2:10" x14ac:dyDescent="0.25">
      <c r="B6528" s="516" t="s">
        <v>479</v>
      </c>
      <c r="C6528" s="458" t="s">
        <v>6042</v>
      </c>
      <c r="D6528" s="458" t="s">
        <v>2422</v>
      </c>
      <c r="E6528" s="456">
        <v>0</v>
      </c>
      <c r="F6528" s="456">
        <v>0</v>
      </c>
      <c r="G6528" s="456">
        <v>64062</v>
      </c>
      <c r="H6528" s="456">
        <v>0</v>
      </c>
      <c r="I6528" s="456">
        <v>64062</v>
      </c>
      <c r="J6528" s="459">
        <v>0</v>
      </c>
    </row>
    <row r="6529" spans="2:10" ht="18" x14ac:dyDescent="0.25">
      <c r="B6529" s="516" t="s">
        <v>479</v>
      </c>
      <c r="C6529" s="458" t="s">
        <v>6043</v>
      </c>
      <c r="D6529" s="458" t="s">
        <v>2369</v>
      </c>
      <c r="E6529" s="456">
        <v>0</v>
      </c>
      <c r="F6529" s="456">
        <v>0</v>
      </c>
      <c r="G6529" s="456">
        <v>0</v>
      </c>
      <c r="H6529" s="456">
        <v>0</v>
      </c>
      <c r="I6529" s="456">
        <v>0</v>
      </c>
      <c r="J6529" s="459">
        <v>0</v>
      </c>
    </row>
    <row r="6530" spans="2:10" x14ac:dyDescent="0.25">
      <c r="B6530" s="516" t="s">
        <v>479</v>
      </c>
      <c r="C6530" s="458" t="s">
        <v>3470</v>
      </c>
      <c r="D6530" s="458" t="s">
        <v>3263</v>
      </c>
      <c r="E6530" s="456">
        <v>208532.98</v>
      </c>
      <c r="F6530" s="456">
        <v>0</v>
      </c>
      <c r="G6530" s="456">
        <v>0</v>
      </c>
      <c r="H6530" s="456">
        <v>0</v>
      </c>
      <c r="I6530" s="456">
        <v>208532.98</v>
      </c>
      <c r="J6530" s="459">
        <v>0</v>
      </c>
    </row>
    <row r="6531" spans="2:10" x14ac:dyDescent="0.25">
      <c r="B6531" s="516" t="s">
        <v>479</v>
      </c>
      <c r="C6531" s="458" t="s">
        <v>6044</v>
      </c>
      <c r="D6531" s="458" t="s">
        <v>2331</v>
      </c>
      <c r="E6531" s="456">
        <v>0</v>
      </c>
      <c r="F6531" s="456">
        <v>0</v>
      </c>
      <c r="G6531" s="456">
        <v>0</v>
      </c>
      <c r="H6531" s="456">
        <v>0</v>
      </c>
      <c r="I6531" s="456">
        <v>0</v>
      </c>
      <c r="J6531" s="459">
        <v>0</v>
      </c>
    </row>
    <row r="6532" spans="2:10" x14ac:dyDescent="0.25">
      <c r="B6532" s="516" t="s">
        <v>479</v>
      </c>
      <c r="C6532" s="458" t="s">
        <v>3471</v>
      </c>
      <c r="D6532" s="458" t="s">
        <v>3265</v>
      </c>
      <c r="E6532" s="456">
        <v>1665710.93</v>
      </c>
      <c r="F6532" s="456">
        <v>0</v>
      </c>
      <c r="G6532" s="456">
        <v>0</v>
      </c>
      <c r="H6532" s="456">
        <v>0</v>
      </c>
      <c r="I6532" s="456">
        <v>1665710.93</v>
      </c>
      <c r="J6532" s="459">
        <v>0</v>
      </c>
    </row>
    <row r="6533" spans="2:10" x14ac:dyDescent="0.25">
      <c r="B6533" s="516" t="s">
        <v>479</v>
      </c>
      <c r="C6533" s="458" t="s">
        <v>6045</v>
      </c>
      <c r="D6533" s="458" t="s">
        <v>2351</v>
      </c>
      <c r="E6533" s="456">
        <v>0</v>
      </c>
      <c r="F6533" s="456">
        <v>0</v>
      </c>
      <c r="G6533" s="456">
        <v>0</v>
      </c>
      <c r="H6533" s="456">
        <v>0</v>
      </c>
      <c r="I6533" s="456">
        <v>0</v>
      </c>
      <c r="J6533" s="459">
        <v>0</v>
      </c>
    </row>
    <row r="6534" spans="2:10" x14ac:dyDescent="0.25">
      <c r="B6534" s="516" t="s">
        <v>479</v>
      </c>
      <c r="C6534" s="458" t="s">
        <v>6046</v>
      </c>
      <c r="D6534" s="458" t="s">
        <v>2420</v>
      </c>
      <c r="E6534" s="456">
        <v>0</v>
      </c>
      <c r="F6534" s="456">
        <v>0</v>
      </c>
      <c r="G6534" s="456">
        <v>0</v>
      </c>
      <c r="H6534" s="456">
        <v>0</v>
      </c>
      <c r="I6534" s="456">
        <v>0</v>
      </c>
      <c r="J6534" s="459">
        <v>0</v>
      </c>
    </row>
    <row r="6535" spans="2:10" x14ac:dyDescent="0.25">
      <c r="B6535" s="516" t="s">
        <v>479</v>
      </c>
      <c r="C6535" s="458" t="s">
        <v>6047</v>
      </c>
      <c r="D6535" s="458" t="s">
        <v>2357</v>
      </c>
      <c r="E6535" s="456">
        <v>0</v>
      </c>
      <c r="F6535" s="456">
        <v>0</v>
      </c>
      <c r="G6535" s="456">
        <v>0</v>
      </c>
      <c r="H6535" s="456">
        <v>0</v>
      </c>
      <c r="I6535" s="456">
        <v>0</v>
      </c>
      <c r="J6535" s="459">
        <v>0</v>
      </c>
    </row>
    <row r="6536" spans="2:10" x14ac:dyDescent="0.25">
      <c r="B6536" s="516" t="s">
        <v>479</v>
      </c>
      <c r="C6536" s="458" t="s">
        <v>3881</v>
      </c>
      <c r="D6536" s="458" t="s">
        <v>2422</v>
      </c>
      <c r="E6536" s="456">
        <v>438561.69</v>
      </c>
      <c r="F6536" s="456">
        <v>0</v>
      </c>
      <c r="G6536" s="456">
        <v>0</v>
      </c>
      <c r="H6536" s="456">
        <v>0</v>
      </c>
      <c r="I6536" s="456">
        <v>438561.69</v>
      </c>
      <c r="J6536" s="459">
        <v>0</v>
      </c>
    </row>
    <row r="6537" spans="2:10" ht="18" x14ac:dyDescent="0.25">
      <c r="B6537" s="516" t="s">
        <v>479</v>
      </c>
      <c r="C6537" s="458" t="s">
        <v>6048</v>
      </c>
      <c r="D6537" s="458" t="s">
        <v>2369</v>
      </c>
      <c r="E6537" s="456">
        <v>0</v>
      </c>
      <c r="F6537" s="456">
        <v>0</v>
      </c>
      <c r="G6537" s="456">
        <v>0</v>
      </c>
      <c r="H6537" s="456">
        <v>0</v>
      </c>
      <c r="I6537" s="456">
        <v>0</v>
      </c>
      <c r="J6537" s="459">
        <v>0</v>
      </c>
    </row>
    <row r="6538" spans="2:10" x14ac:dyDescent="0.25">
      <c r="B6538" s="516" t="s">
        <v>479</v>
      </c>
      <c r="C6538" s="458" t="s">
        <v>4149</v>
      </c>
      <c r="D6538" s="458" t="s">
        <v>3267</v>
      </c>
      <c r="E6538" s="456">
        <v>3717.1</v>
      </c>
      <c r="F6538" s="456">
        <v>0</v>
      </c>
      <c r="G6538" s="456">
        <v>0</v>
      </c>
      <c r="H6538" s="456">
        <v>0</v>
      </c>
      <c r="I6538" s="456">
        <v>3717.1</v>
      </c>
      <c r="J6538" s="459">
        <v>0</v>
      </c>
    </row>
    <row r="6539" spans="2:10" x14ac:dyDescent="0.25">
      <c r="B6539" s="516" t="s">
        <v>479</v>
      </c>
      <c r="C6539" s="458" t="s">
        <v>3472</v>
      </c>
      <c r="D6539" s="458" t="s">
        <v>2288</v>
      </c>
      <c r="E6539" s="456">
        <v>2623.7</v>
      </c>
      <c r="F6539" s="456">
        <v>0</v>
      </c>
      <c r="G6539" s="456">
        <v>0</v>
      </c>
      <c r="H6539" s="456">
        <v>0</v>
      </c>
      <c r="I6539" s="456">
        <v>2623.7</v>
      </c>
      <c r="J6539" s="459">
        <v>0</v>
      </c>
    </row>
    <row r="6540" spans="2:10" x14ac:dyDescent="0.25">
      <c r="B6540" s="516" t="s">
        <v>479</v>
      </c>
      <c r="C6540" s="458" t="s">
        <v>4384</v>
      </c>
      <c r="D6540" s="458" t="s">
        <v>3270</v>
      </c>
      <c r="E6540" s="456">
        <v>8104.75</v>
      </c>
      <c r="F6540" s="456">
        <v>0</v>
      </c>
      <c r="G6540" s="456">
        <v>0</v>
      </c>
      <c r="H6540" s="456">
        <v>0</v>
      </c>
      <c r="I6540" s="456">
        <v>8104.75</v>
      </c>
      <c r="J6540" s="459">
        <v>0</v>
      </c>
    </row>
    <row r="6541" spans="2:10" x14ac:dyDescent="0.25">
      <c r="B6541" s="516" t="s">
        <v>479</v>
      </c>
      <c r="C6541" s="458" t="s">
        <v>4385</v>
      </c>
      <c r="D6541" s="458" t="s">
        <v>2107</v>
      </c>
      <c r="E6541" s="456">
        <v>1545.68</v>
      </c>
      <c r="F6541" s="456">
        <v>0</v>
      </c>
      <c r="G6541" s="456">
        <v>0</v>
      </c>
      <c r="H6541" s="456">
        <v>0</v>
      </c>
      <c r="I6541" s="456">
        <v>1545.68</v>
      </c>
      <c r="J6541" s="459">
        <v>0</v>
      </c>
    </row>
    <row r="6542" spans="2:10" x14ac:dyDescent="0.25">
      <c r="B6542" s="516" t="s">
        <v>479</v>
      </c>
      <c r="C6542" s="458" t="s">
        <v>3882</v>
      </c>
      <c r="D6542" s="458" t="s">
        <v>2109</v>
      </c>
      <c r="E6542" s="456">
        <v>25166.12</v>
      </c>
      <c r="F6542" s="456">
        <v>0</v>
      </c>
      <c r="G6542" s="456">
        <v>0</v>
      </c>
      <c r="H6542" s="456">
        <v>0</v>
      </c>
      <c r="I6542" s="456">
        <v>25166.12</v>
      </c>
      <c r="J6542" s="459">
        <v>0</v>
      </c>
    </row>
    <row r="6543" spans="2:10" x14ac:dyDescent="0.25">
      <c r="B6543" s="516" t="s">
        <v>479</v>
      </c>
      <c r="C6543" s="458" t="s">
        <v>3473</v>
      </c>
      <c r="D6543" s="458" t="s">
        <v>2111</v>
      </c>
      <c r="E6543" s="456">
        <v>16052.71</v>
      </c>
      <c r="F6543" s="456">
        <v>0</v>
      </c>
      <c r="G6543" s="456">
        <v>0</v>
      </c>
      <c r="H6543" s="456">
        <v>0</v>
      </c>
      <c r="I6543" s="456">
        <v>16052.71</v>
      </c>
      <c r="J6543" s="459">
        <v>0</v>
      </c>
    </row>
    <row r="6544" spans="2:10" x14ac:dyDescent="0.25">
      <c r="B6544" s="516" t="s">
        <v>479</v>
      </c>
      <c r="C6544" s="458" t="s">
        <v>3474</v>
      </c>
      <c r="D6544" s="458" t="s">
        <v>2191</v>
      </c>
      <c r="E6544" s="456">
        <v>4246.87</v>
      </c>
      <c r="F6544" s="456">
        <v>0</v>
      </c>
      <c r="G6544" s="456">
        <v>0</v>
      </c>
      <c r="H6544" s="456">
        <v>0</v>
      </c>
      <c r="I6544" s="456">
        <v>4246.87</v>
      </c>
      <c r="J6544" s="459">
        <v>0</v>
      </c>
    </row>
    <row r="6545" spans="2:10" x14ac:dyDescent="0.25">
      <c r="B6545" s="516" t="s">
        <v>479</v>
      </c>
      <c r="C6545" s="458" t="s">
        <v>4386</v>
      </c>
      <c r="D6545" s="458" t="s">
        <v>3690</v>
      </c>
      <c r="E6545" s="456">
        <v>340.05</v>
      </c>
      <c r="F6545" s="456">
        <v>0</v>
      </c>
      <c r="G6545" s="456">
        <v>0</v>
      </c>
      <c r="H6545" s="456">
        <v>0</v>
      </c>
      <c r="I6545" s="456">
        <v>340.05</v>
      </c>
      <c r="J6545" s="459">
        <v>0</v>
      </c>
    </row>
    <row r="6546" spans="2:10" x14ac:dyDescent="0.25">
      <c r="B6546" s="516" t="s">
        <v>479</v>
      </c>
      <c r="C6546" s="458" t="s">
        <v>4387</v>
      </c>
      <c r="D6546" s="458" t="s">
        <v>4227</v>
      </c>
      <c r="E6546" s="456">
        <v>174.06</v>
      </c>
      <c r="F6546" s="456">
        <v>0</v>
      </c>
      <c r="G6546" s="456">
        <v>0</v>
      </c>
      <c r="H6546" s="456">
        <v>0</v>
      </c>
      <c r="I6546" s="456">
        <v>174.06</v>
      </c>
      <c r="J6546" s="459">
        <v>0</v>
      </c>
    </row>
    <row r="6547" spans="2:10" x14ac:dyDescent="0.25">
      <c r="B6547" s="516" t="s">
        <v>479</v>
      </c>
      <c r="C6547" s="458" t="s">
        <v>4150</v>
      </c>
      <c r="D6547" s="458" t="s">
        <v>2149</v>
      </c>
      <c r="E6547" s="456">
        <v>11028</v>
      </c>
      <c r="F6547" s="456">
        <v>0</v>
      </c>
      <c r="G6547" s="456">
        <v>0</v>
      </c>
      <c r="H6547" s="456">
        <v>0</v>
      </c>
      <c r="I6547" s="456">
        <v>11028</v>
      </c>
      <c r="J6547" s="459">
        <v>0</v>
      </c>
    </row>
    <row r="6548" spans="2:10" x14ac:dyDescent="0.25">
      <c r="B6548" s="516" t="s">
        <v>479</v>
      </c>
      <c r="C6548" s="458" t="s">
        <v>4595</v>
      </c>
      <c r="D6548" s="458" t="s">
        <v>2107</v>
      </c>
      <c r="E6548" s="456">
        <v>359703.12</v>
      </c>
      <c r="F6548" s="456">
        <v>0</v>
      </c>
      <c r="G6548" s="456">
        <v>0</v>
      </c>
      <c r="H6548" s="456">
        <v>0</v>
      </c>
      <c r="I6548" s="456">
        <v>359703.12</v>
      </c>
      <c r="J6548" s="459">
        <v>0</v>
      </c>
    </row>
    <row r="6549" spans="2:10" x14ac:dyDescent="0.25">
      <c r="B6549" s="516" t="s">
        <v>479</v>
      </c>
      <c r="C6549" s="458" t="s">
        <v>6049</v>
      </c>
      <c r="D6549" s="458" t="s">
        <v>4229</v>
      </c>
      <c r="E6549" s="456">
        <v>0</v>
      </c>
      <c r="F6549" s="456">
        <v>0</v>
      </c>
      <c r="G6549" s="456">
        <v>0</v>
      </c>
      <c r="H6549" s="456">
        <v>0</v>
      </c>
      <c r="I6549" s="456">
        <v>0</v>
      </c>
      <c r="J6549" s="459">
        <v>0</v>
      </c>
    </row>
    <row r="6550" spans="2:10" x14ac:dyDescent="0.25">
      <c r="B6550" s="516" t="s">
        <v>479</v>
      </c>
      <c r="C6550" s="458" t="s">
        <v>4596</v>
      </c>
      <c r="D6550" s="458" t="s">
        <v>2109</v>
      </c>
      <c r="E6550" s="456">
        <v>13145.01</v>
      </c>
      <c r="F6550" s="456">
        <v>0</v>
      </c>
      <c r="G6550" s="456">
        <v>0</v>
      </c>
      <c r="H6550" s="456">
        <v>0</v>
      </c>
      <c r="I6550" s="456">
        <v>13145.01</v>
      </c>
      <c r="J6550" s="459">
        <v>0</v>
      </c>
    </row>
    <row r="6551" spans="2:10" x14ac:dyDescent="0.25">
      <c r="B6551" s="516" t="s">
        <v>479</v>
      </c>
      <c r="C6551" s="458" t="s">
        <v>4597</v>
      </c>
      <c r="D6551" s="458" t="s">
        <v>2191</v>
      </c>
      <c r="E6551" s="456">
        <v>2720</v>
      </c>
      <c r="F6551" s="456">
        <v>0</v>
      </c>
      <c r="G6551" s="456">
        <v>0</v>
      </c>
      <c r="H6551" s="456">
        <v>0</v>
      </c>
      <c r="I6551" s="456">
        <v>2720</v>
      </c>
      <c r="J6551" s="459">
        <v>0</v>
      </c>
    </row>
    <row r="6552" spans="2:10" x14ac:dyDescent="0.25">
      <c r="B6552" s="516" t="s">
        <v>479</v>
      </c>
      <c r="C6552" s="458" t="s">
        <v>4939</v>
      </c>
      <c r="D6552" s="458" t="s">
        <v>2117</v>
      </c>
      <c r="E6552" s="456">
        <v>12657.86</v>
      </c>
      <c r="F6552" s="456">
        <v>0</v>
      </c>
      <c r="G6552" s="456">
        <v>0</v>
      </c>
      <c r="H6552" s="456">
        <v>0</v>
      </c>
      <c r="I6552" s="456">
        <v>12657.86</v>
      </c>
      <c r="J6552" s="459">
        <v>0</v>
      </c>
    </row>
    <row r="6553" spans="2:10" x14ac:dyDescent="0.25">
      <c r="B6553" s="516" t="s">
        <v>479</v>
      </c>
      <c r="C6553" s="458" t="s">
        <v>4940</v>
      </c>
      <c r="D6553" s="458" t="s">
        <v>2133</v>
      </c>
      <c r="E6553" s="456">
        <v>6117.37</v>
      </c>
      <c r="F6553" s="456">
        <v>0</v>
      </c>
      <c r="G6553" s="456">
        <v>0</v>
      </c>
      <c r="H6553" s="456">
        <v>0</v>
      </c>
      <c r="I6553" s="456">
        <v>6117.37</v>
      </c>
      <c r="J6553" s="459">
        <v>0</v>
      </c>
    </row>
    <row r="6554" spans="2:10" x14ac:dyDescent="0.25">
      <c r="B6554" s="516" t="s">
        <v>479</v>
      </c>
      <c r="C6554" s="458" t="s">
        <v>4388</v>
      </c>
      <c r="D6554" s="458" t="s">
        <v>2316</v>
      </c>
      <c r="E6554" s="456">
        <v>1700059.17</v>
      </c>
      <c r="F6554" s="456">
        <v>0</v>
      </c>
      <c r="G6554" s="456">
        <v>0</v>
      </c>
      <c r="H6554" s="456">
        <v>0</v>
      </c>
      <c r="I6554" s="456">
        <v>1700059.17</v>
      </c>
      <c r="J6554" s="459">
        <v>0</v>
      </c>
    </row>
    <row r="6555" spans="2:10" x14ac:dyDescent="0.25">
      <c r="B6555" s="516" t="s">
        <v>479</v>
      </c>
      <c r="C6555" s="458" t="s">
        <v>6050</v>
      </c>
      <c r="D6555" s="458" t="s">
        <v>4227</v>
      </c>
      <c r="E6555" s="456">
        <v>0</v>
      </c>
      <c r="F6555" s="456">
        <v>0</v>
      </c>
      <c r="G6555" s="456">
        <v>0</v>
      </c>
      <c r="H6555" s="456">
        <v>0</v>
      </c>
      <c r="I6555" s="456">
        <v>0</v>
      </c>
      <c r="J6555" s="459">
        <v>0</v>
      </c>
    </row>
    <row r="6556" spans="2:10" x14ac:dyDescent="0.25">
      <c r="B6556" s="516" t="s">
        <v>479</v>
      </c>
      <c r="C6556" s="458" t="s">
        <v>4941</v>
      </c>
      <c r="D6556" s="458" t="s">
        <v>2137</v>
      </c>
      <c r="E6556" s="456">
        <v>1540.3</v>
      </c>
      <c r="F6556" s="456">
        <v>0</v>
      </c>
      <c r="G6556" s="456">
        <v>0</v>
      </c>
      <c r="H6556" s="456">
        <v>0</v>
      </c>
      <c r="I6556" s="456">
        <v>1540.3</v>
      </c>
      <c r="J6556" s="459">
        <v>0</v>
      </c>
    </row>
    <row r="6557" spans="2:10" x14ac:dyDescent="0.25">
      <c r="B6557" s="516" t="s">
        <v>479</v>
      </c>
      <c r="C6557" s="458" t="s">
        <v>4598</v>
      </c>
      <c r="D6557" s="458" t="s">
        <v>2322</v>
      </c>
      <c r="E6557" s="456">
        <v>38008.720000000001</v>
      </c>
      <c r="F6557" s="456">
        <v>0</v>
      </c>
      <c r="G6557" s="456">
        <v>0</v>
      </c>
      <c r="H6557" s="456">
        <v>0</v>
      </c>
      <c r="I6557" s="456">
        <v>38008.720000000001</v>
      </c>
      <c r="J6557" s="459">
        <v>0</v>
      </c>
    </row>
    <row r="6558" spans="2:10" x14ac:dyDescent="0.25">
      <c r="B6558" s="516" t="s">
        <v>479</v>
      </c>
      <c r="C6558" s="458" t="s">
        <v>4599</v>
      </c>
      <c r="D6558" s="458" t="s">
        <v>2329</v>
      </c>
      <c r="E6558" s="456">
        <v>20496.62</v>
      </c>
      <c r="F6558" s="456">
        <v>0</v>
      </c>
      <c r="G6558" s="456">
        <v>0</v>
      </c>
      <c r="H6558" s="456">
        <v>0</v>
      </c>
      <c r="I6558" s="456">
        <v>20496.62</v>
      </c>
      <c r="J6558" s="459">
        <v>0</v>
      </c>
    </row>
    <row r="6559" spans="2:10" x14ac:dyDescent="0.25">
      <c r="B6559" s="516" t="s">
        <v>479</v>
      </c>
      <c r="C6559" s="458" t="s">
        <v>6051</v>
      </c>
      <c r="D6559" s="458" t="s">
        <v>2357</v>
      </c>
      <c r="E6559" s="456">
        <v>0</v>
      </c>
      <c r="F6559" s="456">
        <v>0</v>
      </c>
      <c r="G6559" s="456">
        <v>0</v>
      </c>
      <c r="H6559" s="456">
        <v>0</v>
      </c>
      <c r="I6559" s="456">
        <v>0</v>
      </c>
      <c r="J6559" s="459">
        <v>0</v>
      </c>
    </row>
    <row r="6560" spans="2:10" x14ac:dyDescent="0.25">
      <c r="B6560" s="516" t="s">
        <v>479</v>
      </c>
      <c r="C6560" s="458" t="s">
        <v>5209</v>
      </c>
      <c r="D6560" s="458" t="s">
        <v>5135</v>
      </c>
      <c r="E6560" s="456">
        <v>11888.54</v>
      </c>
      <c r="F6560" s="456">
        <v>0</v>
      </c>
      <c r="G6560" s="456">
        <v>0</v>
      </c>
      <c r="H6560" s="456">
        <v>0</v>
      </c>
      <c r="I6560" s="456">
        <v>11888.54</v>
      </c>
      <c r="J6560" s="459">
        <v>0</v>
      </c>
    </row>
    <row r="6561" spans="2:10" x14ac:dyDescent="0.25">
      <c r="B6561" s="516" t="s">
        <v>479</v>
      </c>
      <c r="C6561" s="458" t="s">
        <v>4942</v>
      </c>
      <c r="D6561" s="458" t="s">
        <v>2318</v>
      </c>
      <c r="E6561" s="456">
        <v>837922.5</v>
      </c>
      <c r="F6561" s="456">
        <v>0</v>
      </c>
      <c r="G6561" s="456">
        <v>0</v>
      </c>
      <c r="H6561" s="456">
        <v>0</v>
      </c>
      <c r="I6561" s="456">
        <v>837922.5</v>
      </c>
      <c r="J6561" s="459">
        <v>0</v>
      </c>
    </row>
    <row r="6562" spans="2:10" x14ac:dyDescent="0.25">
      <c r="B6562" s="516" t="s">
        <v>479</v>
      </c>
      <c r="C6562" s="458" t="s">
        <v>5210</v>
      </c>
      <c r="D6562" s="458" t="s">
        <v>2107</v>
      </c>
      <c r="E6562" s="456">
        <v>27602.880000000001</v>
      </c>
      <c r="F6562" s="456">
        <v>0</v>
      </c>
      <c r="G6562" s="456">
        <v>431283.99</v>
      </c>
      <c r="H6562" s="456">
        <v>0</v>
      </c>
      <c r="I6562" s="456">
        <v>458886.87</v>
      </c>
      <c r="J6562" s="459">
        <v>0</v>
      </c>
    </row>
    <row r="6563" spans="2:10" x14ac:dyDescent="0.25">
      <c r="B6563" s="516" t="s">
        <v>479</v>
      </c>
      <c r="C6563" s="458" t="s">
        <v>6052</v>
      </c>
      <c r="D6563" s="458" t="s">
        <v>2109</v>
      </c>
      <c r="E6563" s="456">
        <v>0</v>
      </c>
      <c r="F6563" s="456">
        <v>0</v>
      </c>
      <c r="G6563" s="456">
        <v>394.13</v>
      </c>
      <c r="H6563" s="456">
        <v>0</v>
      </c>
      <c r="I6563" s="456">
        <v>394.13</v>
      </c>
      <c r="J6563" s="459">
        <v>0</v>
      </c>
    </row>
    <row r="6564" spans="2:10" x14ac:dyDescent="0.25">
      <c r="B6564" s="516" t="s">
        <v>479</v>
      </c>
      <c r="C6564" s="458" t="s">
        <v>5211</v>
      </c>
      <c r="D6564" s="458" t="s">
        <v>2294</v>
      </c>
      <c r="E6564" s="456">
        <v>27091.26</v>
      </c>
      <c r="F6564" s="456">
        <v>0</v>
      </c>
      <c r="G6564" s="456">
        <v>0</v>
      </c>
      <c r="H6564" s="456">
        <v>0</v>
      </c>
      <c r="I6564" s="456">
        <v>27091.26</v>
      </c>
      <c r="J6564" s="459">
        <v>0</v>
      </c>
    </row>
    <row r="6565" spans="2:10" x14ac:dyDescent="0.25">
      <c r="B6565" s="516" t="s">
        <v>479</v>
      </c>
      <c r="C6565" s="458" t="s">
        <v>5212</v>
      </c>
      <c r="D6565" s="458" t="s">
        <v>2117</v>
      </c>
      <c r="E6565" s="456">
        <v>1700</v>
      </c>
      <c r="F6565" s="456">
        <v>0</v>
      </c>
      <c r="G6565" s="456">
        <v>0</v>
      </c>
      <c r="H6565" s="456">
        <v>0</v>
      </c>
      <c r="I6565" s="456">
        <v>1700</v>
      </c>
      <c r="J6565" s="459">
        <v>0</v>
      </c>
    </row>
    <row r="6566" spans="2:10" x14ac:dyDescent="0.25">
      <c r="B6566" s="516" t="s">
        <v>479</v>
      </c>
      <c r="C6566" s="458" t="s">
        <v>5213</v>
      </c>
      <c r="D6566" s="458" t="s">
        <v>2316</v>
      </c>
      <c r="E6566" s="456">
        <v>24000</v>
      </c>
      <c r="F6566" s="456">
        <v>0</v>
      </c>
      <c r="G6566" s="456">
        <v>0</v>
      </c>
      <c r="H6566" s="456">
        <v>0</v>
      </c>
      <c r="I6566" s="456">
        <v>24000</v>
      </c>
      <c r="J6566" s="459">
        <v>0</v>
      </c>
    </row>
    <row r="6567" spans="2:10" x14ac:dyDescent="0.25">
      <c r="B6567" s="516" t="s">
        <v>479</v>
      </c>
      <c r="C6567" s="458" t="s">
        <v>4943</v>
      </c>
      <c r="D6567" s="458" t="s">
        <v>2322</v>
      </c>
      <c r="E6567" s="456">
        <v>338923.56</v>
      </c>
      <c r="F6567" s="456">
        <v>0</v>
      </c>
      <c r="G6567" s="456">
        <v>0</v>
      </c>
      <c r="H6567" s="456">
        <v>0</v>
      </c>
      <c r="I6567" s="456">
        <v>338923.56</v>
      </c>
      <c r="J6567" s="459">
        <v>0</v>
      </c>
    </row>
    <row r="6568" spans="2:10" x14ac:dyDescent="0.25">
      <c r="B6568" s="516" t="s">
        <v>479</v>
      </c>
      <c r="C6568" s="458" t="s">
        <v>5214</v>
      </c>
      <c r="D6568" s="458" t="s">
        <v>2351</v>
      </c>
      <c r="E6568" s="456">
        <v>30000</v>
      </c>
      <c r="F6568" s="456">
        <v>0</v>
      </c>
      <c r="G6568" s="456">
        <v>0</v>
      </c>
      <c r="H6568" s="456">
        <v>0</v>
      </c>
      <c r="I6568" s="456">
        <v>30000</v>
      </c>
      <c r="J6568" s="459">
        <v>0</v>
      </c>
    </row>
    <row r="6569" spans="2:10" x14ac:dyDescent="0.25">
      <c r="B6569" s="516" t="s">
        <v>479</v>
      </c>
      <c r="C6569" s="458" t="s">
        <v>5215</v>
      </c>
      <c r="D6569" s="458" t="s">
        <v>2357</v>
      </c>
      <c r="E6569" s="456">
        <v>58720</v>
      </c>
      <c r="F6569" s="456">
        <v>0</v>
      </c>
      <c r="G6569" s="456">
        <v>32375</v>
      </c>
      <c r="H6569" s="456">
        <v>0</v>
      </c>
      <c r="I6569" s="456">
        <v>91095</v>
      </c>
      <c r="J6569" s="459">
        <v>0</v>
      </c>
    </row>
    <row r="6570" spans="2:10" x14ac:dyDescent="0.25">
      <c r="B6570" s="516" t="s">
        <v>479</v>
      </c>
      <c r="C6570" s="458" t="s">
        <v>6053</v>
      </c>
      <c r="D6570" s="458" t="s">
        <v>2262</v>
      </c>
      <c r="E6570" s="456">
        <v>0</v>
      </c>
      <c r="F6570" s="456">
        <v>0</v>
      </c>
      <c r="G6570" s="456">
        <v>35000</v>
      </c>
      <c r="H6570" s="456">
        <v>0</v>
      </c>
      <c r="I6570" s="456">
        <v>35000</v>
      </c>
      <c r="J6570" s="459">
        <v>0</v>
      </c>
    </row>
    <row r="6571" spans="2:10" x14ac:dyDescent="0.25">
      <c r="B6571" s="516" t="s">
        <v>479</v>
      </c>
      <c r="C6571" s="458" t="s">
        <v>5060</v>
      </c>
      <c r="D6571" s="458" t="s">
        <v>2097</v>
      </c>
      <c r="E6571" s="456">
        <v>7300.84</v>
      </c>
      <c r="F6571" s="456">
        <v>0</v>
      </c>
      <c r="G6571" s="456">
        <v>0</v>
      </c>
      <c r="H6571" s="456">
        <v>0</v>
      </c>
      <c r="I6571" s="456">
        <v>7300.84</v>
      </c>
      <c r="J6571" s="459">
        <v>0</v>
      </c>
    </row>
    <row r="6572" spans="2:10" x14ac:dyDescent="0.25">
      <c r="B6572" s="516" t="s">
        <v>479</v>
      </c>
      <c r="C6572" s="458" t="s">
        <v>5061</v>
      </c>
      <c r="D6572" s="458" t="s">
        <v>2105</v>
      </c>
      <c r="E6572" s="456">
        <v>6563.39</v>
      </c>
      <c r="F6572" s="456">
        <v>0</v>
      </c>
      <c r="G6572" s="456">
        <v>0</v>
      </c>
      <c r="H6572" s="456">
        <v>0</v>
      </c>
      <c r="I6572" s="456">
        <v>6563.39</v>
      </c>
      <c r="J6572" s="459">
        <v>0</v>
      </c>
    </row>
    <row r="6573" spans="2:10" x14ac:dyDescent="0.25">
      <c r="B6573" s="516" t="s">
        <v>479</v>
      </c>
      <c r="C6573" s="458" t="s">
        <v>5062</v>
      </c>
      <c r="D6573" s="458" t="s">
        <v>2186</v>
      </c>
      <c r="E6573" s="456">
        <v>729.37</v>
      </c>
      <c r="F6573" s="456">
        <v>0</v>
      </c>
      <c r="G6573" s="456">
        <v>0</v>
      </c>
      <c r="H6573" s="456">
        <v>0</v>
      </c>
      <c r="I6573" s="456">
        <v>729.37</v>
      </c>
      <c r="J6573" s="459">
        <v>0</v>
      </c>
    </row>
    <row r="6574" spans="2:10" x14ac:dyDescent="0.25">
      <c r="B6574" s="516" t="s">
        <v>479</v>
      </c>
      <c r="C6574" s="458" t="s">
        <v>5063</v>
      </c>
      <c r="D6574" s="458" t="s">
        <v>2197</v>
      </c>
      <c r="E6574" s="456">
        <v>8171.6</v>
      </c>
      <c r="F6574" s="456">
        <v>0</v>
      </c>
      <c r="G6574" s="456">
        <v>0</v>
      </c>
      <c r="H6574" s="456">
        <v>0</v>
      </c>
      <c r="I6574" s="456">
        <v>8171.6</v>
      </c>
      <c r="J6574" s="459">
        <v>0</v>
      </c>
    </row>
    <row r="6575" spans="2:10" x14ac:dyDescent="0.25">
      <c r="B6575" s="516" t="s">
        <v>479</v>
      </c>
      <c r="C6575" s="458" t="s">
        <v>5064</v>
      </c>
      <c r="D6575" s="458" t="s">
        <v>2228</v>
      </c>
      <c r="E6575" s="456">
        <v>2742.92</v>
      </c>
      <c r="F6575" s="456">
        <v>0</v>
      </c>
      <c r="G6575" s="456">
        <v>0</v>
      </c>
      <c r="H6575" s="456">
        <v>0</v>
      </c>
      <c r="I6575" s="456">
        <v>2742.92</v>
      </c>
      <c r="J6575" s="459">
        <v>0</v>
      </c>
    </row>
    <row r="6576" spans="2:10" x14ac:dyDescent="0.25">
      <c r="B6576" s="516" t="s">
        <v>479</v>
      </c>
      <c r="C6576" s="458" t="s">
        <v>4944</v>
      </c>
      <c r="D6576" s="458" t="s">
        <v>2256</v>
      </c>
      <c r="E6576" s="456">
        <v>4155.18</v>
      </c>
      <c r="F6576" s="456">
        <v>0</v>
      </c>
      <c r="G6576" s="456">
        <v>0</v>
      </c>
      <c r="H6576" s="456">
        <v>0</v>
      </c>
      <c r="I6576" s="456">
        <v>4155.18</v>
      </c>
      <c r="J6576" s="459">
        <v>0</v>
      </c>
    </row>
    <row r="6577" spans="2:10" x14ac:dyDescent="0.25">
      <c r="B6577" s="516" t="s">
        <v>479</v>
      </c>
      <c r="C6577" s="458" t="s">
        <v>6054</v>
      </c>
      <c r="D6577" s="458" t="s">
        <v>2357</v>
      </c>
      <c r="E6577" s="456">
        <v>0</v>
      </c>
      <c r="F6577" s="456">
        <v>0</v>
      </c>
      <c r="G6577" s="456">
        <v>247181.73</v>
      </c>
      <c r="H6577" s="456">
        <v>0</v>
      </c>
      <c r="I6577" s="456">
        <v>247181.73</v>
      </c>
      <c r="J6577" s="459">
        <v>0</v>
      </c>
    </row>
    <row r="6578" spans="2:10" x14ac:dyDescent="0.25">
      <c r="B6578" s="516" t="s">
        <v>479</v>
      </c>
      <c r="C6578" s="458" t="s">
        <v>5216</v>
      </c>
      <c r="D6578" s="458" t="s">
        <v>2107</v>
      </c>
      <c r="E6578" s="456">
        <v>495.23</v>
      </c>
      <c r="F6578" s="456">
        <v>0</v>
      </c>
      <c r="G6578" s="456">
        <v>-495.23</v>
      </c>
      <c r="H6578" s="456">
        <v>0</v>
      </c>
      <c r="I6578" s="456">
        <v>0</v>
      </c>
      <c r="J6578" s="459">
        <v>0</v>
      </c>
    </row>
    <row r="6579" spans="2:10" x14ac:dyDescent="0.25">
      <c r="B6579" s="516" t="s">
        <v>479</v>
      </c>
      <c r="C6579" s="458" t="s">
        <v>5217</v>
      </c>
      <c r="D6579" s="458" t="s">
        <v>4229</v>
      </c>
      <c r="E6579" s="456">
        <v>1220.02</v>
      </c>
      <c r="F6579" s="456">
        <v>0</v>
      </c>
      <c r="G6579" s="456">
        <v>495.23</v>
      </c>
      <c r="H6579" s="456">
        <v>0</v>
      </c>
      <c r="I6579" s="456">
        <v>1715.25</v>
      </c>
      <c r="J6579" s="459">
        <v>0</v>
      </c>
    </row>
    <row r="6580" spans="2:10" x14ac:dyDescent="0.25">
      <c r="B6580" s="516" t="s">
        <v>479</v>
      </c>
      <c r="C6580" s="458" t="s">
        <v>5218</v>
      </c>
      <c r="D6580" s="458" t="s">
        <v>5146</v>
      </c>
      <c r="E6580" s="456">
        <v>32653.8</v>
      </c>
      <c r="F6580" s="456">
        <v>0</v>
      </c>
      <c r="G6580" s="456">
        <v>0</v>
      </c>
      <c r="H6580" s="456">
        <v>0</v>
      </c>
      <c r="I6580" s="456">
        <v>32653.8</v>
      </c>
      <c r="J6580" s="459">
        <v>0</v>
      </c>
    </row>
    <row r="6581" spans="2:10" x14ac:dyDescent="0.25">
      <c r="B6581" s="516" t="s">
        <v>479</v>
      </c>
      <c r="C6581" s="458" t="s">
        <v>6055</v>
      </c>
      <c r="D6581" s="458" t="s">
        <v>5135</v>
      </c>
      <c r="E6581" s="456">
        <v>0</v>
      </c>
      <c r="F6581" s="456">
        <v>0</v>
      </c>
      <c r="G6581" s="456">
        <v>0</v>
      </c>
      <c r="H6581" s="456">
        <v>0</v>
      </c>
      <c r="I6581" s="456">
        <v>0</v>
      </c>
      <c r="J6581" s="459">
        <v>0</v>
      </c>
    </row>
    <row r="6582" spans="2:10" x14ac:dyDescent="0.25">
      <c r="B6582" s="516" t="s">
        <v>479</v>
      </c>
      <c r="C6582" s="458" t="s">
        <v>5219</v>
      </c>
      <c r="D6582" s="458" t="s">
        <v>5149</v>
      </c>
      <c r="E6582" s="456">
        <v>27586.58</v>
      </c>
      <c r="F6582" s="456">
        <v>0</v>
      </c>
      <c r="G6582" s="456">
        <v>0</v>
      </c>
      <c r="H6582" s="456">
        <v>0</v>
      </c>
      <c r="I6582" s="456">
        <v>27586.58</v>
      </c>
      <c r="J6582" s="459">
        <v>0</v>
      </c>
    </row>
    <row r="6583" spans="2:10" x14ac:dyDescent="0.25">
      <c r="B6583" s="516" t="s">
        <v>479</v>
      </c>
      <c r="C6583" s="458" t="s">
        <v>6056</v>
      </c>
      <c r="D6583" s="458" t="s">
        <v>2107</v>
      </c>
      <c r="E6583" s="456">
        <v>0</v>
      </c>
      <c r="F6583" s="456">
        <v>0</v>
      </c>
      <c r="G6583" s="456">
        <v>0</v>
      </c>
      <c r="H6583" s="456">
        <v>0</v>
      </c>
      <c r="I6583" s="456">
        <v>0</v>
      </c>
      <c r="J6583" s="459">
        <v>0</v>
      </c>
    </row>
    <row r="6584" spans="2:10" x14ac:dyDescent="0.25">
      <c r="B6584" s="516" t="s">
        <v>479</v>
      </c>
      <c r="C6584" s="458" t="s">
        <v>2995</v>
      </c>
      <c r="D6584" s="458" t="s">
        <v>2065</v>
      </c>
      <c r="E6584" s="456">
        <v>5488894.8899999997</v>
      </c>
      <c r="F6584" s="456">
        <v>0</v>
      </c>
      <c r="G6584" s="456">
        <v>569578.1</v>
      </c>
      <c r="H6584" s="456">
        <v>0</v>
      </c>
      <c r="I6584" s="456">
        <v>6058472.9900000002</v>
      </c>
      <c r="J6584" s="459">
        <v>0</v>
      </c>
    </row>
    <row r="6585" spans="2:10" x14ac:dyDescent="0.25">
      <c r="B6585" s="516" t="s">
        <v>479</v>
      </c>
      <c r="C6585" s="458" t="s">
        <v>2996</v>
      </c>
      <c r="D6585" s="458" t="s">
        <v>2067</v>
      </c>
      <c r="E6585" s="456">
        <v>916930.79</v>
      </c>
      <c r="F6585" s="456">
        <v>0</v>
      </c>
      <c r="G6585" s="456">
        <v>34428.879999999997</v>
      </c>
      <c r="H6585" s="456">
        <v>0</v>
      </c>
      <c r="I6585" s="456">
        <v>951359.67</v>
      </c>
      <c r="J6585" s="459">
        <v>0</v>
      </c>
    </row>
    <row r="6586" spans="2:10" x14ac:dyDescent="0.25">
      <c r="B6586" s="516" t="s">
        <v>479</v>
      </c>
      <c r="C6586" s="458" t="s">
        <v>2997</v>
      </c>
      <c r="D6586" s="458" t="s">
        <v>2069</v>
      </c>
      <c r="E6586" s="456">
        <v>10920</v>
      </c>
      <c r="F6586" s="456">
        <v>0</v>
      </c>
      <c r="G6586" s="456">
        <v>6300</v>
      </c>
      <c r="H6586" s="456">
        <v>0</v>
      </c>
      <c r="I6586" s="456">
        <v>17220</v>
      </c>
      <c r="J6586" s="459">
        <v>0</v>
      </c>
    </row>
    <row r="6587" spans="2:10" x14ac:dyDescent="0.25">
      <c r="B6587" s="516" t="s">
        <v>479</v>
      </c>
      <c r="C6587" s="458" t="s">
        <v>2998</v>
      </c>
      <c r="D6587" s="458" t="s">
        <v>2071</v>
      </c>
      <c r="E6587" s="456">
        <v>36892.39</v>
      </c>
      <c r="F6587" s="456">
        <v>0</v>
      </c>
      <c r="G6587" s="456">
        <v>0</v>
      </c>
      <c r="H6587" s="456">
        <v>0</v>
      </c>
      <c r="I6587" s="456">
        <v>36892.39</v>
      </c>
      <c r="J6587" s="459">
        <v>0</v>
      </c>
    </row>
    <row r="6588" spans="2:10" x14ac:dyDescent="0.25">
      <c r="B6588" s="516" t="s">
        <v>479</v>
      </c>
      <c r="C6588" s="458" t="s">
        <v>2999</v>
      </c>
      <c r="D6588" s="458" t="s">
        <v>2073</v>
      </c>
      <c r="E6588" s="456">
        <v>62796.11</v>
      </c>
      <c r="F6588" s="456">
        <v>0</v>
      </c>
      <c r="G6588" s="456">
        <v>0</v>
      </c>
      <c r="H6588" s="456">
        <v>0</v>
      </c>
      <c r="I6588" s="456">
        <v>62796.11</v>
      </c>
      <c r="J6588" s="459">
        <v>0</v>
      </c>
    </row>
    <row r="6589" spans="2:10" x14ac:dyDescent="0.25">
      <c r="B6589" s="516" t="s">
        <v>479</v>
      </c>
      <c r="C6589" s="458" t="s">
        <v>3000</v>
      </c>
      <c r="D6589" s="458" t="s">
        <v>2075</v>
      </c>
      <c r="E6589" s="456">
        <v>649053.74</v>
      </c>
      <c r="F6589" s="456">
        <v>0</v>
      </c>
      <c r="G6589" s="456">
        <v>63905.06</v>
      </c>
      <c r="H6589" s="456">
        <v>0</v>
      </c>
      <c r="I6589" s="456">
        <v>712958.8</v>
      </c>
      <c r="J6589" s="459">
        <v>0</v>
      </c>
    </row>
    <row r="6590" spans="2:10" x14ac:dyDescent="0.25">
      <c r="B6590" s="516" t="s">
        <v>479</v>
      </c>
      <c r="C6590" s="458" t="s">
        <v>3001</v>
      </c>
      <c r="D6590" s="458" t="s">
        <v>2077</v>
      </c>
      <c r="E6590" s="456">
        <v>47002.92</v>
      </c>
      <c r="F6590" s="456">
        <v>0</v>
      </c>
      <c r="G6590" s="456">
        <v>0</v>
      </c>
      <c r="H6590" s="456">
        <v>0</v>
      </c>
      <c r="I6590" s="456">
        <v>47002.92</v>
      </c>
      <c r="J6590" s="459">
        <v>0</v>
      </c>
    </row>
    <row r="6591" spans="2:10" x14ac:dyDescent="0.25">
      <c r="B6591" s="516" t="s">
        <v>479</v>
      </c>
      <c r="C6591" s="458" t="s">
        <v>3002</v>
      </c>
      <c r="D6591" s="458" t="s">
        <v>2079</v>
      </c>
      <c r="E6591" s="456">
        <v>990048.42</v>
      </c>
      <c r="F6591" s="456">
        <v>0</v>
      </c>
      <c r="G6591" s="456">
        <v>95261.64</v>
      </c>
      <c r="H6591" s="456">
        <v>0</v>
      </c>
      <c r="I6591" s="456">
        <v>1085310.06</v>
      </c>
      <c r="J6591" s="459">
        <v>0</v>
      </c>
    </row>
    <row r="6592" spans="2:10" x14ac:dyDescent="0.25">
      <c r="B6592" s="516" t="s">
        <v>479</v>
      </c>
      <c r="C6592" s="458" t="s">
        <v>3475</v>
      </c>
      <c r="D6592" s="458" t="s">
        <v>2081</v>
      </c>
      <c r="E6592" s="456">
        <v>641086.53</v>
      </c>
      <c r="F6592" s="456">
        <v>0</v>
      </c>
      <c r="G6592" s="456">
        <v>73990.48</v>
      </c>
      <c r="H6592" s="456">
        <v>0</v>
      </c>
      <c r="I6592" s="456">
        <v>715077.01</v>
      </c>
      <c r="J6592" s="459">
        <v>0</v>
      </c>
    </row>
    <row r="6593" spans="2:10" x14ac:dyDescent="0.25">
      <c r="B6593" s="516" t="s">
        <v>479</v>
      </c>
      <c r="C6593" s="458" t="s">
        <v>4945</v>
      </c>
      <c r="D6593" s="458" t="s">
        <v>2083</v>
      </c>
      <c r="E6593" s="456">
        <v>181628.09</v>
      </c>
      <c r="F6593" s="456">
        <v>0</v>
      </c>
      <c r="G6593" s="456">
        <v>0</v>
      </c>
      <c r="H6593" s="456">
        <v>0</v>
      </c>
      <c r="I6593" s="456">
        <v>181628.09</v>
      </c>
      <c r="J6593" s="459">
        <v>0</v>
      </c>
    </row>
    <row r="6594" spans="2:10" x14ac:dyDescent="0.25">
      <c r="B6594" s="516" t="s">
        <v>479</v>
      </c>
      <c r="C6594" s="458" t="s">
        <v>3883</v>
      </c>
      <c r="D6594" s="458" t="s">
        <v>2085</v>
      </c>
      <c r="E6594" s="456">
        <v>424669.56</v>
      </c>
      <c r="F6594" s="456">
        <v>0</v>
      </c>
      <c r="G6594" s="456">
        <v>108348.91</v>
      </c>
      <c r="H6594" s="456">
        <v>0</v>
      </c>
      <c r="I6594" s="456">
        <v>533018.47</v>
      </c>
      <c r="J6594" s="459">
        <v>0</v>
      </c>
    </row>
    <row r="6595" spans="2:10" x14ac:dyDescent="0.25">
      <c r="B6595" s="516" t="s">
        <v>479</v>
      </c>
      <c r="C6595" s="458" t="s">
        <v>3884</v>
      </c>
      <c r="D6595" s="458" t="s">
        <v>2087</v>
      </c>
      <c r="E6595" s="456">
        <v>166289.19</v>
      </c>
      <c r="F6595" s="456">
        <v>0</v>
      </c>
      <c r="G6595" s="456">
        <v>0</v>
      </c>
      <c r="H6595" s="456">
        <v>0</v>
      </c>
      <c r="I6595" s="456">
        <v>166289.19</v>
      </c>
      <c r="J6595" s="459">
        <v>0</v>
      </c>
    </row>
    <row r="6596" spans="2:10" x14ac:dyDescent="0.25">
      <c r="B6596" s="516" t="s">
        <v>479</v>
      </c>
      <c r="C6596" s="458" t="s">
        <v>3003</v>
      </c>
      <c r="D6596" s="458" t="s">
        <v>2089</v>
      </c>
      <c r="E6596" s="456">
        <v>107879.2</v>
      </c>
      <c r="F6596" s="456">
        <v>0</v>
      </c>
      <c r="G6596" s="456">
        <v>10491</v>
      </c>
      <c r="H6596" s="456">
        <v>0</v>
      </c>
      <c r="I6596" s="456">
        <v>118370.2</v>
      </c>
      <c r="J6596" s="459">
        <v>0</v>
      </c>
    </row>
    <row r="6597" spans="2:10" x14ac:dyDescent="0.25">
      <c r="B6597" s="516" t="s">
        <v>479</v>
      </c>
      <c r="C6597" s="458" t="s">
        <v>3004</v>
      </c>
      <c r="D6597" s="458" t="s">
        <v>2091</v>
      </c>
      <c r="E6597" s="456">
        <v>1148347.19</v>
      </c>
      <c r="F6597" s="456">
        <v>0</v>
      </c>
      <c r="G6597" s="456">
        <v>0</v>
      </c>
      <c r="H6597" s="456">
        <v>0</v>
      </c>
      <c r="I6597" s="456">
        <v>1148347.19</v>
      </c>
      <c r="J6597" s="459">
        <v>0</v>
      </c>
    </row>
    <row r="6598" spans="2:10" x14ac:dyDescent="0.25">
      <c r="B6598" s="516" t="s">
        <v>479</v>
      </c>
      <c r="C6598" s="458" t="s">
        <v>6057</v>
      </c>
      <c r="D6598" s="458" t="s">
        <v>5585</v>
      </c>
      <c r="E6598" s="456">
        <v>0</v>
      </c>
      <c r="F6598" s="456">
        <v>0</v>
      </c>
      <c r="G6598" s="456">
        <v>0</v>
      </c>
      <c r="H6598" s="456">
        <v>0</v>
      </c>
      <c r="I6598" s="456">
        <v>0</v>
      </c>
      <c r="J6598" s="459">
        <v>0</v>
      </c>
    </row>
    <row r="6599" spans="2:10" x14ac:dyDescent="0.25">
      <c r="B6599" s="516" t="s">
        <v>479</v>
      </c>
      <c r="C6599" s="458" t="s">
        <v>4151</v>
      </c>
      <c r="D6599" s="458" t="s">
        <v>4060</v>
      </c>
      <c r="E6599" s="456">
        <v>21380.5</v>
      </c>
      <c r="F6599" s="456">
        <v>0</v>
      </c>
      <c r="G6599" s="456">
        <v>1793.1</v>
      </c>
      <c r="H6599" s="456">
        <v>0</v>
      </c>
      <c r="I6599" s="456">
        <v>23173.599999999999</v>
      </c>
      <c r="J6599" s="459">
        <v>0</v>
      </c>
    </row>
    <row r="6600" spans="2:10" x14ac:dyDescent="0.25">
      <c r="B6600" s="516" t="s">
        <v>479</v>
      </c>
      <c r="C6600" s="458" t="s">
        <v>6058</v>
      </c>
      <c r="D6600" s="458" t="s">
        <v>2093</v>
      </c>
      <c r="E6600" s="456">
        <v>0</v>
      </c>
      <c r="F6600" s="456">
        <v>0</v>
      </c>
      <c r="G6600" s="456">
        <v>0</v>
      </c>
      <c r="H6600" s="456">
        <v>0</v>
      </c>
      <c r="I6600" s="456">
        <v>0</v>
      </c>
      <c r="J6600" s="459">
        <v>0</v>
      </c>
    </row>
    <row r="6601" spans="2:10" x14ac:dyDescent="0.25">
      <c r="B6601" s="516" t="s">
        <v>479</v>
      </c>
      <c r="C6601" s="458" t="s">
        <v>3476</v>
      </c>
      <c r="D6601" s="458" t="s">
        <v>2095</v>
      </c>
      <c r="E6601" s="456">
        <v>151622.94</v>
      </c>
      <c r="F6601" s="456">
        <v>0</v>
      </c>
      <c r="G6601" s="456">
        <v>17067.59</v>
      </c>
      <c r="H6601" s="456">
        <v>0</v>
      </c>
      <c r="I6601" s="456">
        <v>168690.53</v>
      </c>
      <c r="J6601" s="459">
        <v>0</v>
      </c>
    </row>
    <row r="6602" spans="2:10" x14ac:dyDescent="0.25">
      <c r="B6602" s="516" t="s">
        <v>479</v>
      </c>
      <c r="C6602" s="458" t="s">
        <v>3477</v>
      </c>
      <c r="D6602" s="458" t="s">
        <v>2097</v>
      </c>
      <c r="E6602" s="456">
        <v>23896.92</v>
      </c>
      <c r="F6602" s="456">
        <v>0</v>
      </c>
      <c r="G6602" s="456">
        <v>316.20999999999998</v>
      </c>
      <c r="H6602" s="456">
        <v>0</v>
      </c>
      <c r="I6602" s="456">
        <v>24213.13</v>
      </c>
      <c r="J6602" s="459">
        <v>0</v>
      </c>
    </row>
    <row r="6603" spans="2:10" x14ac:dyDescent="0.25">
      <c r="B6603" s="516" t="s">
        <v>479</v>
      </c>
      <c r="C6603" s="458" t="s">
        <v>3885</v>
      </c>
      <c r="D6603" s="458" t="s">
        <v>2099</v>
      </c>
      <c r="E6603" s="456">
        <v>71945.710000000006</v>
      </c>
      <c r="F6603" s="456">
        <v>0</v>
      </c>
      <c r="G6603" s="456">
        <v>0</v>
      </c>
      <c r="H6603" s="456">
        <v>0</v>
      </c>
      <c r="I6603" s="456">
        <v>71945.710000000006</v>
      </c>
      <c r="J6603" s="459">
        <v>0</v>
      </c>
    </row>
    <row r="6604" spans="2:10" ht="18" x14ac:dyDescent="0.25">
      <c r="B6604" s="516" t="s">
        <v>479</v>
      </c>
      <c r="C6604" s="458" t="s">
        <v>4389</v>
      </c>
      <c r="D6604" s="458" t="s">
        <v>2177</v>
      </c>
      <c r="E6604" s="456">
        <v>2577.59</v>
      </c>
      <c r="F6604" s="456">
        <v>0</v>
      </c>
      <c r="G6604" s="456">
        <v>0</v>
      </c>
      <c r="H6604" s="456">
        <v>0</v>
      </c>
      <c r="I6604" s="456">
        <v>2577.59</v>
      </c>
      <c r="J6604" s="459">
        <v>0</v>
      </c>
    </row>
    <row r="6605" spans="2:10" x14ac:dyDescent="0.25">
      <c r="B6605" s="516" t="s">
        <v>479</v>
      </c>
      <c r="C6605" s="458" t="s">
        <v>3478</v>
      </c>
      <c r="D6605" s="458" t="s">
        <v>2101</v>
      </c>
      <c r="E6605" s="456">
        <v>943.07</v>
      </c>
      <c r="F6605" s="456">
        <v>0</v>
      </c>
      <c r="G6605" s="456">
        <v>0</v>
      </c>
      <c r="H6605" s="456">
        <v>0</v>
      </c>
      <c r="I6605" s="456">
        <v>943.07</v>
      </c>
      <c r="J6605" s="459">
        <v>0</v>
      </c>
    </row>
    <row r="6606" spans="2:10" x14ac:dyDescent="0.25">
      <c r="B6606" s="516" t="s">
        <v>479</v>
      </c>
      <c r="C6606" s="458" t="s">
        <v>3886</v>
      </c>
      <c r="D6606" s="458" t="s">
        <v>2103</v>
      </c>
      <c r="E6606" s="456">
        <v>368870.40000000002</v>
      </c>
      <c r="F6606" s="456">
        <v>0</v>
      </c>
      <c r="G6606" s="456">
        <v>243485.02</v>
      </c>
      <c r="H6606" s="456">
        <v>0</v>
      </c>
      <c r="I6606" s="456">
        <v>612355.42000000004</v>
      </c>
      <c r="J6606" s="459">
        <v>0</v>
      </c>
    </row>
    <row r="6607" spans="2:10" x14ac:dyDescent="0.25">
      <c r="B6607" s="516" t="s">
        <v>479</v>
      </c>
      <c r="C6607" s="458" t="s">
        <v>3005</v>
      </c>
      <c r="D6607" s="458" t="s">
        <v>2105</v>
      </c>
      <c r="E6607" s="456">
        <v>6851.63</v>
      </c>
      <c r="F6607" s="456">
        <v>0</v>
      </c>
      <c r="G6607" s="456">
        <v>4456.66</v>
      </c>
      <c r="H6607" s="456">
        <v>0</v>
      </c>
      <c r="I6607" s="456">
        <v>11308.29</v>
      </c>
      <c r="J6607" s="459">
        <v>0</v>
      </c>
    </row>
    <row r="6608" spans="2:10" x14ac:dyDescent="0.25">
      <c r="B6608" s="516" t="s">
        <v>479</v>
      </c>
      <c r="C6608" s="458" t="s">
        <v>4946</v>
      </c>
      <c r="D6608" s="458" t="s">
        <v>2186</v>
      </c>
      <c r="E6608" s="456">
        <v>4870.41</v>
      </c>
      <c r="F6608" s="456">
        <v>0</v>
      </c>
      <c r="G6608" s="456">
        <v>0</v>
      </c>
      <c r="H6608" s="456">
        <v>0</v>
      </c>
      <c r="I6608" s="456">
        <v>4870.41</v>
      </c>
      <c r="J6608" s="459">
        <v>0</v>
      </c>
    </row>
    <row r="6609" spans="2:10" x14ac:dyDescent="0.25">
      <c r="B6609" s="516" t="s">
        <v>479</v>
      </c>
      <c r="C6609" s="458" t="s">
        <v>4600</v>
      </c>
      <c r="D6609" s="458" t="s">
        <v>2107</v>
      </c>
      <c r="E6609" s="456">
        <v>1455.08</v>
      </c>
      <c r="F6609" s="456">
        <v>0</v>
      </c>
      <c r="G6609" s="456">
        <v>5887</v>
      </c>
      <c r="H6609" s="456">
        <v>0</v>
      </c>
      <c r="I6609" s="456">
        <v>7342.08</v>
      </c>
      <c r="J6609" s="459">
        <v>0</v>
      </c>
    </row>
    <row r="6610" spans="2:10" x14ac:dyDescent="0.25">
      <c r="B6610" s="516" t="s">
        <v>479</v>
      </c>
      <c r="C6610" s="458" t="s">
        <v>4947</v>
      </c>
      <c r="D6610" s="458" t="s">
        <v>2109</v>
      </c>
      <c r="E6610" s="456">
        <v>246.48</v>
      </c>
      <c r="F6610" s="456">
        <v>0</v>
      </c>
      <c r="G6610" s="456">
        <v>0</v>
      </c>
      <c r="H6610" s="456">
        <v>0</v>
      </c>
      <c r="I6610" s="456">
        <v>246.48</v>
      </c>
      <c r="J6610" s="459">
        <v>0</v>
      </c>
    </row>
    <row r="6611" spans="2:10" x14ac:dyDescent="0.25">
      <c r="B6611" s="516" t="s">
        <v>479</v>
      </c>
      <c r="C6611" s="458" t="s">
        <v>6059</v>
      </c>
      <c r="D6611" s="458" t="s">
        <v>2111</v>
      </c>
      <c r="E6611" s="456">
        <v>0</v>
      </c>
      <c r="F6611" s="456">
        <v>0</v>
      </c>
      <c r="G6611" s="456">
        <v>0</v>
      </c>
      <c r="H6611" s="456">
        <v>0</v>
      </c>
      <c r="I6611" s="456">
        <v>0</v>
      </c>
      <c r="J6611" s="459">
        <v>0</v>
      </c>
    </row>
    <row r="6612" spans="2:10" x14ac:dyDescent="0.25">
      <c r="B6612" s="516" t="s">
        <v>479</v>
      </c>
      <c r="C6612" s="458" t="s">
        <v>4390</v>
      </c>
      <c r="D6612" s="458" t="s">
        <v>2191</v>
      </c>
      <c r="E6612" s="456">
        <v>738.87</v>
      </c>
      <c r="F6612" s="456">
        <v>0</v>
      </c>
      <c r="G6612" s="456">
        <v>225.6</v>
      </c>
      <c r="H6612" s="456">
        <v>0</v>
      </c>
      <c r="I6612" s="456">
        <v>964.47</v>
      </c>
      <c r="J6612" s="459">
        <v>0</v>
      </c>
    </row>
    <row r="6613" spans="2:10" x14ac:dyDescent="0.25">
      <c r="B6613" s="516" t="s">
        <v>479</v>
      </c>
      <c r="C6613" s="458" t="s">
        <v>6060</v>
      </c>
      <c r="D6613" s="458" t="s">
        <v>2113</v>
      </c>
      <c r="E6613" s="456">
        <v>0</v>
      </c>
      <c r="F6613" s="456">
        <v>0</v>
      </c>
      <c r="G6613" s="456">
        <v>0</v>
      </c>
      <c r="H6613" s="456">
        <v>0</v>
      </c>
      <c r="I6613" s="456">
        <v>0</v>
      </c>
      <c r="J6613" s="459">
        <v>0</v>
      </c>
    </row>
    <row r="6614" spans="2:10" x14ac:dyDescent="0.25">
      <c r="B6614" s="516" t="s">
        <v>479</v>
      </c>
      <c r="C6614" s="458" t="s">
        <v>3479</v>
      </c>
      <c r="D6614" s="458" t="s">
        <v>2115</v>
      </c>
      <c r="E6614" s="456">
        <v>848995.35</v>
      </c>
      <c r="F6614" s="456">
        <v>0</v>
      </c>
      <c r="G6614" s="456">
        <v>106947.21</v>
      </c>
      <c r="H6614" s="456">
        <v>0</v>
      </c>
      <c r="I6614" s="456">
        <v>955942.56</v>
      </c>
      <c r="J6614" s="459">
        <v>0</v>
      </c>
    </row>
    <row r="6615" spans="2:10" x14ac:dyDescent="0.25">
      <c r="B6615" s="516" t="s">
        <v>479</v>
      </c>
      <c r="C6615" s="458" t="s">
        <v>4391</v>
      </c>
      <c r="D6615" s="458" t="s">
        <v>2117</v>
      </c>
      <c r="E6615" s="456">
        <v>9451.56</v>
      </c>
      <c r="F6615" s="456">
        <v>0</v>
      </c>
      <c r="G6615" s="456">
        <v>0</v>
      </c>
      <c r="H6615" s="456">
        <v>0</v>
      </c>
      <c r="I6615" s="456">
        <v>9451.56</v>
      </c>
      <c r="J6615" s="459">
        <v>0</v>
      </c>
    </row>
    <row r="6616" spans="2:10" x14ac:dyDescent="0.25">
      <c r="B6616" s="516" t="s">
        <v>479</v>
      </c>
      <c r="C6616" s="458" t="s">
        <v>5220</v>
      </c>
      <c r="D6616" s="458" t="s">
        <v>2197</v>
      </c>
      <c r="E6616" s="456">
        <v>37212.28</v>
      </c>
      <c r="F6616" s="456">
        <v>0</v>
      </c>
      <c r="G6616" s="456">
        <v>0</v>
      </c>
      <c r="H6616" s="456">
        <v>0</v>
      </c>
      <c r="I6616" s="456">
        <v>37212.28</v>
      </c>
      <c r="J6616" s="459">
        <v>0</v>
      </c>
    </row>
    <row r="6617" spans="2:10" x14ac:dyDescent="0.25">
      <c r="B6617" s="516" t="s">
        <v>479</v>
      </c>
      <c r="C6617" s="458" t="s">
        <v>3480</v>
      </c>
      <c r="D6617" s="458" t="s">
        <v>2119</v>
      </c>
      <c r="E6617" s="456">
        <v>82828.990000000005</v>
      </c>
      <c r="F6617" s="456">
        <v>0</v>
      </c>
      <c r="G6617" s="456">
        <v>6000</v>
      </c>
      <c r="H6617" s="456">
        <v>0</v>
      </c>
      <c r="I6617" s="456">
        <v>88828.99</v>
      </c>
      <c r="J6617" s="459">
        <v>0</v>
      </c>
    </row>
    <row r="6618" spans="2:10" x14ac:dyDescent="0.25">
      <c r="B6618" s="516" t="s">
        <v>479</v>
      </c>
      <c r="C6618" s="458" t="s">
        <v>3481</v>
      </c>
      <c r="D6618" s="458" t="s">
        <v>2121</v>
      </c>
      <c r="E6618" s="456">
        <v>28165.41</v>
      </c>
      <c r="F6618" s="456">
        <v>0</v>
      </c>
      <c r="G6618" s="456">
        <v>7376.3</v>
      </c>
      <c r="H6618" s="456">
        <v>0</v>
      </c>
      <c r="I6618" s="456">
        <v>35541.71</v>
      </c>
      <c r="J6618" s="459">
        <v>0</v>
      </c>
    </row>
    <row r="6619" spans="2:10" x14ac:dyDescent="0.25">
      <c r="B6619" s="516" t="s">
        <v>479</v>
      </c>
      <c r="C6619" s="458" t="s">
        <v>3887</v>
      </c>
      <c r="D6619" s="458" t="s">
        <v>2123</v>
      </c>
      <c r="E6619" s="456">
        <v>3117.61</v>
      </c>
      <c r="F6619" s="456">
        <v>0</v>
      </c>
      <c r="G6619" s="456">
        <v>1502.83</v>
      </c>
      <c r="H6619" s="456">
        <v>0</v>
      </c>
      <c r="I6619" s="456">
        <v>4620.4399999999996</v>
      </c>
      <c r="J6619" s="459">
        <v>0</v>
      </c>
    </row>
    <row r="6620" spans="2:10" ht="18" x14ac:dyDescent="0.25">
      <c r="B6620" s="516" t="s">
        <v>479</v>
      </c>
      <c r="C6620" s="458" t="s">
        <v>6061</v>
      </c>
      <c r="D6620" s="458" t="s">
        <v>2125</v>
      </c>
      <c r="E6620" s="456">
        <v>0</v>
      </c>
      <c r="F6620" s="456">
        <v>0</v>
      </c>
      <c r="G6620" s="456">
        <v>0</v>
      </c>
      <c r="H6620" s="456">
        <v>0</v>
      </c>
      <c r="I6620" s="456">
        <v>0</v>
      </c>
      <c r="J6620" s="459">
        <v>0</v>
      </c>
    </row>
    <row r="6621" spans="2:10" ht="18" x14ac:dyDescent="0.25">
      <c r="B6621" s="516" t="s">
        <v>479</v>
      </c>
      <c r="C6621" s="458" t="s">
        <v>3888</v>
      </c>
      <c r="D6621" s="458" t="s">
        <v>2127</v>
      </c>
      <c r="E6621" s="456">
        <v>4741.3900000000003</v>
      </c>
      <c r="F6621" s="456">
        <v>0</v>
      </c>
      <c r="G6621" s="456">
        <v>0</v>
      </c>
      <c r="H6621" s="456">
        <v>0</v>
      </c>
      <c r="I6621" s="456">
        <v>4741.3900000000003</v>
      </c>
      <c r="J6621" s="459">
        <v>0</v>
      </c>
    </row>
    <row r="6622" spans="2:10" x14ac:dyDescent="0.25">
      <c r="B6622" s="516" t="s">
        <v>479</v>
      </c>
      <c r="C6622" s="458" t="s">
        <v>3889</v>
      </c>
      <c r="D6622" s="458" t="s">
        <v>2129</v>
      </c>
      <c r="E6622" s="456">
        <v>20014.55</v>
      </c>
      <c r="F6622" s="456">
        <v>0</v>
      </c>
      <c r="G6622" s="456">
        <v>8992.5499999999993</v>
      </c>
      <c r="H6622" s="456">
        <v>0</v>
      </c>
      <c r="I6622" s="456">
        <v>29007.1</v>
      </c>
      <c r="J6622" s="459">
        <v>0</v>
      </c>
    </row>
    <row r="6623" spans="2:10" x14ac:dyDescent="0.25">
      <c r="B6623" s="516" t="s">
        <v>479</v>
      </c>
      <c r="C6623" s="458" t="s">
        <v>4152</v>
      </c>
      <c r="D6623" s="458" t="s">
        <v>2131</v>
      </c>
      <c r="E6623" s="456">
        <v>8863.6299999999992</v>
      </c>
      <c r="F6623" s="456">
        <v>0</v>
      </c>
      <c r="G6623" s="456">
        <v>11663.79</v>
      </c>
      <c r="H6623" s="456">
        <v>0</v>
      </c>
      <c r="I6623" s="456">
        <v>20527.419999999998</v>
      </c>
      <c r="J6623" s="459">
        <v>0</v>
      </c>
    </row>
    <row r="6624" spans="2:10" x14ac:dyDescent="0.25">
      <c r="B6624" s="516" t="s">
        <v>479</v>
      </c>
      <c r="C6624" s="458" t="s">
        <v>3890</v>
      </c>
      <c r="D6624" s="458" t="s">
        <v>2133</v>
      </c>
      <c r="E6624" s="456">
        <v>471954.79</v>
      </c>
      <c r="F6624" s="456">
        <v>0</v>
      </c>
      <c r="G6624" s="456">
        <v>46909.64</v>
      </c>
      <c r="H6624" s="456">
        <v>0</v>
      </c>
      <c r="I6624" s="456">
        <v>518864.43</v>
      </c>
      <c r="J6624" s="459">
        <v>0</v>
      </c>
    </row>
    <row r="6625" spans="2:10" x14ac:dyDescent="0.25">
      <c r="B6625" s="516" t="s">
        <v>479</v>
      </c>
      <c r="C6625" s="458" t="s">
        <v>3482</v>
      </c>
      <c r="D6625" s="458" t="s">
        <v>2135</v>
      </c>
      <c r="E6625" s="456">
        <v>1560880.88</v>
      </c>
      <c r="F6625" s="456">
        <v>0</v>
      </c>
      <c r="G6625" s="456">
        <v>16077.69</v>
      </c>
      <c r="H6625" s="456">
        <v>0</v>
      </c>
      <c r="I6625" s="456">
        <v>1576958.57</v>
      </c>
      <c r="J6625" s="459">
        <v>0</v>
      </c>
    </row>
    <row r="6626" spans="2:10" x14ac:dyDescent="0.25">
      <c r="B6626" s="516" t="s">
        <v>479</v>
      </c>
      <c r="C6626" s="458" t="s">
        <v>3891</v>
      </c>
      <c r="D6626" s="458" t="s">
        <v>2137</v>
      </c>
      <c r="E6626" s="456">
        <v>159290.26999999999</v>
      </c>
      <c r="F6626" s="456">
        <v>0</v>
      </c>
      <c r="G6626" s="456">
        <v>0</v>
      </c>
      <c r="H6626" s="456">
        <v>0</v>
      </c>
      <c r="I6626" s="456">
        <v>159290.26999999999</v>
      </c>
      <c r="J6626" s="459">
        <v>0</v>
      </c>
    </row>
    <row r="6627" spans="2:10" x14ac:dyDescent="0.25">
      <c r="B6627" s="516" t="s">
        <v>479</v>
      </c>
      <c r="C6627" s="458" t="s">
        <v>4392</v>
      </c>
      <c r="D6627" s="458" t="s">
        <v>2139</v>
      </c>
      <c r="E6627" s="456">
        <v>26946.34</v>
      </c>
      <c r="F6627" s="456">
        <v>0</v>
      </c>
      <c r="G6627" s="456">
        <v>0</v>
      </c>
      <c r="H6627" s="456">
        <v>0</v>
      </c>
      <c r="I6627" s="456">
        <v>26946.34</v>
      </c>
      <c r="J6627" s="459">
        <v>0</v>
      </c>
    </row>
    <row r="6628" spans="2:10" x14ac:dyDescent="0.25">
      <c r="B6628" s="516" t="s">
        <v>479</v>
      </c>
      <c r="C6628" s="458" t="s">
        <v>6062</v>
      </c>
      <c r="D6628" s="458" t="s">
        <v>3265</v>
      </c>
      <c r="E6628" s="456">
        <v>0</v>
      </c>
      <c r="F6628" s="456">
        <v>0</v>
      </c>
      <c r="G6628" s="456">
        <v>0</v>
      </c>
      <c r="H6628" s="456">
        <v>0</v>
      </c>
      <c r="I6628" s="456">
        <v>0</v>
      </c>
      <c r="J6628" s="459">
        <v>0</v>
      </c>
    </row>
    <row r="6629" spans="2:10" x14ac:dyDescent="0.25">
      <c r="B6629" s="516" t="s">
        <v>479</v>
      </c>
      <c r="C6629" s="458" t="s">
        <v>4153</v>
      </c>
      <c r="D6629" s="458" t="s">
        <v>2141</v>
      </c>
      <c r="E6629" s="456">
        <v>140.21</v>
      </c>
      <c r="F6629" s="456">
        <v>0</v>
      </c>
      <c r="G6629" s="456">
        <v>46.93</v>
      </c>
      <c r="H6629" s="456">
        <v>0</v>
      </c>
      <c r="I6629" s="456">
        <v>187.14</v>
      </c>
      <c r="J6629" s="459">
        <v>0</v>
      </c>
    </row>
    <row r="6630" spans="2:10" x14ac:dyDescent="0.25">
      <c r="B6630" s="516" t="s">
        <v>479</v>
      </c>
      <c r="C6630" s="458" t="s">
        <v>3006</v>
      </c>
      <c r="D6630" s="458" t="s">
        <v>2143</v>
      </c>
      <c r="E6630" s="456">
        <v>87778.35</v>
      </c>
      <c r="F6630" s="456">
        <v>0</v>
      </c>
      <c r="G6630" s="456">
        <v>8622.2099999999991</v>
      </c>
      <c r="H6630" s="456">
        <v>0</v>
      </c>
      <c r="I6630" s="456">
        <v>96400.56</v>
      </c>
      <c r="J6630" s="459">
        <v>0</v>
      </c>
    </row>
    <row r="6631" spans="2:10" x14ac:dyDescent="0.25">
      <c r="B6631" s="516" t="s">
        <v>479</v>
      </c>
      <c r="C6631" s="458" t="s">
        <v>4154</v>
      </c>
      <c r="D6631" s="458" t="s">
        <v>2226</v>
      </c>
      <c r="E6631" s="456">
        <v>6900</v>
      </c>
      <c r="F6631" s="456">
        <v>0</v>
      </c>
      <c r="G6631" s="456">
        <v>0</v>
      </c>
      <c r="H6631" s="456">
        <v>0</v>
      </c>
      <c r="I6631" s="456">
        <v>6900</v>
      </c>
      <c r="J6631" s="459">
        <v>0</v>
      </c>
    </row>
    <row r="6632" spans="2:10" x14ac:dyDescent="0.25">
      <c r="B6632" s="516" t="s">
        <v>479</v>
      </c>
      <c r="C6632" s="458" t="s">
        <v>3892</v>
      </c>
      <c r="D6632" s="458" t="s">
        <v>2145</v>
      </c>
      <c r="E6632" s="456">
        <v>79500</v>
      </c>
      <c r="F6632" s="456">
        <v>0</v>
      </c>
      <c r="G6632" s="456">
        <v>8250</v>
      </c>
      <c r="H6632" s="456">
        <v>0</v>
      </c>
      <c r="I6632" s="456">
        <v>87750</v>
      </c>
      <c r="J6632" s="459">
        <v>0</v>
      </c>
    </row>
    <row r="6633" spans="2:10" x14ac:dyDescent="0.25">
      <c r="B6633" s="516" t="s">
        <v>479</v>
      </c>
      <c r="C6633" s="458" t="s">
        <v>3893</v>
      </c>
      <c r="D6633" s="458" t="s">
        <v>2147</v>
      </c>
      <c r="E6633" s="456">
        <v>84504.61</v>
      </c>
      <c r="F6633" s="456">
        <v>0</v>
      </c>
      <c r="G6633" s="456">
        <v>0</v>
      </c>
      <c r="H6633" s="456">
        <v>0</v>
      </c>
      <c r="I6633" s="456">
        <v>84504.61</v>
      </c>
      <c r="J6633" s="459">
        <v>0</v>
      </c>
    </row>
    <row r="6634" spans="2:10" x14ac:dyDescent="0.25">
      <c r="B6634" s="516" t="s">
        <v>479</v>
      </c>
      <c r="C6634" s="458" t="s">
        <v>4393</v>
      </c>
      <c r="D6634" s="458" t="s">
        <v>2351</v>
      </c>
      <c r="E6634" s="456">
        <v>27142.25</v>
      </c>
      <c r="F6634" s="456">
        <v>0</v>
      </c>
      <c r="G6634" s="456">
        <v>0</v>
      </c>
      <c r="H6634" s="456">
        <v>0</v>
      </c>
      <c r="I6634" s="456">
        <v>27142.25</v>
      </c>
      <c r="J6634" s="459">
        <v>0</v>
      </c>
    </row>
    <row r="6635" spans="2:10" x14ac:dyDescent="0.25">
      <c r="B6635" s="516" t="s">
        <v>479</v>
      </c>
      <c r="C6635" s="458" t="s">
        <v>4601</v>
      </c>
      <c r="D6635" s="458" t="s">
        <v>2149</v>
      </c>
      <c r="E6635" s="456">
        <v>98.98</v>
      </c>
      <c r="F6635" s="456">
        <v>0</v>
      </c>
      <c r="G6635" s="456">
        <v>4000</v>
      </c>
      <c r="H6635" s="456">
        <v>0</v>
      </c>
      <c r="I6635" s="456">
        <v>4098.9799999999996</v>
      </c>
      <c r="J6635" s="459">
        <v>0</v>
      </c>
    </row>
    <row r="6636" spans="2:10" x14ac:dyDescent="0.25">
      <c r="B6636" s="516" t="s">
        <v>479</v>
      </c>
      <c r="C6636" s="458" t="s">
        <v>3483</v>
      </c>
      <c r="D6636" s="458" t="s">
        <v>2151</v>
      </c>
      <c r="E6636" s="456">
        <v>269334.26</v>
      </c>
      <c r="F6636" s="456">
        <v>0</v>
      </c>
      <c r="G6636" s="456">
        <v>10556.9</v>
      </c>
      <c r="H6636" s="456">
        <v>0</v>
      </c>
      <c r="I6636" s="456">
        <v>279891.15999999997</v>
      </c>
      <c r="J6636" s="459">
        <v>0</v>
      </c>
    </row>
    <row r="6637" spans="2:10" ht="18" x14ac:dyDescent="0.25">
      <c r="B6637" s="516" t="s">
        <v>479</v>
      </c>
      <c r="C6637" s="458" t="s">
        <v>3484</v>
      </c>
      <c r="D6637" s="458" t="s">
        <v>2153</v>
      </c>
      <c r="E6637" s="456">
        <v>98862.96</v>
      </c>
      <c r="F6637" s="456">
        <v>0</v>
      </c>
      <c r="G6637" s="456">
        <v>10762.48</v>
      </c>
      <c r="H6637" s="456">
        <v>0</v>
      </c>
      <c r="I6637" s="456">
        <v>109625.44</v>
      </c>
      <c r="J6637" s="459">
        <v>0</v>
      </c>
    </row>
    <row r="6638" spans="2:10" x14ac:dyDescent="0.25">
      <c r="B6638" s="516" t="s">
        <v>479</v>
      </c>
      <c r="C6638" s="458" t="s">
        <v>3894</v>
      </c>
      <c r="D6638" s="458" t="s">
        <v>2155</v>
      </c>
      <c r="E6638" s="456">
        <v>13888.96</v>
      </c>
      <c r="F6638" s="456">
        <v>0</v>
      </c>
      <c r="G6638" s="456">
        <v>16549.349999999999</v>
      </c>
      <c r="H6638" s="456">
        <v>0</v>
      </c>
      <c r="I6638" s="456">
        <v>30438.31</v>
      </c>
      <c r="J6638" s="459">
        <v>0</v>
      </c>
    </row>
    <row r="6639" spans="2:10" x14ac:dyDescent="0.25">
      <c r="B6639" s="516" t="s">
        <v>479</v>
      </c>
      <c r="C6639" s="458" t="s">
        <v>3895</v>
      </c>
      <c r="D6639" s="458" t="s">
        <v>2157</v>
      </c>
      <c r="E6639" s="456">
        <v>1152</v>
      </c>
      <c r="F6639" s="456">
        <v>0</v>
      </c>
      <c r="G6639" s="456">
        <v>6328.29</v>
      </c>
      <c r="H6639" s="456">
        <v>0</v>
      </c>
      <c r="I6639" s="456">
        <v>7480.29</v>
      </c>
      <c r="J6639" s="459">
        <v>0</v>
      </c>
    </row>
    <row r="6640" spans="2:10" x14ac:dyDescent="0.25">
      <c r="B6640" s="516" t="s">
        <v>479</v>
      </c>
      <c r="C6640" s="458" t="s">
        <v>6063</v>
      </c>
      <c r="D6640" s="458" t="s">
        <v>4494</v>
      </c>
      <c r="E6640" s="456">
        <v>0</v>
      </c>
      <c r="F6640" s="456">
        <v>0</v>
      </c>
      <c r="G6640" s="456">
        <v>0</v>
      </c>
      <c r="H6640" s="456">
        <v>0</v>
      </c>
      <c r="I6640" s="456">
        <v>0</v>
      </c>
      <c r="J6640" s="459">
        <v>0</v>
      </c>
    </row>
    <row r="6641" spans="2:10" x14ac:dyDescent="0.25">
      <c r="B6641" s="516" t="s">
        <v>479</v>
      </c>
      <c r="C6641" s="458" t="s">
        <v>4155</v>
      </c>
      <c r="D6641" s="458" t="s">
        <v>2262</v>
      </c>
      <c r="E6641" s="456">
        <v>13.16</v>
      </c>
      <c r="F6641" s="456">
        <v>0</v>
      </c>
      <c r="G6641" s="456">
        <v>0</v>
      </c>
      <c r="H6641" s="456">
        <v>0</v>
      </c>
      <c r="I6641" s="456">
        <v>13.16</v>
      </c>
      <c r="J6641" s="459">
        <v>0</v>
      </c>
    </row>
    <row r="6642" spans="2:10" x14ac:dyDescent="0.25">
      <c r="B6642" s="516" t="s">
        <v>479</v>
      </c>
      <c r="C6642" s="458" t="s">
        <v>4736</v>
      </c>
      <c r="D6642" s="458" t="s">
        <v>3686</v>
      </c>
      <c r="E6642" s="456">
        <v>54629.3</v>
      </c>
      <c r="F6642" s="456">
        <v>0</v>
      </c>
      <c r="G6642" s="456">
        <v>9784.48</v>
      </c>
      <c r="H6642" s="456">
        <v>0</v>
      </c>
      <c r="I6642" s="456">
        <v>64413.78</v>
      </c>
      <c r="J6642" s="459">
        <v>0</v>
      </c>
    </row>
    <row r="6643" spans="2:10" x14ac:dyDescent="0.25">
      <c r="B6643" s="516" t="s">
        <v>479</v>
      </c>
      <c r="C6643" s="458" t="s">
        <v>6064</v>
      </c>
      <c r="D6643" s="458" t="s">
        <v>5598</v>
      </c>
      <c r="E6643" s="456">
        <v>0</v>
      </c>
      <c r="F6643" s="456">
        <v>0</v>
      </c>
      <c r="G6643" s="456">
        <v>0</v>
      </c>
      <c r="H6643" s="456">
        <v>0</v>
      </c>
      <c r="I6643" s="456">
        <v>0</v>
      </c>
      <c r="J6643" s="459">
        <v>0</v>
      </c>
    </row>
    <row r="6644" spans="2:10" x14ac:dyDescent="0.25">
      <c r="B6644" s="516" t="s">
        <v>479</v>
      </c>
      <c r="C6644" s="458" t="s">
        <v>3896</v>
      </c>
      <c r="D6644" s="458" t="s">
        <v>3276</v>
      </c>
      <c r="E6644" s="456">
        <v>6790.72</v>
      </c>
      <c r="F6644" s="456">
        <v>0</v>
      </c>
      <c r="G6644" s="456">
        <v>8035.34</v>
      </c>
      <c r="H6644" s="456">
        <v>0</v>
      </c>
      <c r="I6644" s="456">
        <v>14826.06</v>
      </c>
      <c r="J6644" s="459">
        <v>0</v>
      </c>
    </row>
    <row r="6645" spans="2:10" x14ac:dyDescent="0.25">
      <c r="B6645" s="516" t="s">
        <v>479</v>
      </c>
      <c r="C6645" s="458" t="s">
        <v>6065</v>
      </c>
      <c r="D6645" s="458" t="s">
        <v>5601</v>
      </c>
      <c r="E6645" s="456">
        <v>0</v>
      </c>
      <c r="F6645" s="456">
        <v>0</v>
      </c>
      <c r="G6645" s="456">
        <v>0</v>
      </c>
      <c r="H6645" s="456">
        <v>0</v>
      </c>
      <c r="I6645" s="456">
        <v>0</v>
      </c>
      <c r="J6645" s="459">
        <v>0</v>
      </c>
    </row>
    <row r="6646" spans="2:10" x14ac:dyDescent="0.25">
      <c r="B6646" s="516" t="s">
        <v>479</v>
      </c>
      <c r="C6646" s="458" t="s">
        <v>3007</v>
      </c>
      <c r="D6646" s="458" t="s">
        <v>2065</v>
      </c>
      <c r="E6646" s="456">
        <v>4810684.7699999996</v>
      </c>
      <c r="F6646" s="456">
        <v>0</v>
      </c>
      <c r="G6646" s="456">
        <v>482472.2</v>
      </c>
      <c r="H6646" s="456">
        <v>0</v>
      </c>
      <c r="I6646" s="456">
        <v>5293156.97</v>
      </c>
      <c r="J6646" s="459">
        <v>0</v>
      </c>
    </row>
    <row r="6647" spans="2:10" x14ac:dyDescent="0.25">
      <c r="B6647" s="516" t="s">
        <v>479</v>
      </c>
      <c r="C6647" s="458" t="s">
        <v>3008</v>
      </c>
      <c r="D6647" s="458" t="s">
        <v>2067</v>
      </c>
      <c r="E6647" s="456">
        <v>1080055.8500000001</v>
      </c>
      <c r="F6647" s="456">
        <v>0</v>
      </c>
      <c r="G6647" s="456">
        <v>34584.43</v>
      </c>
      <c r="H6647" s="456">
        <v>0</v>
      </c>
      <c r="I6647" s="456">
        <v>1114640.28</v>
      </c>
      <c r="J6647" s="459">
        <v>0</v>
      </c>
    </row>
    <row r="6648" spans="2:10" x14ac:dyDescent="0.25">
      <c r="B6648" s="516" t="s">
        <v>479</v>
      </c>
      <c r="C6648" s="458" t="s">
        <v>3009</v>
      </c>
      <c r="D6648" s="458" t="s">
        <v>2069</v>
      </c>
      <c r="E6648" s="456">
        <v>37200</v>
      </c>
      <c r="F6648" s="456">
        <v>0</v>
      </c>
      <c r="G6648" s="456">
        <v>11100</v>
      </c>
      <c r="H6648" s="456">
        <v>0</v>
      </c>
      <c r="I6648" s="456">
        <v>48300</v>
      </c>
      <c r="J6648" s="459">
        <v>0</v>
      </c>
    </row>
    <row r="6649" spans="2:10" x14ac:dyDescent="0.25">
      <c r="B6649" s="516" t="s">
        <v>479</v>
      </c>
      <c r="C6649" s="458" t="s">
        <v>3010</v>
      </c>
      <c r="D6649" s="458" t="s">
        <v>2071</v>
      </c>
      <c r="E6649" s="456">
        <v>115226.83</v>
      </c>
      <c r="F6649" s="456">
        <v>0</v>
      </c>
      <c r="G6649" s="456">
        <v>0</v>
      </c>
      <c r="H6649" s="456">
        <v>0</v>
      </c>
      <c r="I6649" s="456">
        <v>115226.83</v>
      </c>
      <c r="J6649" s="459">
        <v>0</v>
      </c>
    </row>
    <row r="6650" spans="2:10" x14ac:dyDescent="0.25">
      <c r="B6650" s="516" t="s">
        <v>479</v>
      </c>
      <c r="C6650" s="458" t="s">
        <v>3011</v>
      </c>
      <c r="D6650" s="458" t="s">
        <v>2073</v>
      </c>
      <c r="E6650" s="456">
        <v>79114.509999999995</v>
      </c>
      <c r="F6650" s="456">
        <v>0</v>
      </c>
      <c r="G6650" s="456">
        <v>0</v>
      </c>
      <c r="H6650" s="456">
        <v>0</v>
      </c>
      <c r="I6650" s="456">
        <v>79114.509999999995</v>
      </c>
      <c r="J6650" s="459">
        <v>0</v>
      </c>
    </row>
    <row r="6651" spans="2:10" x14ac:dyDescent="0.25">
      <c r="B6651" s="516" t="s">
        <v>479</v>
      </c>
      <c r="C6651" s="458" t="s">
        <v>3012</v>
      </c>
      <c r="D6651" s="458" t="s">
        <v>2075</v>
      </c>
      <c r="E6651" s="456">
        <v>327235.01</v>
      </c>
      <c r="F6651" s="456">
        <v>0</v>
      </c>
      <c r="G6651" s="456">
        <v>44701.24</v>
      </c>
      <c r="H6651" s="456">
        <v>0</v>
      </c>
      <c r="I6651" s="456">
        <v>371936.25</v>
      </c>
      <c r="J6651" s="459">
        <v>0</v>
      </c>
    </row>
    <row r="6652" spans="2:10" x14ac:dyDescent="0.25">
      <c r="B6652" s="516" t="s">
        <v>479</v>
      </c>
      <c r="C6652" s="458" t="s">
        <v>3013</v>
      </c>
      <c r="D6652" s="458" t="s">
        <v>2077</v>
      </c>
      <c r="E6652" s="456">
        <v>149533.10999999999</v>
      </c>
      <c r="F6652" s="456">
        <v>0</v>
      </c>
      <c r="G6652" s="456">
        <v>0</v>
      </c>
      <c r="H6652" s="456">
        <v>0</v>
      </c>
      <c r="I6652" s="456">
        <v>149533.10999999999</v>
      </c>
      <c r="J6652" s="459">
        <v>0</v>
      </c>
    </row>
    <row r="6653" spans="2:10" x14ac:dyDescent="0.25">
      <c r="B6653" s="516" t="s">
        <v>479</v>
      </c>
      <c r="C6653" s="458" t="s">
        <v>3014</v>
      </c>
      <c r="D6653" s="458" t="s">
        <v>2079</v>
      </c>
      <c r="E6653" s="456">
        <v>2345574.67</v>
      </c>
      <c r="F6653" s="456">
        <v>0</v>
      </c>
      <c r="G6653" s="456">
        <v>227802.7</v>
      </c>
      <c r="H6653" s="456">
        <v>0</v>
      </c>
      <c r="I6653" s="456">
        <v>2573377.37</v>
      </c>
      <c r="J6653" s="459">
        <v>0</v>
      </c>
    </row>
    <row r="6654" spans="2:10" x14ac:dyDescent="0.25">
      <c r="B6654" s="516" t="s">
        <v>479</v>
      </c>
      <c r="C6654" s="458" t="s">
        <v>3485</v>
      </c>
      <c r="D6654" s="458" t="s">
        <v>2081</v>
      </c>
      <c r="E6654" s="456">
        <v>678963.31</v>
      </c>
      <c r="F6654" s="456">
        <v>0</v>
      </c>
      <c r="G6654" s="456">
        <v>73923.039999999994</v>
      </c>
      <c r="H6654" s="456">
        <v>0</v>
      </c>
      <c r="I6654" s="456">
        <v>752886.35</v>
      </c>
      <c r="J6654" s="459">
        <v>0</v>
      </c>
    </row>
    <row r="6655" spans="2:10" x14ac:dyDescent="0.25">
      <c r="B6655" s="516" t="s">
        <v>479</v>
      </c>
      <c r="C6655" s="458" t="s">
        <v>4948</v>
      </c>
      <c r="D6655" s="458" t="s">
        <v>2083</v>
      </c>
      <c r="E6655" s="456">
        <v>195395.51</v>
      </c>
      <c r="F6655" s="456">
        <v>0</v>
      </c>
      <c r="G6655" s="456">
        <v>0</v>
      </c>
      <c r="H6655" s="456">
        <v>0</v>
      </c>
      <c r="I6655" s="456">
        <v>195395.51</v>
      </c>
      <c r="J6655" s="459">
        <v>0</v>
      </c>
    </row>
    <row r="6656" spans="2:10" x14ac:dyDescent="0.25">
      <c r="B6656" s="516" t="s">
        <v>479</v>
      </c>
      <c r="C6656" s="458" t="s">
        <v>3897</v>
      </c>
      <c r="D6656" s="458" t="s">
        <v>2085</v>
      </c>
      <c r="E6656" s="456">
        <v>465698.44</v>
      </c>
      <c r="F6656" s="456">
        <v>0</v>
      </c>
      <c r="G6656" s="456">
        <v>120165.8</v>
      </c>
      <c r="H6656" s="456">
        <v>0</v>
      </c>
      <c r="I6656" s="456">
        <v>585864.24</v>
      </c>
      <c r="J6656" s="459">
        <v>0</v>
      </c>
    </row>
    <row r="6657" spans="2:10" x14ac:dyDescent="0.25">
      <c r="B6657" s="516" t="s">
        <v>479</v>
      </c>
      <c r="C6657" s="458" t="s">
        <v>3898</v>
      </c>
      <c r="D6657" s="458" t="s">
        <v>2087</v>
      </c>
      <c r="E6657" s="456">
        <v>150891.54</v>
      </c>
      <c r="F6657" s="456">
        <v>0</v>
      </c>
      <c r="G6657" s="456">
        <v>0</v>
      </c>
      <c r="H6657" s="456">
        <v>0</v>
      </c>
      <c r="I6657" s="456">
        <v>150891.54</v>
      </c>
      <c r="J6657" s="459">
        <v>0</v>
      </c>
    </row>
    <row r="6658" spans="2:10" x14ac:dyDescent="0.25">
      <c r="B6658" s="516" t="s">
        <v>479</v>
      </c>
      <c r="C6658" s="458" t="s">
        <v>3015</v>
      </c>
      <c r="D6658" s="458" t="s">
        <v>2089</v>
      </c>
      <c r="E6658" s="456">
        <v>102384.1</v>
      </c>
      <c r="F6658" s="456">
        <v>0</v>
      </c>
      <c r="G6658" s="456">
        <v>9105.2000000000007</v>
      </c>
      <c r="H6658" s="456">
        <v>0</v>
      </c>
      <c r="I6658" s="456">
        <v>111489.3</v>
      </c>
      <c r="J6658" s="459">
        <v>0</v>
      </c>
    </row>
    <row r="6659" spans="2:10" x14ac:dyDescent="0.25">
      <c r="B6659" s="516" t="s">
        <v>479</v>
      </c>
      <c r="C6659" s="458" t="s">
        <v>3016</v>
      </c>
      <c r="D6659" s="458" t="s">
        <v>2091</v>
      </c>
      <c r="E6659" s="456">
        <v>2894584.72</v>
      </c>
      <c r="F6659" s="456">
        <v>0</v>
      </c>
      <c r="G6659" s="456">
        <v>0</v>
      </c>
      <c r="H6659" s="456">
        <v>0</v>
      </c>
      <c r="I6659" s="456">
        <v>2894584.72</v>
      </c>
      <c r="J6659" s="459">
        <v>0</v>
      </c>
    </row>
    <row r="6660" spans="2:10" x14ac:dyDescent="0.25">
      <c r="B6660" s="516" t="s">
        <v>479</v>
      </c>
      <c r="C6660" s="458" t="s">
        <v>4156</v>
      </c>
      <c r="D6660" s="458" t="s">
        <v>4060</v>
      </c>
      <c r="E6660" s="456">
        <v>30534.240000000002</v>
      </c>
      <c r="F6660" s="456">
        <v>0</v>
      </c>
      <c r="G6660" s="456">
        <v>161848.82</v>
      </c>
      <c r="H6660" s="456">
        <v>0</v>
      </c>
      <c r="I6660" s="456">
        <v>192383.06</v>
      </c>
      <c r="J6660" s="459">
        <v>0</v>
      </c>
    </row>
    <row r="6661" spans="2:10" x14ac:dyDescent="0.25">
      <c r="B6661" s="516" t="s">
        <v>479</v>
      </c>
      <c r="C6661" s="458" t="s">
        <v>6066</v>
      </c>
      <c r="D6661" s="458" t="s">
        <v>2093</v>
      </c>
      <c r="E6661" s="456">
        <v>0</v>
      </c>
      <c r="F6661" s="456">
        <v>0</v>
      </c>
      <c r="G6661" s="456">
        <v>0</v>
      </c>
      <c r="H6661" s="456">
        <v>0</v>
      </c>
      <c r="I6661" s="456">
        <v>0</v>
      </c>
      <c r="J6661" s="459">
        <v>0</v>
      </c>
    </row>
    <row r="6662" spans="2:10" x14ac:dyDescent="0.25">
      <c r="B6662" s="516" t="s">
        <v>479</v>
      </c>
      <c r="C6662" s="458" t="s">
        <v>3486</v>
      </c>
      <c r="D6662" s="458" t="s">
        <v>2095</v>
      </c>
      <c r="E6662" s="456">
        <v>61809.57</v>
      </c>
      <c r="F6662" s="456">
        <v>0</v>
      </c>
      <c r="G6662" s="456">
        <v>6312.72</v>
      </c>
      <c r="H6662" s="456">
        <v>0</v>
      </c>
      <c r="I6662" s="456">
        <v>68122.289999999994</v>
      </c>
      <c r="J6662" s="459">
        <v>0</v>
      </c>
    </row>
    <row r="6663" spans="2:10" x14ac:dyDescent="0.25">
      <c r="B6663" s="516" t="s">
        <v>479</v>
      </c>
      <c r="C6663" s="458" t="s">
        <v>3487</v>
      </c>
      <c r="D6663" s="458" t="s">
        <v>2097</v>
      </c>
      <c r="E6663" s="456">
        <v>131393.32999999999</v>
      </c>
      <c r="F6663" s="456">
        <v>0</v>
      </c>
      <c r="G6663" s="456">
        <v>10770.55</v>
      </c>
      <c r="H6663" s="456">
        <v>0</v>
      </c>
      <c r="I6663" s="456">
        <v>142163.88</v>
      </c>
      <c r="J6663" s="459">
        <v>0</v>
      </c>
    </row>
    <row r="6664" spans="2:10" x14ac:dyDescent="0.25">
      <c r="B6664" s="516" t="s">
        <v>479</v>
      </c>
      <c r="C6664" s="458" t="s">
        <v>3899</v>
      </c>
      <c r="D6664" s="458" t="s">
        <v>2099</v>
      </c>
      <c r="E6664" s="456">
        <v>33528.65</v>
      </c>
      <c r="F6664" s="456">
        <v>0</v>
      </c>
      <c r="G6664" s="456">
        <v>6770.89</v>
      </c>
      <c r="H6664" s="456">
        <v>0</v>
      </c>
      <c r="I6664" s="456">
        <v>40299.54</v>
      </c>
      <c r="J6664" s="459">
        <v>0</v>
      </c>
    </row>
    <row r="6665" spans="2:10" ht="18" x14ac:dyDescent="0.25">
      <c r="B6665" s="516" t="s">
        <v>479</v>
      </c>
      <c r="C6665" s="458" t="s">
        <v>4157</v>
      </c>
      <c r="D6665" s="458" t="s">
        <v>2177</v>
      </c>
      <c r="E6665" s="456">
        <v>7693.96</v>
      </c>
      <c r="F6665" s="456">
        <v>0</v>
      </c>
      <c r="G6665" s="456">
        <v>0</v>
      </c>
      <c r="H6665" s="456">
        <v>0</v>
      </c>
      <c r="I6665" s="456">
        <v>7693.96</v>
      </c>
      <c r="J6665" s="459">
        <v>0</v>
      </c>
    </row>
    <row r="6666" spans="2:10" x14ac:dyDescent="0.25">
      <c r="B6666" s="516" t="s">
        <v>479</v>
      </c>
      <c r="C6666" s="458" t="s">
        <v>3488</v>
      </c>
      <c r="D6666" s="458" t="s">
        <v>2179</v>
      </c>
      <c r="E6666" s="456">
        <v>7924.88</v>
      </c>
      <c r="F6666" s="456">
        <v>0</v>
      </c>
      <c r="G6666" s="456">
        <v>0</v>
      </c>
      <c r="H6666" s="456">
        <v>0</v>
      </c>
      <c r="I6666" s="456">
        <v>7924.88</v>
      </c>
      <c r="J6666" s="459">
        <v>0</v>
      </c>
    </row>
    <row r="6667" spans="2:10" x14ac:dyDescent="0.25">
      <c r="B6667" s="516" t="s">
        <v>479</v>
      </c>
      <c r="C6667" s="458" t="s">
        <v>3900</v>
      </c>
      <c r="D6667" s="458" t="s">
        <v>2101</v>
      </c>
      <c r="E6667" s="456">
        <v>81905.570000000007</v>
      </c>
      <c r="F6667" s="456">
        <v>0</v>
      </c>
      <c r="G6667" s="456">
        <v>16078.12</v>
      </c>
      <c r="H6667" s="456">
        <v>0</v>
      </c>
      <c r="I6667" s="456">
        <v>97983.69</v>
      </c>
      <c r="J6667" s="459">
        <v>0</v>
      </c>
    </row>
    <row r="6668" spans="2:10" x14ac:dyDescent="0.25">
      <c r="B6668" s="516" t="s">
        <v>479</v>
      </c>
      <c r="C6668" s="458" t="s">
        <v>6067</v>
      </c>
      <c r="D6668" s="458" t="s">
        <v>2182</v>
      </c>
      <c r="E6668" s="456">
        <v>0</v>
      </c>
      <c r="F6668" s="456">
        <v>0</v>
      </c>
      <c r="G6668" s="456">
        <v>0</v>
      </c>
      <c r="H6668" s="456">
        <v>0</v>
      </c>
      <c r="I6668" s="456">
        <v>0</v>
      </c>
      <c r="J6668" s="459">
        <v>0</v>
      </c>
    </row>
    <row r="6669" spans="2:10" x14ac:dyDescent="0.25">
      <c r="B6669" s="516" t="s">
        <v>479</v>
      </c>
      <c r="C6669" s="458" t="s">
        <v>4394</v>
      </c>
      <c r="D6669" s="458" t="s">
        <v>2103</v>
      </c>
      <c r="E6669" s="456">
        <v>10468.5</v>
      </c>
      <c r="F6669" s="456">
        <v>0</v>
      </c>
      <c r="G6669" s="456">
        <v>0</v>
      </c>
      <c r="H6669" s="456">
        <v>0</v>
      </c>
      <c r="I6669" s="456">
        <v>10468.5</v>
      </c>
      <c r="J6669" s="459">
        <v>0</v>
      </c>
    </row>
    <row r="6670" spans="2:10" x14ac:dyDescent="0.25">
      <c r="B6670" s="516" t="s">
        <v>479</v>
      </c>
      <c r="C6670" s="458" t="s">
        <v>3017</v>
      </c>
      <c r="D6670" s="458" t="s">
        <v>2105</v>
      </c>
      <c r="E6670" s="456">
        <v>110693.82</v>
      </c>
      <c r="F6670" s="456">
        <v>0</v>
      </c>
      <c r="G6670" s="456">
        <v>14968.65</v>
      </c>
      <c r="H6670" s="456">
        <v>0</v>
      </c>
      <c r="I6670" s="456">
        <v>125662.47</v>
      </c>
      <c r="J6670" s="459">
        <v>0</v>
      </c>
    </row>
    <row r="6671" spans="2:10" x14ac:dyDescent="0.25">
      <c r="B6671" s="516" t="s">
        <v>479</v>
      </c>
      <c r="C6671" s="458" t="s">
        <v>3489</v>
      </c>
      <c r="D6671" s="458" t="s">
        <v>2186</v>
      </c>
      <c r="E6671" s="456">
        <v>8774.86</v>
      </c>
      <c r="F6671" s="456">
        <v>0</v>
      </c>
      <c r="G6671" s="456">
        <v>88.36</v>
      </c>
      <c r="H6671" s="456">
        <v>0</v>
      </c>
      <c r="I6671" s="456">
        <v>8863.2199999999993</v>
      </c>
      <c r="J6671" s="459">
        <v>0</v>
      </c>
    </row>
    <row r="6672" spans="2:10" x14ac:dyDescent="0.25">
      <c r="B6672" s="516" t="s">
        <v>479</v>
      </c>
      <c r="C6672" s="458" t="s">
        <v>6068</v>
      </c>
      <c r="D6672" s="458" t="s">
        <v>5604</v>
      </c>
      <c r="E6672" s="456">
        <v>0</v>
      </c>
      <c r="F6672" s="456">
        <v>0</v>
      </c>
      <c r="G6672" s="456">
        <v>0</v>
      </c>
      <c r="H6672" s="456">
        <v>0</v>
      </c>
      <c r="I6672" s="456">
        <v>0</v>
      </c>
      <c r="J6672" s="459">
        <v>0</v>
      </c>
    </row>
    <row r="6673" spans="2:10" x14ac:dyDescent="0.25">
      <c r="B6673" s="516" t="s">
        <v>479</v>
      </c>
      <c r="C6673" s="458" t="s">
        <v>3901</v>
      </c>
      <c r="D6673" s="458" t="s">
        <v>2107</v>
      </c>
      <c r="E6673" s="456">
        <v>546802.49</v>
      </c>
      <c r="F6673" s="456">
        <v>0</v>
      </c>
      <c r="G6673" s="456">
        <v>512059.14</v>
      </c>
      <c r="H6673" s="456">
        <v>0</v>
      </c>
      <c r="I6673" s="456">
        <v>1058861.6299999999</v>
      </c>
      <c r="J6673" s="459">
        <v>0</v>
      </c>
    </row>
    <row r="6674" spans="2:10" x14ac:dyDescent="0.25">
      <c r="B6674" s="516" t="s">
        <v>479</v>
      </c>
      <c r="C6674" s="458" t="s">
        <v>6069</v>
      </c>
      <c r="D6674" s="458" t="s">
        <v>2109</v>
      </c>
      <c r="E6674" s="456">
        <v>0</v>
      </c>
      <c r="F6674" s="456">
        <v>0</v>
      </c>
      <c r="G6674" s="456">
        <v>0</v>
      </c>
      <c r="H6674" s="456">
        <v>0</v>
      </c>
      <c r="I6674" s="456">
        <v>0</v>
      </c>
      <c r="J6674" s="459">
        <v>0</v>
      </c>
    </row>
    <row r="6675" spans="2:10" x14ac:dyDescent="0.25">
      <c r="B6675" s="516" t="s">
        <v>479</v>
      </c>
      <c r="C6675" s="458" t="s">
        <v>4949</v>
      </c>
      <c r="D6675" s="458" t="s">
        <v>2111</v>
      </c>
      <c r="E6675" s="456">
        <v>5800</v>
      </c>
      <c r="F6675" s="456">
        <v>0</v>
      </c>
      <c r="G6675" s="456">
        <v>15111.94</v>
      </c>
      <c r="H6675" s="456">
        <v>0</v>
      </c>
      <c r="I6675" s="456">
        <v>20911.939999999999</v>
      </c>
      <c r="J6675" s="459">
        <v>0</v>
      </c>
    </row>
    <row r="6676" spans="2:10" x14ac:dyDescent="0.25">
      <c r="B6676" s="516" t="s">
        <v>479</v>
      </c>
      <c r="C6676" s="458" t="s">
        <v>4158</v>
      </c>
      <c r="D6676" s="458" t="s">
        <v>2191</v>
      </c>
      <c r="E6676" s="456">
        <v>1264.1600000000001</v>
      </c>
      <c r="F6676" s="456">
        <v>0</v>
      </c>
      <c r="G6676" s="456">
        <v>9595.86</v>
      </c>
      <c r="H6676" s="456">
        <v>0</v>
      </c>
      <c r="I6676" s="456">
        <v>10860.02</v>
      </c>
      <c r="J6676" s="459">
        <v>0</v>
      </c>
    </row>
    <row r="6677" spans="2:10" x14ac:dyDescent="0.25">
      <c r="B6677" s="516" t="s">
        <v>479</v>
      </c>
      <c r="C6677" s="458" t="s">
        <v>6070</v>
      </c>
      <c r="D6677" s="458" t="s">
        <v>3690</v>
      </c>
      <c r="E6677" s="456">
        <v>0</v>
      </c>
      <c r="F6677" s="456">
        <v>0</v>
      </c>
      <c r="G6677" s="456">
        <v>0</v>
      </c>
      <c r="H6677" s="456">
        <v>0</v>
      </c>
      <c r="I6677" s="456">
        <v>0</v>
      </c>
      <c r="J6677" s="459">
        <v>0</v>
      </c>
    </row>
    <row r="6678" spans="2:10" x14ac:dyDescent="0.25">
      <c r="B6678" s="516" t="s">
        <v>479</v>
      </c>
      <c r="C6678" s="458" t="s">
        <v>6071</v>
      </c>
      <c r="D6678" s="458" t="s">
        <v>2113</v>
      </c>
      <c r="E6678" s="456">
        <v>0</v>
      </c>
      <c r="F6678" s="456">
        <v>0</v>
      </c>
      <c r="G6678" s="456">
        <v>0</v>
      </c>
      <c r="H6678" s="456">
        <v>0</v>
      </c>
      <c r="I6678" s="456">
        <v>0</v>
      </c>
      <c r="J6678" s="459">
        <v>0</v>
      </c>
    </row>
    <row r="6679" spans="2:10" x14ac:dyDescent="0.25">
      <c r="B6679" s="516" t="s">
        <v>479</v>
      </c>
      <c r="C6679" s="458" t="s">
        <v>6072</v>
      </c>
      <c r="D6679" s="458" t="s">
        <v>2194</v>
      </c>
      <c r="E6679" s="456">
        <v>0</v>
      </c>
      <c r="F6679" s="456">
        <v>0</v>
      </c>
      <c r="G6679" s="456">
        <v>0</v>
      </c>
      <c r="H6679" s="456">
        <v>0</v>
      </c>
      <c r="I6679" s="456">
        <v>0</v>
      </c>
      <c r="J6679" s="459">
        <v>0</v>
      </c>
    </row>
    <row r="6680" spans="2:10" x14ac:dyDescent="0.25">
      <c r="B6680" s="516" t="s">
        <v>479</v>
      </c>
      <c r="C6680" s="458" t="s">
        <v>3490</v>
      </c>
      <c r="D6680" s="458" t="s">
        <v>2115</v>
      </c>
      <c r="E6680" s="456">
        <v>136457.87</v>
      </c>
      <c r="F6680" s="456">
        <v>0</v>
      </c>
      <c r="G6680" s="456">
        <v>3083.45</v>
      </c>
      <c r="H6680" s="456">
        <v>0</v>
      </c>
      <c r="I6680" s="456">
        <v>139541.32</v>
      </c>
      <c r="J6680" s="459">
        <v>0</v>
      </c>
    </row>
    <row r="6681" spans="2:10" x14ac:dyDescent="0.25">
      <c r="B6681" s="516" t="s">
        <v>479</v>
      </c>
      <c r="C6681" s="458" t="s">
        <v>4395</v>
      </c>
      <c r="D6681" s="458" t="s">
        <v>2197</v>
      </c>
      <c r="E6681" s="456">
        <v>80349.72</v>
      </c>
      <c r="F6681" s="456">
        <v>0</v>
      </c>
      <c r="G6681" s="456">
        <v>0</v>
      </c>
      <c r="H6681" s="456">
        <v>0</v>
      </c>
      <c r="I6681" s="456">
        <v>80349.72</v>
      </c>
      <c r="J6681" s="459">
        <v>0</v>
      </c>
    </row>
    <row r="6682" spans="2:10" x14ac:dyDescent="0.25">
      <c r="B6682" s="516" t="s">
        <v>479</v>
      </c>
      <c r="C6682" s="458" t="s">
        <v>3491</v>
      </c>
      <c r="D6682" s="458" t="s">
        <v>2119</v>
      </c>
      <c r="E6682" s="456">
        <v>11742.65</v>
      </c>
      <c r="F6682" s="456">
        <v>0</v>
      </c>
      <c r="G6682" s="456">
        <v>0</v>
      </c>
      <c r="H6682" s="456">
        <v>0</v>
      </c>
      <c r="I6682" s="456">
        <v>11742.65</v>
      </c>
      <c r="J6682" s="459">
        <v>0</v>
      </c>
    </row>
    <row r="6683" spans="2:10" x14ac:dyDescent="0.25">
      <c r="B6683" s="516" t="s">
        <v>479</v>
      </c>
      <c r="C6683" s="458" t="s">
        <v>5065</v>
      </c>
      <c r="D6683" s="458" t="s">
        <v>5019</v>
      </c>
      <c r="E6683" s="456">
        <v>3750</v>
      </c>
      <c r="F6683" s="456">
        <v>0</v>
      </c>
      <c r="G6683" s="456">
        <v>0</v>
      </c>
      <c r="H6683" s="456">
        <v>0</v>
      </c>
      <c r="I6683" s="456">
        <v>3750</v>
      </c>
      <c r="J6683" s="459">
        <v>0</v>
      </c>
    </row>
    <row r="6684" spans="2:10" x14ac:dyDescent="0.25">
      <c r="B6684" s="516" t="s">
        <v>479</v>
      </c>
      <c r="C6684" s="458" t="s">
        <v>3902</v>
      </c>
      <c r="D6684" s="458" t="s">
        <v>2121</v>
      </c>
      <c r="E6684" s="456">
        <v>10198.06</v>
      </c>
      <c r="F6684" s="456">
        <v>0</v>
      </c>
      <c r="G6684" s="456">
        <v>966.04</v>
      </c>
      <c r="H6684" s="456">
        <v>0</v>
      </c>
      <c r="I6684" s="456">
        <v>11164.1</v>
      </c>
      <c r="J6684" s="459">
        <v>0</v>
      </c>
    </row>
    <row r="6685" spans="2:10" x14ac:dyDescent="0.25">
      <c r="B6685" s="516" t="s">
        <v>479</v>
      </c>
      <c r="C6685" s="458" t="s">
        <v>3492</v>
      </c>
      <c r="D6685" s="458" t="s">
        <v>2123</v>
      </c>
      <c r="E6685" s="456">
        <v>6827.89</v>
      </c>
      <c r="F6685" s="456">
        <v>0</v>
      </c>
      <c r="G6685" s="456">
        <v>988.32</v>
      </c>
      <c r="H6685" s="456">
        <v>0</v>
      </c>
      <c r="I6685" s="456">
        <v>7816.21</v>
      </c>
      <c r="J6685" s="459">
        <v>0</v>
      </c>
    </row>
    <row r="6686" spans="2:10" ht="18" x14ac:dyDescent="0.25">
      <c r="B6686" s="516" t="s">
        <v>479</v>
      </c>
      <c r="C6686" s="458" t="s">
        <v>3493</v>
      </c>
      <c r="D6686" s="458" t="s">
        <v>2125</v>
      </c>
      <c r="E6686" s="456">
        <v>137534.48000000001</v>
      </c>
      <c r="F6686" s="456">
        <v>0</v>
      </c>
      <c r="G6686" s="456">
        <v>0</v>
      </c>
      <c r="H6686" s="456">
        <v>0</v>
      </c>
      <c r="I6686" s="456">
        <v>137534.48000000001</v>
      </c>
      <c r="J6686" s="459">
        <v>0</v>
      </c>
    </row>
    <row r="6687" spans="2:10" ht="18" x14ac:dyDescent="0.25">
      <c r="B6687" s="516" t="s">
        <v>479</v>
      </c>
      <c r="C6687" s="458" t="s">
        <v>3494</v>
      </c>
      <c r="D6687" s="458" t="s">
        <v>2127</v>
      </c>
      <c r="E6687" s="456">
        <v>98363.839999999997</v>
      </c>
      <c r="F6687" s="456">
        <v>0</v>
      </c>
      <c r="G6687" s="456">
        <v>6612.06</v>
      </c>
      <c r="H6687" s="456">
        <v>0</v>
      </c>
      <c r="I6687" s="456">
        <v>104975.9</v>
      </c>
      <c r="J6687" s="459">
        <v>0</v>
      </c>
    </row>
    <row r="6688" spans="2:10" x14ac:dyDescent="0.25">
      <c r="B6688" s="516" t="s">
        <v>479</v>
      </c>
      <c r="C6688" s="458" t="s">
        <v>4159</v>
      </c>
      <c r="D6688" s="458" t="s">
        <v>2129</v>
      </c>
      <c r="E6688" s="456">
        <v>42538.66</v>
      </c>
      <c r="F6688" s="456">
        <v>0</v>
      </c>
      <c r="G6688" s="456">
        <v>3078.8</v>
      </c>
      <c r="H6688" s="456">
        <v>0</v>
      </c>
      <c r="I6688" s="456">
        <v>45617.46</v>
      </c>
      <c r="J6688" s="459">
        <v>0</v>
      </c>
    </row>
    <row r="6689" spans="2:10" x14ac:dyDescent="0.25">
      <c r="B6689" s="516" t="s">
        <v>479</v>
      </c>
      <c r="C6689" s="458" t="s">
        <v>6073</v>
      </c>
      <c r="D6689" s="458" t="s">
        <v>2131</v>
      </c>
      <c r="E6689" s="456">
        <v>0</v>
      </c>
      <c r="F6689" s="456">
        <v>0</v>
      </c>
      <c r="G6689" s="456">
        <v>0</v>
      </c>
      <c r="H6689" s="456">
        <v>0</v>
      </c>
      <c r="I6689" s="456">
        <v>0</v>
      </c>
      <c r="J6689" s="459">
        <v>0</v>
      </c>
    </row>
    <row r="6690" spans="2:10" x14ac:dyDescent="0.25">
      <c r="B6690" s="516" t="s">
        <v>479</v>
      </c>
      <c r="C6690" s="458" t="s">
        <v>4602</v>
      </c>
      <c r="D6690" s="458" t="s">
        <v>2137</v>
      </c>
      <c r="E6690" s="456">
        <v>23620.68</v>
      </c>
      <c r="F6690" s="456">
        <v>0</v>
      </c>
      <c r="G6690" s="456">
        <v>0</v>
      </c>
      <c r="H6690" s="456">
        <v>0</v>
      </c>
      <c r="I6690" s="456">
        <v>23620.68</v>
      </c>
      <c r="J6690" s="459">
        <v>0</v>
      </c>
    </row>
    <row r="6691" spans="2:10" x14ac:dyDescent="0.25">
      <c r="B6691" s="516" t="s">
        <v>479</v>
      </c>
      <c r="C6691" s="458" t="s">
        <v>3903</v>
      </c>
      <c r="D6691" s="458" t="s">
        <v>2206</v>
      </c>
      <c r="E6691" s="456">
        <v>10000</v>
      </c>
      <c r="F6691" s="456">
        <v>0</v>
      </c>
      <c r="G6691" s="456">
        <v>0</v>
      </c>
      <c r="H6691" s="456">
        <v>0</v>
      </c>
      <c r="I6691" s="456">
        <v>10000</v>
      </c>
      <c r="J6691" s="459">
        <v>0</v>
      </c>
    </row>
    <row r="6692" spans="2:10" x14ac:dyDescent="0.25">
      <c r="B6692" s="516" t="s">
        <v>479</v>
      </c>
      <c r="C6692" s="458" t="s">
        <v>4603</v>
      </c>
      <c r="D6692" s="458" t="s">
        <v>2322</v>
      </c>
      <c r="E6692" s="456">
        <v>35587.449999999997</v>
      </c>
      <c r="F6692" s="456">
        <v>0</v>
      </c>
      <c r="G6692" s="456">
        <v>0</v>
      </c>
      <c r="H6692" s="456">
        <v>0</v>
      </c>
      <c r="I6692" s="456">
        <v>35587.449999999997</v>
      </c>
      <c r="J6692" s="459">
        <v>0</v>
      </c>
    </row>
    <row r="6693" spans="2:10" x14ac:dyDescent="0.25">
      <c r="B6693" s="516" t="s">
        <v>479</v>
      </c>
      <c r="C6693" s="458" t="s">
        <v>6074</v>
      </c>
      <c r="D6693" s="458" t="s">
        <v>2139</v>
      </c>
      <c r="E6693" s="456">
        <v>0</v>
      </c>
      <c r="F6693" s="456">
        <v>0</v>
      </c>
      <c r="G6693" s="456">
        <v>0</v>
      </c>
      <c r="H6693" s="456">
        <v>0</v>
      </c>
      <c r="I6693" s="456">
        <v>0</v>
      </c>
      <c r="J6693" s="459">
        <v>0</v>
      </c>
    </row>
    <row r="6694" spans="2:10" x14ac:dyDescent="0.25">
      <c r="B6694" s="516" t="s">
        <v>479</v>
      </c>
      <c r="C6694" s="458" t="s">
        <v>3904</v>
      </c>
      <c r="D6694" s="458" t="s">
        <v>2208</v>
      </c>
      <c r="E6694" s="456">
        <v>3836.75</v>
      </c>
      <c r="F6694" s="456">
        <v>0</v>
      </c>
      <c r="G6694" s="456">
        <v>0</v>
      </c>
      <c r="H6694" s="456">
        <v>0</v>
      </c>
      <c r="I6694" s="456">
        <v>3836.75</v>
      </c>
      <c r="J6694" s="459">
        <v>0</v>
      </c>
    </row>
    <row r="6695" spans="2:10" x14ac:dyDescent="0.25">
      <c r="B6695" s="516" t="s">
        <v>479</v>
      </c>
      <c r="C6695" s="458" t="s">
        <v>4396</v>
      </c>
      <c r="D6695" s="458" t="s">
        <v>2210</v>
      </c>
      <c r="E6695" s="456">
        <v>94707.43</v>
      </c>
      <c r="F6695" s="456">
        <v>0</v>
      </c>
      <c r="G6695" s="456">
        <v>17130.099999999999</v>
      </c>
      <c r="H6695" s="456">
        <v>0</v>
      </c>
      <c r="I6695" s="456">
        <v>111837.53</v>
      </c>
      <c r="J6695" s="459">
        <v>0</v>
      </c>
    </row>
    <row r="6696" spans="2:10" x14ac:dyDescent="0.25">
      <c r="B6696" s="516" t="s">
        <v>479</v>
      </c>
      <c r="C6696" s="458" t="s">
        <v>3905</v>
      </c>
      <c r="D6696" s="458" t="s">
        <v>2141</v>
      </c>
      <c r="E6696" s="456">
        <v>24986.66</v>
      </c>
      <c r="F6696" s="456">
        <v>0</v>
      </c>
      <c r="G6696" s="456">
        <v>4511.63</v>
      </c>
      <c r="H6696" s="456">
        <v>0</v>
      </c>
      <c r="I6696" s="456">
        <v>29498.29</v>
      </c>
      <c r="J6696" s="459">
        <v>0</v>
      </c>
    </row>
    <row r="6697" spans="2:10" x14ac:dyDescent="0.25">
      <c r="B6697" s="516" t="s">
        <v>479</v>
      </c>
      <c r="C6697" s="458" t="s">
        <v>3495</v>
      </c>
      <c r="D6697" s="458" t="s">
        <v>2213</v>
      </c>
      <c r="E6697" s="456">
        <v>7732</v>
      </c>
      <c r="F6697" s="456">
        <v>0</v>
      </c>
      <c r="G6697" s="456">
        <v>0</v>
      </c>
      <c r="H6697" s="456">
        <v>0</v>
      </c>
      <c r="I6697" s="456">
        <v>7732</v>
      </c>
      <c r="J6697" s="459">
        <v>0</v>
      </c>
    </row>
    <row r="6698" spans="2:10" x14ac:dyDescent="0.25">
      <c r="B6698" s="516" t="s">
        <v>479</v>
      </c>
      <c r="C6698" s="458" t="s">
        <v>3018</v>
      </c>
      <c r="D6698" s="458" t="s">
        <v>2143</v>
      </c>
      <c r="E6698" s="456">
        <v>151792.41</v>
      </c>
      <c r="F6698" s="456">
        <v>0</v>
      </c>
      <c r="G6698" s="456">
        <v>15166.23</v>
      </c>
      <c r="H6698" s="456">
        <v>0</v>
      </c>
      <c r="I6698" s="456">
        <v>166958.64000000001</v>
      </c>
      <c r="J6698" s="459">
        <v>0</v>
      </c>
    </row>
    <row r="6699" spans="2:10" x14ac:dyDescent="0.25">
      <c r="B6699" s="516" t="s">
        <v>479</v>
      </c>
      <c r="C6699" s="458" t="s">
        <v>4604</v>
      </c>
      <c r="D6699" s="458" t="s">
        <v>4065</v>
      </c>
      <c r="E6699" s="456">
        <v>3448.7</v>
      </c>
      <c r="F6699" s="456">
        <v>0</v>
      </c>
      <c r="G6699" s="456">
        <v>0</v>
      </c>
      <c r="H6699" s="456">
        <v>0</v>
      </c>
      <c r="I6699" s="456">
        <v>3448.7</v>
      </c>
      <c r="J6699" s="459">
        <v>0</v>
      </c>
    </row>
    <row r="6700" spans="2:10" x14ac:dyDescent="0.25">
      <c r="B6700" s="516" t="s">
        <v>479</v>
      </c>
      <c r="C6700" s="458" t="s">
        <v>4950</v>
      </c>
      <c r="D6700" s="458" t="s">
        <v>2216</v>
      </c>
      <c r="E6700" s="456">
        <v>12403</v>
      </c>
      <c r="F6700" s="456">
        <v>0</v>
      </c>
      <c r="G6700" s="456">
        <v>0</v>
      </c>
      <c r="H6700" s="456">
        <v>0</v>
      </c>
      <c r="I6700" s="456">
        <v>12403</v>
      </c>
      <c r="J6700" s="459">
        <v>0</v>
      </c>
    </row>
    <row r="6701" spans="2:10" x14ac:dyDescent="0.25">
      <c r="B6701" s="516" t="s">
        <v>479</v>
      </c>
      <c r="C6701" s="458" t="s">
        <v>3906</v>
      </c>
      <c r="D6701" s="458" t="s">
        <v>2218</v>
      </c>
      <c r="E6701" s="456">
        <v>3489.01</v>
      </c>
      <c r="F6701" s="456">
        <v>0</v>
      </c>
      <c r="G6701" s="456">
        <v>0</v>
      </c>
      <c r="H6701" s="456">
        <v>0</v>
      </c>
      <c r="I6701" s="456">
        <v>3489.01</v>
      </c>
      <c r="J6701" s="459">
        <v>0</v>
      </c>
    </row>
    <row r="6702" spans="2:10" x14ac:dyDescent="0.25">
      <c r="B6702" s="516" t="s">
        <v>479</v>
      </c>
      <c r="C6702" s="458" t="s">
        <v>3907</v>
      </c>
      <c r="D6702" s="458" t="s">
        <v>2220</v>
      </c>
      <c r="E6702" s="456">
        <v>563211.77</v>
      </c>
      <c r="F6702" s="456">
        <v>0</v>
      </c>
      <c r="G6702" s="456">
        <v>78647.59</v>
      </c>
      <c r="H6702" s="456">
        <v>0</v>
      </c>
      <c r="I6702" s="456">
        <v>641859.36</v>
      </c>
      <c r="J6702" s="459">
        <v>0</v>
      </c>
    </row>
    <row r="6703" spans="2:10" x14ac:dyDescent="0.25">
      <c r="B6703" s="516" t="s">
        <v>479</v>
      </c>
      <c r="C6703" s="458" t="s">
        <v>4605</v>
      </c>
      <c r="D6703" s="458" t="s">
        <v>4240</v>
      </c>
      <c r="E6703" s="456">
        <v>8500</v>
      </c>
      <c r="F6703" s="456">
        <v>0</v>
      </c>
      <c r="G6703" s="456">
        <v>-8500</v>
      </c>
      <c r="H6703" s="456">
        <v>0</v>
      </c>
      <c r="I6703" s="456">
        <v>0</v>
      </c>
      <c r="J6703" s="459">
        <v>0</v>
      </c>
    </row>
    <row r="6704" spans="2:10" ht="18" x14ac:dyDescent="0.25">
      <c r="B6704" s="516" t="s">
        <v>479</v>
      </c>
      <c r="C6704" s="458" t="s">
        <v>4737</v>
      </c>
      <c r="D6704" s="458" t="s">
        <v>2341</v>
      </c>
      <c r="E6704" s="456">
        <v>22500</v>
      </c>
      <c r="F6704" s="456">
        <v>0</v>
      </c>
      <c r="G6704" s="456">
        <v>2400</v>
      </c>
      <c r="H6704" s="456">
        <v>0</v>
      </c>
      <c r="I6704" s="456">
        <v>24900</v>
      </c>
      <c r="J6704" s="459">
        <v>0</v>
      </c>
    </row>
    <row r="6705" spans="2:10" x14ac:dyDescent="0.25">
      <c r="B6705" s="516" t="s">
        <v>479</v>
      </c>
      <c r="C6705" s="458" t="s">
        <v>6075</v>
      </c>
      <c r="D6705" s="458" t="s">
        <v>2222</v>
      </c>
      <c r="E6705" s="456">
        <v>0</v>
      </c>
      <c r="F6705" s="456">
        <v>0</v>
      </c>
      <c r="G6705" s="456">
        <v>0</v>
      </c>
      <c r="H6705" s="456">
        <v>0</v>
      </c>
      <c r="I6705" s="456">
        <v>0</v>
      </c>
      <c r="J6705" s="459">
        <v>0</v>
      </c>
    </row>
    <row r="6706" spans="2:10" x14ac:dyDescent="0.25">
      <c r="B6706" s="516" t="s">
        <v>479</v>
      </c>
      <c r="C6706" s="458" t="s">
        <v>5066</v>
      </c>
      <c r="D6706" s="458" t="s">
        <v>5021</v>
      </c>
      <c r="E6706" s="456">
        <v>10879.3</v>
      </c>
      <c r="F6706" s="456">
        <v>0</v>
      </c>
      <c r="G6706" s="456">
        <v>14858</v>
      </c>
      <c r="H6706" s="456">
        <v>0</v>
      </c>
      <c r="I6706" s="456">
        <v>25737.3</v>
      </c>
      <c r="J6706" s="459">
        <v>0</v>
      </c>
    </row>
    <row r="6707" spans="2:10" x14ac:dyDescent="0.25">
      <c r="B6707" s="516" t="s">
        <v>479</v>
      </c>
      <c r="C6707" s="458" t="s">
        <v>6076</v>
      </c>
      <c r="D6707" s="458" t="s">
        <v>5615</v>
      </c>
      <c r="E6707" s="456">
        <v>0</v>
      </c>
      <c r="F6707" s="456">
        <v>0</v>
      </c>
      <c r="G6707" s="456">
        <v>0</v>
      </c>
      <c r="H6707" s="456">
        <v>0</v>
      </c>
      <c r="I6707" s="456">
        <v>0</v>
      </c>
      <c r="J6707" s="459">
        <v>0</v>
      </c>
    </row>
    <row r="6708" spans="2:10" x14ac:dyDescent="0.25">
      <c r="B6708" s="516" t="s">
        <v>479</v>
      </c>
      <c r="C6708" s="458" t="s">
        <v>5221</v>
      </c>
      <c r="D6708" s="458" t="s">
        <v>2345</v>
      </c>
      <c r="E6708" s="456">
        <v>6000</v>
      </c>
      <c r="F6708" s="456">
        <v>0</v>
      </c>
      <c r="G6708" s="456">
        <v>0</v>
      </c>
      <c r="H6708" s="456">
        <v>0</v>
      </c>
      <c r="I6708" s="456">
        <v>6000</v>
      </c>
      <c r="J6708" s="459">
        <v>0</v>
      </c>
    </row>
    <row r="6709" spans="2:10" x14ac:dyDescent="0.25">
      <c r="B6709" s="516" t="s">
        <v>479</v>
      </c>
      <c r="C6709" s="458" t="s">
        <v>3019</v>
      </c>
      <c r="D6709" s="458" t="s">
        <v>2224</v>
      </c>
      <c r="E6709" s="456">
        <v>33641.51</v>
      </c>
      <c r="F6709" s="456">
        <v>0</v>
      </c>
      <c r="G6709" s="456">
        <v>0</v>
      </c>
      <c r="H6709" s="456">
        <v>0</v>
      </c>
      <c r="I6709" s="456">
        <v>33641.51</v>
      </c>
      <c r="J6709" s="459">
        <v>0</v>
      </c>
    </row>
    <row r="6710" spans="2:10" x14ac:dyDescent="0.25">
      <c r="B6710" s="516" t="s">
        <v>479</v>
      </c>
      <c r="C6710" s="458" t="s">
        <v>3908</v>
      </c>
      <c r="D6710" s="458" t="s">
        <v>2226</v>
      </c>
      <c r="E6710" s="456">
        <v>7370.98</v>
      </c>
      <c r="F6710" s="456">
        <v>0</v>
      </c>
      <c r="G6710" s="456">
        <v>0</v>
      </c>
      <c r="H6710" s="456">
        <v>0</v>
      </c>
      <c r="I6710" s="456">
        <v>7370.98</v>
      </c>
      <c r="J6710" s="459">
        <v>0</v>
      </c>
    </row>
    <row r="6711" spans="2:10" ht="18" x14ac:dyDescent="0.25">
      <c r="B6711" s="516" t="s">
        <v>479</v>
      </c>
      <c r="C6711" s="458" t="s">
        <v>4951</v>
      </c>
      <c r="D6711" s="458" t="s">
        <v>3680</v>
      </c>
      <c r="E6711" s="456">
        <v>13690.72</v>
      </c>
      <c r="F6711" s="456">
        <v>0</v>
      </c>
      <c r="G6711" s="456">
        <v>0</v>
      </c>
      <c r="H6711" s="456">
        <v>0</v>
      </c>
      <c r="I6711" s="456">
        <v>13690.72</v>
      </c>
      <c r="J6711" s="459">
        <v>0</v>
      </c>
    </row>
    <row r="6712" spans="2:10" x14ac:dyDescent="0.25">
      <c r="B6712" s="516" t="s">
        <v>479</v>
      </c>
      <c r="C6712" s="458" t="s">
        <v>4606</v>
      </c>
      <c r="D6712" s="458" t="s">
        <v>2228</v>
      </c>
      <c r="E6712" s="456">
        <v>58926</v>
      </c>
      <c r="F6712" s="456">
        <v>0</v>
      </c>
      <c r="G6712" s="456">
        <v>48303.45</v>
      </c>
      <c r="H6712" s="456">
        <v>0</v>
      </c>
      <c r="I6712" s="456">
        <v>107229.45</v>
      </c>
      <c r="J6712" s="459">
        <v>0</v>
      </c>
    </row>
    <row r="6713" spans="2:10" x14ac:dyDescent="0.25">
      <c r="B6713" s="516" t="s">
        <v>479</v>
      </c>
      <c r="C6713" s="458" t="s">
        <v>6077</v>
      </c>
      <c r="D6713" s="458" t="s">
        <v>2230</v>
      </c>
      <c r="E6713" s="456">
        <v>0</v>
      </c>
      <c r="F6713" s="456">
        <v>0</v>
      </c>
      <c r="G6713" s="456">
        <v>0</v>
      </c>
      <c r="H6713" s="456">
        <v>0</v>
      </c>
      <c r="I6713" s="456">
        <v>0</v>
      </c>
      <c r="J6713" s="459">
        <v>0</v>
      </c>
    </row>
    <row r="6714" spans="2:10" x14ac:dyDescent="0.25">
      <c r="B6714" s="516" t="s">
        <v>479</v>
      </c>
      <c r="C6714" s="458" t="s">
        <v>3909</v>
      </c>
      <c r="D6714" s="458" t="s">
        <v>2145</v>
      </c>
      <c r="E6714" s="456">
        <v>88452.94</v>
      </c>
      <c r="F6714" s="456">
        <v>0</v>
      </c>
      <c r="G6714" s="456">
        <v>9206.9</v>
      </c>
      <c r="H6714" s="456">
        <v>0</v>
      </c>
      <c r="I6714" s="456">
        <v>97659.839999999997</v>
      </c>
      <c r="J6714" s="459">
        <v>0</v>
      </c>
    </row>
    <row r="6715" spans="2:10" x14ac:dyDescent="0.25">
      <c r="B6715" s="516" t="s">
        <v>479</v>
      </c>
      <c r="C6715" s="458" t="s">
        <v>3496</v>
      </c>
      <c r="D6715" s="458" t="s">
        <v>2233</v>
      </c>
      <c r="E6715" s="456">
        <v>45000</v>
      </c>
      <c r="F6715" s="456">
        <v>0</v>
      </c>
      <c r="G6715" s="456">
        <v>0</v>
      </c>
      <c r="H6715" s="456">
        <v>0</v>
      </c>
      <c r="I6715" s="456">
        <v>45000</v>
      </c>
      <c r="J6715" s="459">
        <v>0</v>
      </c>
    </row>
    <row r="6716" spans="2:10" x14ac:dyDescent="0.25">
      <c r="B6716" s="516" t="s">
        <v>479</v>
      </c>
      <c r="C6716" s="458" t="s">
        <v>3020</v>
      </c>
      <c r="D6716" s="458" t="s">
        <v>2235</v>
      </c>
      <c r="E6716" s="456">
        <v>365894.1</v>
      </c>
      <c r="F6716" s="456">
        <v>0</v>
      </c>
      <c r="G6716" s="456">
        <v>35138.61</v>
      </c>
      <c r="H6716" s="456">
        <v>0</v>
      </c>
      <c r="I6716" s="456">
        <v>401032.71</v>
      </c>
      <c r="J6716" s="459">
        <v>0</v>
      </c>
    </row>
    <row r="6717" spans="2:10" x14ac:dyDescent="0.25">
      <c r="B6717" s="516" t="s">
        <v>479</v>
      </c>
      <c r="C6717" s="458" t="s">
        <v>6078</v>
      </c>
      <c r="D6717" s="458" t="s">
        <v>2237</v>
      </c>
      <c r="E6717" s="456">
        <v>0</v>
      </c>
      <c r="F6717" s="456">
        <v>0</v>
      </c>
      <c r="G6717" s="456">
        <v>0</v>
      </c>
      <c r="H6717" s="456">
        <v>0</v>
      </c>
      <c r="I6717" s="456">
        <v>0</v>
      </c>
      <c r="J6717" s="459">
        <v>0</v>
      </c>
    </row>
    <row r="6718" spans="2:10" x14ac:dyDescent="0.25">
      <c r="B6718" s="516" t="s">
        <v>479</v>
      </c>
      <c r="C6718" s="458" t="s">
        <v>3910</v>
      </c>
      <c r="D6718" s="458" t="s">
        <v>2147</v>
      </c>
      <c r="E6718" s="456">
        <v>37455.83</v>
      </c>
      <c r="F6718" s="456">
        <v>0</v>
      </c>
      <c r="G6718" s="456">
        <v>0</v>
      </c>
      <c r="H6718" s="456">
        <v>0</v>
      </c>
      <c r="I6718" s="456">
        <v>37455.83</v>
      </c>
      <c r="J6718" s="459">
        <v>0</v>
      </c>
    </row>
    <row r="6719" spans="2:10" x14ac:dyDescent="0.25">
      <c r="B6719" s="516" t="s">
        <v>479</v>
      </c>
      <c r="C6719" s="458" t="s">
        <v>4607</v>
      </c>
      <c r="D6719" s="458" t="s">
        <v>2351</v>
      </c>
      <c r="E6719" s="456">
        <v>9484.4599999999991</v>
      </c>
      <c r="F6719" s="456">
        <v>0</v>
      </c>
      <c r="G6719" s="456">
        <v>8000</v>
      </c>
      <c r="H6719" s="456">
        <v>0</v>
      </c>
      <c r="I6719" s="456">
        <v>17484.46</v>
      </c>
      <c r="J6719" s="459">
        <v>0</v>
      </c>
    </row>
    <row r="6720" spans="2:10" x14ac:dyDescent="0.25">
      <c r="B6720" s="516" t="s">
        <v>479</v>
      </c>
      <c r="C6720" s="458" t="s">
        <v>3497</v>
      </c>
      <c r="D6720" s="458" t="s">
        <v>2149</v>
      </c>
      <c r="E6720" s="456">
        <v>274596.03999999998</v>
      </c>
      <c r="F6720" s="456">
        <v>0</v>
      </c>
      <c r="G6720" s="456">
        <v>5955.18</v>
      </c>
      <c r="H6720" s="456">
        <v>0</v>
      </c>
      <c r="I6720" s="456">
        <v>280551.21999999997</v>
      </c>
      <c r="J6720" s="459">
        <v>0</v>
      </c>
    </row>
    <row r="6721" spans="2:10" ht="18" x14ac:dyDescent="0.25">
      <c r="B6721" s="516" t="s">
        <v>479</v>
      </c>
      <c r="C6721" s="458" t="s">
        <v>3911</v>
      </c>
      <c r="D6721" s="458" t="s">
        <v>2241</v>
      </c>
      <c r="E6721" s="456">
        <v>15560.13</v>
      </c>
      <c r="F6721" s="456">
        <v>0</v>
      </c>
      <c r="G6721" s="456">
        <v>0</v>
      </c>
      <c r="H6721" s="456">
        <v>0</v>
      </c>
      <c r="I6721" s="456">
        <v>15560.13</v>
      </c>
      <c r="J6721" s="459">
        <v>0</v>
      </c>
    </row>
    <row r="6722" spans="2:10" ht="18" x14ac:dyDescent="0.25">
      <c r="B6722" s="516" t="s">
        <v>479</v>
      </c>
      <c r="C6722" s="458" t="s">
        <v>4160</v>
      </c>
      <c r="D6722" s="458" t="s">
        <v>2243</v>
      </c>
      <c r="E6722" s="456">
        <v>23740.52</v>
      </c>
      <c r="F6722" s="456">
        <v>0</v>
      </c>
      <c r="G6722" s="456">
        <v>17431</v>
      </c>
      <c r="H6722" s="456">
        <v>0</v>
      </c>
      <c r="I6722" s="456">
        <v>41171.519999999997</v>
      </c>
      <c r="J6722" s="459">
        <v>0</v>
      </c>
    </row>
    <row r="6723" spans="2:10" x14ac:dyDescent="0.25">
      <c r="B6723" s="516" t="s">
        <v>479</v>
      </c>
      <c r="C6723" s="458" t="s">
        <v>3498</v>
      </c>
      <c r="D6723" s="458" t="s">
        <v>2151</v>
      </c>
      <c r="E6723" s="456">
        <v>118462.36</v>
      </c>
      <c r="F6723" s="456">
        <v>0</v>
      </c>
      <c r="G6723" s="456">
        <v>12799.81</v>
      </c>
      <c r="H6723" s="456">
        <v>0</v>
      </c>
      <c r="I6723" s="456">
        <v>131262.17000000001</v>
      </c>
      <c r="J6723" s="459">
        <v>0</v>
      </c>
    </row>
    <row r="6724" spans="2:10" x14ac:dyDescent="0.25">
      <c r="B6724" s="516" t="s">
        <v>479</v>
      </c>
      <c r="C6724" s="458" t="s">
        <v>3912</v>
      </c>
      <c r="D6724" s="458" t="s">
        <v>2246</v>
      </c>
      <c r="E6724" s="456">
        <v>2115</v>
      </c>
      <c r="F6724" s="456">
        <v>0</v>
      </c>
      <c r="G6724" s="456">
        <v>0</v>
      </c>
      <c r="H6724" s="456">
        <v>0</v>
      </c>
      <c r="I6724" s="456">
        <v>2115</v>
      </c>
      <c r="J6724" s="459">
        <v>0</v>
      </c>
    </row>
    <row r="6725" spans="2:10" x14ac:dyDescent="0.25">
      <c r="B6725" s="516" t="s">
        <v>479</v>
      </c>
      <c r="C6725" s="458" t="s">
        <v>3913</v>
      </c>
      <c r="D6725" s="458" t="s">
        <v>2248</v>
      </c>
      <c r="E6725" s="456">
        <v>12000</v>
      </c>
      <c r="F6725" s="456">
        <v>0</v>
      </c>
      <c r="G6725" s="456">
        <v>0</v>
      </c>
      <c r="H6725" s="456">
        <v>0</v>
      </c>
      <c r="I6725" s="456">
        <v>12000</v>
      </c>
      <c r="J6725" s="459">
        <v>0</v>
      </c>
    </row>
    <row r="6726" spans="2:10" ht="18" x14ac:dyDescent="0.25">
      <c r="B6726" s="516" t="s">
        <v>479</v>
      </c>
      <c r="C6726" s="458" t="s">
        <v>6079</v>
      </c>
      <c r="D6726" s="458" t="s">
        <v>2250</v>
      </c>
      <c r="E6726" s="456">
        <v>0</v>
      </c>
      <c r="F6726" s="456">
        <v>0</v>
      </c>
      <c r="G6726" s="456">
        <v>0</v>
      </c>
      <c r="H6726" s="456">
        <v>0</v>
      </c>
      <c r="I6726" s="456">
        <v>0</v>
      </c>
      <c r="J6726" s="459">
        <v>0</v>
      </c>
    </row>
    <row r="6727" spans="2:10" ht="18" x14ac:dyDescent="0.25">
      <c r="B6727" s="516" t="s">
        <v>479</v>
      </c>
      <c r="C6727" s="458" t="s">
        <v>3499</v>
      </c>
      <c r="D6727" s="458" t="s">
        <v>2252</v>
      </c>
      <c r="E6727" s="456">
        <v>102105.17</v>
      </c>
      <c r="F6727" s="456">
        <v>0</v>
      </c>
      <c r="G6727" s="456">
        <v>0</v>
      </c>
      <c r="H6727" s="456">
        <v>0</v>
      </c>
      <c r="I6727" s="456">
        <v>102105.17</v>
      </c>
      <c r="J6727" s="459">
        <v>0</v>
      </c>
    </row>
    <row r="6728" spans="2:10" ht="18" x14ac:dyDescent="0.25">
      <c r="B6728" s="516" t="s">
        <v>479</v>
      </c>
      <c r="C6728" s="458" t="s">
        <v>4161</v>
      </c>
      <c r="D6728" s="458" t="s">
        <v>3682</v>
      </c>
      <c r="E6728" s="456">
        <v>155750.34</v>
      </c>
      <c r="F6728" s="456">
        <v>0</v>
      </c>
      <c r="G6728" s="456">
        <v>23300</v>
      </c>
      <c r="H6728" s="456">
        <v>0</v>
      </c>
      <c r="I6728" s="456">
        <v>179050.34</v>
      </c>
      <c r="J6728" s="459">
        <v>0</v>
      </c>
    </row>
    <row r="6729" spans="2:10" ht="18" x14ac:dyDescent="0.25">
      <c r="B6729" s="516" t="s">
        <v>479</v>
      </c>
      <c r="C6729" s="458" t="s">
        <v>5222</v>
      </c>
      <c r="D6729" s="458" t="s">
        <v>5152</v>
      </c>
      <c r="E6729" s="456">
        <v>3000</v>
      </c>
      <c r="F6729" s="456">
        <v>0</v>
      </c>
      <c r="G6729" s="456">
        <v>0</v>
      </c>
      <c r="H6729" s="456">
        <v>0</v>
      </c>
      <c r="I6729" s="456">
        <v>3000</v>
      </c>
      <c r="J6729" s="459">
        <v>0</v>
      </c>
    </row>
    <row r="6730" spans="2:10" x14ac:dyDescent="0.25">
      <c r="B6730" s="516" t="s">
        <v>479</v>
      </c>
      <c r="C6730" s="458" t="s">
        <v>3021</v>
      </c>
      <c r="D6730" s="458" t="s">
        <v>2155</v>
      </c>
      <c r="E6730" s="456">
        <v>59148.2</v>
      </c>
      <c r="F6730" s="456">
        <v>0</v>
      </c>
      <c r="G6730" s="456">
        <v>56385.279999999999</v>
      </c>
      <c r="H6730" s="456">
        <v>0</v>
      </c>
      <c r="I6730" s="456">
        <v>115533.48</v>
      </c>
      <c r="J6730" s="459">
        <v>0</v>
      </c>
    </row>
    <row r="6731" spans="2:10" x14ac:dyDescent="0.25">
      <c r="B6731" s="516" t="s">
        <v>479</v>
      </c>
      <c r="C6731" s="458" t="s">
        <v>3022</v>
      </c>
      <c r="D6731" s="458" t="s">
        <v>2157</v>
      </c>
      <c r="E6731" s="456">
        <v>28615.46</v>
      </c>
      <c r="F6731" s="456">
        <v>0</v>
      </c>
      <c r="G6731" s="456">
        <v>21280.05</v>
      </c>
      <c r="H6731" s="456">
        <v>0</v>
      </c>
      <c r="I6731" s="456">
        <v>49895.51</v>
      </c>
      <c r="J6731" s="459">
        <v>0</v>
      </c>
    </row>
    <row r="6732" spans="2:10" x14ac:dyDescent="0.25">
      <c r="B6732" s="516" t="s">
        <v>479</v>
      </c>
      <c r="C6732" s="458" t="s">
        <v>3500</v>
      </c>
      <c r="D6732" s="458" t="s">
        <v>2256</v>
      </c>
      <c r="E6732" s="456">
        <v>22202.07</v>
      </c>
      <c r="F6732" s="456">
        <v>0</v>
      </c>
      <c r="G6732" s="456">
        <v>6025.77</v>
      </c>
      <c r="H6732" s="456">
        <v>0</v>
      </c>
      <c r="I6732" s="456">
        <v>28227.84</v>
      </c>
      <c r="J6732" s="459">
        <v>0</v>
      </c>
    </row>
    <row r="6733" spans="2:10" x14ac:dyDescent="0.25">
      <c r="B6733" s="516" t="s">
        <v>479</v>
      </c>
      <c r="C6733" s="458" t="s">
        <v>4952</v>
      </c>
      <c r="D6733" s="458" t="s">
        <v>4840</v>
      </c>
      <c r="E6733" s="456">
        <v>16990.8</v>
      </c>
      <c r="F6733" s="456">
        <v>0</v>
      </c>
      <c r="G6733" s="456">
        <v>0</v>
      </c>
      <c r="H6733" s="456">
        <v>0</v>
      </c>
      <c r="I6733" s="456">
        <v>16990.8</v>
      </c>
      <c r="J6733" s="459">
        <v>0</v>
      </c>
    </row>
    <row r="6734" spans="2:10" x14ac:dyDescent="0.25">
      <c r="B6734" s="516" t="s">
        <v>479</v>
      </c>
      <c r="C6734" s="458" t="s">
        <v>3023</v>
      </c>
      <c r="D6734" s="458" t="s">
        <v>2258</v>
      </c>
      <c r="E6734" s="456">
        <v>58348.87</v>
      </c>
      <c r="F6734" s="456">
        <v>0</v>
      </c>
      <c r="G6734" s="456">
        <v>6685.34</v>
      </c>
      <c r="H6734" s="456">
        <v>0</v>
      </c>
      <c r="I6734" s="456">
        <v>65034.21</v>
      </c>
      <c r="J6734" s="459">
        <v>0</v>
      </c>
    </row>
    <row r="6735" spans="2:10" x14ac:dyDescent="0.25">
      <c r="B6735" s="516" t="s">
        <v>479</v>
      </c>
      <c r="C6735" s="458" t="s">
        <v>4608</v>
      </c>
      <c r="D6735" s="458" t="s">
        <v>4494</v>
      </c>
      <c r="E6735" s="456">
        <v>4764</v>
      </c>
      <c r="F6735" s="456">
        <v>0</v>
      </c>
      <c r="G6735" s="456">
        <v>467</v>
      </c>
      <c r="H6735" s="456">
        <v>0</v>
      </c>
      <c r="I6735" s="456">
        <v>5231</v>
      </c>
      <c r="J6735" s="459">
        <v>0</v>
      </c>
    </row>
    <row r="6736" spans="2:10" x14ac:dyDescent="0.25">
      <c r="B6736" s="516" t="s">
        <v>479</v>
      </c>
      <c r="C6736" s="458" t="s">
        <v>4397</v>
      </c>
      <c r="D6736" s="458" t="s">
        <v>2260</v>
      </c>
      <c r="E6736" s="456">
        <v>29835</v>
      </c>
      <c r="F6736" s="456">
        <v>0</v>
      </c>
      <c r="G6736" s="456">
        <v>0</v>
      </c>
      <c r="H6736" s="456">
        <v>0</v>
      </c>
      <c r="I6736" s="456">
        <v>29835</v>
      </c>
      <c r="J6736" s="459">
        <v>0</v>
      </c>
    </row>
    <row r="6737" spans="2:10" x14ac:dyDescent="0.25">
      <c r="B6737" s="516" t="s">
        <v>479</v>
      </c>
      <c r="C6737" s="458" t="s">
        <v>3914</v>
      </c>
      <c r="D6737" s="458" t="s">
        <v>3684</v>
      </c>
      <c r="E6737" s="456">
        <v>3243.95</v>
      </c>
      <c r="F6737" s="456">
        <v>0</v>
      </c>
      <c r="G6737" s="456">
        <v>28248.33</v>
      </c>
      <c r="H6737" s="456">
        <v>0</v>
      </c>
      <c r="I6737" s="456">
        <v>31492.28</v>
      </c>
      <c r="J6737" s="459">
        <v>0</v>
      </c>
    </row>
    <row r="6738" spans="2:10" x14ac:dyDescent="0.25">
      <c r="B6738" s="516" t="s">
        <v>479</v>
      </c>
      <c r="C6738" s="458" t="s">
        <v>3501</v>
      </c>
      <c r="D6738" s="458" t="s">
        <v>2262</v>
      </c>
      <c r="E6738" s="456">
        <v>196136.87</v>
      </c>
      <c r="F6738" s="456">
        <v>0</v>
      </c>
      <c r="G6738" s="456">
        <v>17800</v>
      </c>
      <c r="H6738" s="456">
        <v>0</v>
      </c>
      <c r="I6738" s="456">
        <v>213936.87</v>
      </c>
      <c r="J6738" s="459">
        <v>0</v>
      </c>
    </row>
    <row r="6739" spans="2:10" x14ac:dyDescent="0.25">
      <c r="B6739" s="516" t="s">
        <v>479</v>
      </c>
      <c r="C6739" s="458" t="s">
        <v>3502</v>
      </c>
      <c r="D6739" s="458" t="s">
        <v>2264</v>
      </c>
      <c r="E6739" s="456">
        <v>6985444.7300000004</v>
      </c>
      <c r="F6739" s="456">
        <v>0</v>
      </c>
      <c r="G6739" s="456">
        <v>732543.6</v>
      </c>
      <c r="H6739" s="456">
        <v>0</v>
      </c>
      <c r="I6739" s="456">
        <v>7717988.3300000001</v>
      </c>
      <c r="J6739" s="459">
        <v>0</v>
      </c>
    </row>
    <row r="6740" spans="2:10" x14ac:dyDescent="0.25">
      <c r="B6740" s="516" t="s">
        <v>479</v>
      </c>
      <c r="C6740" s="458" t="s">
        <v>4162</v>
      </c>
      <c r="D6740" s="458" t="s">
        <v>2266</v>
      </c>
      <c r="E6740" s="456">
        <v>3214955.43</v>
      </c>
      <c r="F6740" s="456">
        <v>0</v>
      </c>
      <c r="G6740" s="456">
        <v>0</v>
      </c>
      <c r="H6740" s="456">
        <v>0</v>
      </c>
      <c r="I6740" s="456">
        <v>3214955.43</v>
      </c>
      <c r="J6740" s="459">
        <v>0</v>
      </c>
    </row>
    <row r="6741" spans="2:10" x14ac:dyDescent="0.25">
      <c r="B6741" s="516" t="s">
        <v>479</v>
      </c>
      <c r="C6741" s="458" t="s">
        <v>4738</v>
      </c>
      <c r="D6741" s="458" t="s">
        <v>2365</v>
      </c>
      <c r="E6741" s="456">
        <v>23168.11</v>
      </c>
      <c r="F6741" s="456">
        <v>0</v>
      </c>
      <c r="G6741" s="456">
        <v>0</v>
      </c>
      <c r="H6741" s="456">
        <v>0</v>
      </c>
      <c r="I6741" s="456">
        <v>23168.11</v>
      </c>
      <c r="J6741" s="459">
        <v>0</v>
      </c>
    </row>
    <row r="6742" spans="2:10" x14ac:dyDescent="0.25">
      <c r="B6742" s="516" t="s">
        <v>479</v>
      </c>
      <c r="C6742" s="458" t="s">
        <v>4398</v>
      </c>
      <c r="D6742" s="458" t="s">
        <v>3686</v>
      </c>
      <c r="E6742" s="456">
        <v>88413.81</v>
      </c>
      <c r="F6742" s="456">
        <v>0</v>
      </c>
      <c r="G6742" s="456">
        <v>0</v>
      </c>
      <c r="H6742" s="456">
        <v>0</v>
      </c>
      <c r="I6742" s="456">
        <v>88413.81</v>
      </c>
      <c r="J6742" s="459">
        <v>0</v>
      </c>
    </row>
    <row r="6743" spans="2:10" x14ac:dyDescent="0.25">
      <c r="B6743" s="516" t="s">
        <v>479</v>
      </c>
      <c r="C6743" s="458" t="s">
        <v>3915</v>
      </c>
      <c r="D6743" s="458" t="s">
        <v>2546</v>
      </c>
      <c r="E6743" s="456">
        <v>8868.9699999999993</v>
      </c>
      <c r="F6743" s="456">
        <v>0</v>
      </c>
      <c r="G6743" s="456">
        <v>0</v>
      </c>
      <c r="H6743" s="456">
        <v>0</v>
      </c>
      <c r="I6743" s="456">
        <v>8868.9699999999993</v>
      </c>
      <c r="J6743" s="459">
        <v>0</v>
      </c>
    </row>
    <row r="6744" spans="2:10" x14ac:dyDescent="0.25">
      <c r="B6744" s="516" t="s">
        <v>479</v>
      </c>
      <c r="C6744" s="458" t="s">
        <v>6080</v>
      </c>
      <c r="D6744" s="458" t="s">
        <v>2367</v>
      </c>
      <c r="E6744" s="456">
        <v>0</v>
      </c>
      <c r="F6744" s="456">
        <v>0</v>
      </c>
      <c r="G6744" s="456">
        <v>0</v>
      </c>
      <c r="H6744" s="456">
        <v>0</v>
      </c>
      <c r="I6744" s="456">
        <v>0</v>
      </c>
      <c r="J6744" s="459">
        <v>0</v>
      </c>
    </row>
    <row r="6745" spans="2:10" ht="18" x14ac:dyDescent="0.25">
      <c r="B6745" s="516" t="s">
        <v>479</v>
      </c>
      <c r="C6745" s="458" t="s">
        <v>4953</v>
      </c>
      <c r="D6745" s="458" t="s">
        <v>4841</v>
      </c>
      <c r="E6745" s="456">
        <v>61800</v>
      </c>
      <c r="F6745" s="456">
        <v>0</v>
      </c>
      <c r="G6745" s="456">
        <v>0</v>
      </c>
      <c r="H6745" s="456">
        <v>0</v>
      </c>
      <c r="I6745" s="456">
        <v>61800</v>
      </c>
      <c r="J6745" s="459">
        <v>0</v>
      </c>
    </row>
    <row r="6746" spans="2:10" x14ac:dyDescent="0.25">
      <c r="B6746" s="516" t="s">
        <v>479</v>
      </c>
      <c r="C6746" s="458" t="s">
        <v>6081</v>
      </c>
      <c r="D6746" s="458" t="s">
        <v>4681</v>
      </c>
      <c r="E6746" s="456">
        <v>0</v>
      </c>
      <c r="F6746" s="456">
        <v>0</v>
      </c>
      <c r="G6746" s="456">
        <v>0</v>
      </c>
      <c r="H6746" s="456">
        <v>0</v>
      </c>
      <c r="I6746" s="456">
        <v>0</v>
      </c>
      <c r="J6746" s="459">
        <v>0</v>
      </c>
    </row>
    <row r="6747" spans="2:10" x14ac:dyDescent="0.25">
      <c r="B6747" s="516" t="s">
        <v>479</v>
      </c>
      <c r="C6747" s="458" t="s">
        <v>6082</v>
      </c>
      <c r="D6747" s="458" t="s">
        <v>5631</v>
      </c>
      <c r="E6747" s="456">
        <v>0</v>
      </c>
      <c r="F6747" s="456">
        <v>0</v>
      </c>
      <c r="G6747" s="456">
        <v>17075</v>
      </c>
      <c r="H6747" s="456">
        <v>0</v>
      </c>
      <c r="I6747" s="456">
        <v>17075</v>
      </c>
      <c r="J6747" s="459">
        <v>0</v>
      </c>
    </row>
    <row r="6748" spans="2:10" x14ac:dyDescent="0.25">
      <c r="B6748" s="516" t="s">
        <v>479</v>
      </c>
      <c r="C6748" s="458" t="s">
        <v>3024</v>
      </c>
      <c r="D6748" s="458" t="s">
        <v>2065</v>
      </c>
      <c r="E6748" s="456">
        <v>4898081.6100000003</v>
      </c>
      <c r="F6748" s="456">
        <v>0</v>
      </c>
      <c r="G6748" s="456">
        <v>509026</v>
      </c>
      <c r="H6748" s="456">
        <v>0</v>
      </c>
      <c r="I6748" s="456">
        <v>5407107.6100000003</v>
      </c>
      <c r="J6748" s="459">
        <v>0</v>
      </c>
    </row>
    <row r="6749" spans="2:10" x14ac:dyDescent="0.25">
      <c r="B6749" s="516" t="s">
        <v>479</v>
      </c>
      <c r="C6749" s="458" t="s">
        <v>3025</v>
      </c>
      <c r="D6749" s="458" t="s">
        <v>2067</v>
      </c>
      <c r="E6749" s="456">
        <v>1025734.25</v>
      </c>
      <c r="F6749" s="456">
        <v>0</v>
      </c>
      <c r="G6749" s="456">
        <v>21305.05</v>
      </c>
      <c r="H6749" s="456">
        <v>0</v>
      </c>
      <c r="I6749" s="456">
        <v>1047039.3</v>
      </c>
      <c r="J6749" s="459">
        <v>0</v>
      </c>
    </row>
    <row r="6750" spans="2:10" x14ac:dyDescent="0.25">
      <c r="B6750" s="516" t="s">
        <v>479</v>
      </c>
      <c r="C6750" s="458" t="s">
        <v>3916</v>
      </c>
      <c r="D6750" s="458" t="s">
        <v>2069</v>
      </c>
      <c r="E6750" s="456">
        <v>13800</v>
      </c>
      <c r="F6750" s="456">
        <v>0</v>
      </c>
      <c r="G6750" s="456">
        <v>0</v>
      </c>
      <c r="H6750" s="456">
        <v>0</v>
      </c>
      <c r="I6750" s="456">
        <v>13800</v>
      </c>
      <c r="J6750" s="459">
        <v>0</v>
      </c>
    </row>
    <row r="6751" spans="2:10" x14ac:dyDescent="0.25">
      <c r="B6751" s="516" t="s">
        <v>479</v>
      </c>
      <c r="C6751" s="458" t="s">
        <v>3026</v>
      </c>
      <c r="D6751" s="458" t="s">
        <v>2071</v>
      </c>
      <c r="E6751" s="456">
        <v>43359.94</v>
      </c>
      <c r="F6751" s="456">
        <v>0</v>
      </c>
      <c r="G6751" s="456">
        <v>0</v>
      </c>
      <c r="H6751" s="456">
        <v>0</v>
      </c>
      <c r="I6751" s="456">
        <v>43359.94</v>
      </c>
      <c r="J6751" s="459">
        <v>0</v>
      </c>
    </row>
    <row r="6752" spans="2:10" x14ac:dyDescent="0.25">
      <c r="B6752" s="516" t="s">
        <v>479</v>
      </c>
      <c r="C6752" s="458" t="s">
        <v>3027</v>
      </c>
      <c r="D6752" s="458" t="s">
        <v>2073</v>
      </c>
      <c r="E6752" s="456">
        <v>62038.79</v>
      </c>
      <c r="F6752" s="456">
        <v>0</v>
      </c>
      <c r="G6752" s="456">
        <v>0</v>
      </c>
      <c r="H6752" s="456">
        <v>0</v>
      </c>
      <c r="I6752" s="456">
        <v>62038.79</v>
      </c>
      <c r="J6752" s="459">
        <v>0</v>
      </c>
    </row>
    <row r="6753" spans="2:10" x14ac:dyDescent="0.25">
      <c r="B6753" s="516" t="s">
        <v>479</v>
      </c>
      <c r="C6753" s="458" t="s">
        <v>3028</v>
      </c>
      <c r="D6753" s="458" t="s">
        <v>2075</v>
      </c>
      <c r="E6753" s="456">
        <v>2103395.2999999998</v>
      </c>
      <c r="F6753" s="456">
        <v>0</v>
      </c>
      <c r="G6753" s="456">
        <v>254523.99</v>
      </c>
      <c r="H6753" s="456">
        <v>0</v>
      </c>
      <c r="I6753" s="456">
        <v>2357919.29</v>
      </c>
      <c r="J6753" s="459">
        <v>0</v>
      </c>
    </row>
    <row r="6754" spans="2:10" x14ac:dyDescent="0.25">
      <c r="B6754" s="516" t="s">
        <v>479</v>
      </c>
      <c r="C6754" s="458" t="s">
        <v>3029</v>
      </c>
      <c r="D6754" s="458" t="s">
        <v>2077</v>
      </c>
      <c r="E6754" s="456">
        <v>57338.81</v>
      </c>
      <c r="F6754" s="456">
        <v>0</v>
      </c>
      <c r="G6754" s="456">
        <v>0</v>
      </c>
      <c r="H6754" s="456">
        <v>0</v>
      </c>
      <c r="I6754" s="456">
        <v>57338.81</v>
      </c>
      <c r="J6754" s="459">
        <v>0</v>
      </c>
    </row>
    <row r="6755" spans="2:10" x14ac:dyDescent="0.25">
      <c r="B6755" s="516" t="s">
        <v>479</v>
      </c>
      <c r="C6755" s="458" t="s">
        <v>3030</v>
      </c>
      <c r="D6755" s="458" t="s">
        <v>2079</v>
      </c>
      <c r="E6755" s="456">
        <v>1106669.72</v>
      </c>
      <c r="F6755" s="456">
        <v>0</v>
      </c>
      <c r="G6755" s="456">
        <v>102307.04</v>
      </c>
      <c r="H6755" s="456">
        <v>0</v>
      </c>
      <c r="I6755" s="456">
        <v>1208976.76</v>
      </c>
      <c r="J6755" s="459">
        <v>0</v>
      </c>
    </row>
    <row r="6756" spans="2:10" x14ac:dyDescent="0.25">
      <c r="B6756" s="516" t="s">
        <v>479</v>
      </c>
      <c r="C6756" s="458" t="s">
        <v>3503</v>
      </c>
      <c r="D6756" s="458" t="s">
        <v>2081</v>
      </c>
      <c r="E6756" s="456">
        <v>660440.76</v>
      </c>
      <c r="F6756" s="456">
        <v>0</v>
      </c>
      <c r="G6756" s="456">
        <v>72850.39</v>
      </c>
      <c r="H6756" s="456">
        <v>0</v>
      </c>
      <c r="I6756" s="456">
        <v>733291.15</v>
      </c>
      <c r="J6756" s="459">
        <v>0</v>
      </c>
    </row>
    <row r="6757" spans="2:10" x14ac:dyDescent="0.25">
      <c r="B6757" s="516" t="s">
        <v>479</v>
      </c>
      <c r="C6757" s="458" t="s">
        <v>4954</v>
      </c>
      <c r="D6757" s="458" t="s">
        <v>2083</v>
      </c>
      <c r="E6757" s="456">
        <v>177921.31</v>
      </c>
      <c r="F6757" s="456">
        <v>0</v>
      </c>
      <c r="G6757" s="456">
        <v>0</v>
      </c>
      <c r="H6757" s="456">
        <v>0</v>
      </c>
      <c r="I6757" s="456">
        <v>177921.31</v>
      </c>
      <c r="J6757" s="459">
        <v>0</v>
      </c>
    </row>
    <row r="6758" spans="2:10" x14ac:dyDescent="0.25">
      <c r="B6758" s="516" t="s">
        <v>479</v>
      </c>
      <c r="C6758" s="458" t="s">
        <v>3917</v>
      </c>
      <c r="D6758" s="458" t="s">
        <v>2085</v>
      </c>
      <c r="E6758" s="456">
        <v>466094.54</v>
      </c>
      <c r="F6758" s="456">
        <v>0</v>
      </c>
      <c r="G6758" s="456">
        <v>105745.33</v>
      </c>
      <c r="H6758" s="456">
        <v>0</v>
      </c>
      <c r="I6758" s="456">
        <v>571839.87</v>
      </c>
      <c r="J6758" s="459">
        <v>0</v>
      </c>
    </row>
    <row r="6759" spans="2:10" x14ac:dyDescent="0.25">
      <c r="B6759" s="516" t="s">
        <v>479</v>
      </c>
      <c r="C6759" s="458" t="s">
        <v>3918</v>
      </c>
      <c r="D6759" s="458" t="s">
        <v>2087</v>
      </c>
      <c r="E6759" s="456">
        <v>141290.35</v>
      </c>
      <c r="F6759" s="456">
        <v>0</v>
      </c>
      <c r="G6759" s="456">
        <v>0</v>
      </c>
      <c r="H6759" s="456">
        <v>0</v>
      </c>
      <c r="I6759" s="456">
        <v>141290.35</v>
      </c>
      <c r="J6759" s="459">
        <v>0</v>
      </c>
    </row>
    <row r="6760" spans="2:10" x14ac:dyDescent="0.25">
      <c r="B6760" s="516" t="s">
        <v>479</v>
      </c>
      <c r="C6760" s="458" t="s">
        <v>3031</v>
      </c>
      <c r="D6760" s="458" t="s">
        <v>2089</v>
      </c>
      <c r="E6760" s="456">
        <v>102908</v>
      </c>
      <c r="F6760" s="456">
        <v>0</v>
      </c>
      <c r="G6760" s="456">
        <v>10332.4</v>
      </c>
      <c r="H6760" s="456">
        <v>0</v>
      </c>
      <c r="I6760" s="456">
        <v>113240.4</v>
      </c>
      <c r="J6760" s="459">
        <v>0</v>
      </c>
    </row>
    <row r="6761" spans="2:10" x14ac:dyDescent="0.25">
      <c r="B6761" s="516" t="s">
        <v>479</v>
      </c>
      <c r="C6761" s="458" t="s">
        <v>3504</v>
      </c>
      <c r="D6761" s="458" t="s">
        <v>2091</v>
      </c>
      <c r="E6761" s="456">
        <v>1542049.76</v>
      </c>
      <c r="F6761" s="456">
        <v>0</v>
      </c>
      <c r="G6761" s="456">
        <v>0</v>
      </c>
      <c r="H6761" s="456">
        <v>0</v>
      </c>
      <c r="I6761" s="456">
        <v>1542049.76</v>
      </c>
      <c r="J6761" s="459">
        <v>0</v>
      </c>
    </row>
    <row r="6762" spans="2:10" x14ac:dyDescent="0.25">
      <c r="B6762" s="516" t="s">
        <v>479</v>
      </c>
      <c r="C6762" s="458" t="s">
        <v>4163</v>
      </c>
      <c r="D6762" s="458" t="s">
        <v>4060</v>
      </c>
      <c r="E6762" s="456">
        <v>23520.63</v>
      </c>
      <c r="F6762" s="456">
        <v>0</v>
      </c>
      <c r="G6762" s="456">
        <v>0</v>
      </c>
      <c r="H6762" s="456">
        <v>0</v>
      </c>
      <c r="I6762" s="456">
        <v>23520.63</v>
      </c>
      <c r="J6762" s="459">
        <v>0</v>
      </c>
    </row>
    <row r="6763" spans="2:10" x14ac:dyDescent="0.25">
      <c r="B6763" s="516" t="s">
        <v>479</v>
      </c>
      <c r="C6763" s="458" t="s">
        <v>6083</v>
      </c>
      <c r="D6763" s="458" t="s">
        <v>2093</v>
      </c>
      <c r="E6763" s="456">
        <v>0</v>
      </c>
      <c r="F6763" s="456">
        <v>0</v>
      </c>
      <c r="G6763" s="456">
        <v>0</v>
      </c>
      <c r="H6763" s="456">
        <v>0</v>
      </c>
      <c r="I6763" s="456">
        <v>0</v>
      </c>
      <c r="J6763" s="459">
        <v>0</v>
      </c>
    </row>
    <row r="6764" spans="2:10" x14ac:dyDescent="0.25">
      <c r="B6764" s="516" t="s">
        <v>479</v>
      </c>
      <c r="C6764" s="458" t="s">
        <v>3505</v>
      </c>
      <c r="D6764" s="458" t="s">
        <v>2095</v>
      </c>
      <c r="E6764" s="456">
        <v>130960.55</v>
      </c>
      <c r="F6764" s="456">
        <v>0</v>
      </c>
      <c r="G6764" s="456">
        <v>16819.21</v>
      </c>
      <c r="H6764" s="456">
        <v>0</v>
      </c>
      <c r="I6764" s="456">
        <v>147779.76</v>
      </c>
      <c r="J6764" s="459">
        <v>0</v>
      </c>
    </row>
    <row r="6765" spans="2:10" x14ac:dyDescent="0.25">
      <c r="B6765" s="516" t="s">
        <v>479</v>
      </c>
      <c r="C6765" s="458" t="s">
        <v>3506</v>
      </c>
      <c r="D6765" s="458" t="s">
        <v>2097</v>
      </c>
      <c r="E6765" s="456">
        <v>13549.17</v>
      </c>
      <c r="F6765" s="456">
        <v>0</v>
      </c>
      <c r="G6765" s="456">
        <v>1235.8399999999999</v>
      </c>
      <c r="H6765" s="456">
        <v>0</v>
      </c>
      <c r="I6765" s="456">
        <v>14785.01</v>
      </c>
      <c r="J6765" s="459">
        <v>0</v>
      </c>
    </row>
    <row r="6766" spans="2:10" x14ac:dyDescent="0.25">
      <c r="B6766" s="516" t="s">
        <v>479</v>
      </c>
      <c r="C6766" s="458" t="s">
        <v>4609</v>
      </c>
      <c r="D6766" s="458" t="s">
        <v>2099</v>
      </c>
      <c r="E6766" s="456">
        <v>27574.99</v>
      </c>
      <c r="F6766" s="456">
        <v>0</v>
      </c>
      <c r="G6766" s="456">
        <v>0</v>
      </c>
      <c r="H6766" s="456">
        <v>0</v>
      </c>
      <c r="I6766" s="456">
        <v>27574.99</v>
      </c>
      <c r="J6766" s="459">
        <v>0</v>
      </c>
    </row>
    <row r="6767" spans="2:10" x14ac:dyDescent="0.25">
      <c r="B6767" s="516" t="s">
        <v>479</v>
      </c>
      <c r="C6767" s="458" t="s">
        <v>6084</v>
      </c>
      <c r="D6767" s="458" t="s">
        <v>2283</v>
      </c>
      <c r="E6767" s="456">
        <v>0</v>
      </c>
      <c r="F6767" s="456">
        <v>0</v>
      </c>
      <c r="G6767" s="456">
        <v>0</v>
      </c>
      <c r="H6767" s="456">
        <v>0</v>
      </c>
      <c r="I6767" s="456">
        <v>0</v>
      </c>
      <c r="J6767" s="459">
        <v>0</v>
      </c>
    </row>
    <row r="6768" spans="2:10" x14ac:dyDescent="0.25">
      <c r="B6768" s="516" t="s">
        <v>479</v>
      </c>
      <c r="C6768" s="458" t="s">
        <v>4955</v>
      </c>
      <c r="D6768" s="458" t="s">
        <v>2179</v>
      </c>
      <c r="E6768" s="456">
        <v>7152</v>
      </c>
      <c r="F6768" s="456">
        <v>0</v>
      </c>
      <c r="G6768" s="456">
        <v>0</v>
      </c>
      <c r="H6768" s="456">
        <v>0</v>
      </c>
      <c r="I6768" s="456">
        <v>7152</v>
      </c>
      <c r="J6768" s="459">
        <v>0</v>
      </c>
    </row>
    <row r="6769" spans="2:10" x14ac:dyDescent="0.25">
      <c r="B6769" s="516" t="s">
        <v>479</v>
      </c>
      <c r="C6769" s="458" t="s">
        <v>3919</v>
      </c>
      <c r="D6769" s="458" t="s">
        <v>2101</v>
      </c>
      <c r="E6769" s="456">
        <v>3309.7</v>
      </c>
      <c r="F6769" s="456">
        <v>0</v>
      </c>
      <c r="G6769" s="456">
        <v>0</v>
      </c>
      <c r="H6769" s="456">
        <v>0</v>
      </c>
      <c r="I6769" s="456">
        <v>3309.7</v>
      </c>
      <c r="J6769" s="459">
        <v>0</v>
      </c>
    </row>
    <row r="6770" spans="2:10" x14ac:dyDescent="0.25">
      <c r="B6770" s="516" t="s">
        <v>479</v>
      </c>
      <c r="C6770" s="458" t="s">
        <v>3920</v>
      </c>
      <c r="D6770" s="458" t="s">
        <v>2103</v>
      </c>
      <c r="E6770" s="456">
        <v>18467.21</v>
      </c>
      <c r="F6770" s="456">
        <v>0</v>
      </c>
      <c r="G6770" s="456">
        <v>16083.5</v>
      </c>
      <c r="H6770" s="456">
        <v>0</v>
      </c>
      <c r="I6770" s="456">
        <v>34550.71</v>
      </c>
      <c r="J6770" s="459">
        <v>0</v>
      </c>
    </row>
    <row r="6771" spans="2:10" x14ac:dyDescent="0.25">
      <c r="B6771" s="516" t="s">
        <v>479</v>
      </c>
      <c r="C6771" s="458" t="s">
        <v>3032</v>
      </c>
      <c r="D6771" s="458" t="s">
        <v>2105</v>
      </c>
      <c r="E6771" s="456">
        <v>15079.25</v>
      </c>
      <c r="F6771" s="456">
        <v>0</v>
      </c>
      <c r="G6771" s="456">
        <v>1748.59</v>
      </c>
      <c r="H6771" s="456">
        <v>0</v>
      </c>
      <c r="I6771" s="456">
        <v>16827.84</v>
      </c>
      <c r="J6771" s="459">
        <v>0</v>
      </c>
    </row>
    <row r="6772" spans="2:10" x14ac:dyDescent="0.25">
      <c r="B6772" s="516" t="s">
        <v>479</v>
      </c>
      <c r="C6772" s="458" t="s">
        <v>6085</v>
      </c>
      <c r="D6772" s="458" t="s">
        <v>5638</v>
      </c>
      <c r="E6772" s="456">
        <v>0</v>
      </c>
      <c r="F6772" s="456">
        <v>0</v>
      </c>
      <c r="G6772" s="456">
        <v>0</v>
      </c>
      <c r="H6772" s="456">
        <v>0</v>
      </c>
      <c r="I6772" s="456">
        <v>0</v>
      </c>
      <c r="J6772" s="459">
        <v>0</v>
      </c>
    </row>
    <row r="6773" spans="2:10" x14ac:dyDescent="0.25">
      <c r="B6773" s="516" t="s">
        <v>479</v>
      </c>
      <c r="C6773" s="458" t="s">
        <v>4399</v>
      </c>
      <c r="D6773" s="458" t="s">
        <v>2186</v>
      </c>
      <c r="E6773" s="456">
        <v>318.10000000000002</v>
      </c>
      <c r="F6773" s="456">
        <v>0</v>
      </c>
      <c r="G6773" s="456">
        <v>0</v>
      </c>
      <c r="H6773" s="456">
        <v>0</v>
      </c>
      <c r="I6773" s="456">
        <v>318.10000000000002</v>
      </c>
      <c r="J6773" s="459">
        <v>0</v>
      </c>
    </row>
    <row r="6774" spans="2:10" x14ac:dyDescent="0.25">
      <c r="B6774" s="516" t="s">
        <v>479</v>
      </c>
      <c r="C6774" s="458" t="s">
        <v>3507</v>
      </c>
      <c r="D6774" s="458" t="s">
        <v>2288</v>
      </c>
      <c r="E6774" s="456">
        <v>495108.08</v>
      </c>
      <c r="F6774" s="456">
        <v>0</v>
      </c>
      <c r="G6774" s="456">
        <v>0</v>
      </c>
      <c r="H6774" s="456">
        <v>0</v>
      </c>
      <c r="I6774" s="456">
        <v>495108.08</v>
      </c>
      <c r="J6774" s="459">
        <v>0</v>
      </c>
    </row>
    <row r="6775" spans="2:10" x14ac:dyDescent="0.25">
      <c r="B6775" s="516" t="s">
        <v>479</v>
      </c>
      <c r="C6775" s="458" t="s">
        <v>3508</v>
      </c>
      <c r="D6775" s="458" t="s">
        <v>2107</v>
      </c>
      <c r="E6775" s="456">
        <v>583546.59</v>
      </c>
      <c r="F6775" s="456">
        <v>0</v>
      </c>
      <c r="G6775" s="456">
        <v>143910.65</v>
      </c>
      <c r="H6775" s="456">
        <v>0</v>
      </c>
      <c r="I6775" s="456">
        <v>727457.24</v>
      </c>
      <c r="J6775" s="459">
        <v>0</v>
      </c>
    </row>
    <row r="6776" spans="2:10" x14ac:dyDescent="0.25">
      <c r="B6776" s="516" t="s">
        <v>479</v>
      </c>
      <c r="C6776" s="458" t="s">
        <v>4164</v>
      </c>
      <c r="D6776" s="458" t="s">
        <v>2109</v>
      </c>
      <c r="E6776" s="456">
        <v>1792.39</v>
      </c>
      <c r="F6776" s="456">
        <v>0</v>
      </c>
      <c r="G6776" s="456">
        <v>0</v>
      </c>
      <c r="H6776" s="456">
        <v>0</v>
      </c>
      <c r="I6776" s="456">
        <v>1792.39</v>
      </c>
      <c r="J6776" s="459">
        <v>0</v>
      </c>
    </row>
    <row r="6777" spans="2:10" x14ac:dyDescent="0.25">
      <c r="B6777" s="516" t="s">
        <v>479</v>
      </c>
      <c r="C6777" s="458" t="s">
        <v>4956</v>
      </c>
      <c r="D6777" s="458" t="s">
        <v>2111</v>
      </c>
      <c r="E6777" s="456">
        <v>576.29</v>
      </c>
      <c r="F6777" s="456">
        <v>0</v>
      </c>
      <c r="G6777" s="456">
        <v>0</v>
      </c>
      <c r="H6777" s="456">
        <v>0</v>
      </c>
      <c r="I6777" s="456">
        <v>576.29</v>
      </c>
      <c r="J6777" s="459">
        <v>0</v>
      </c>
    </row>
    <row r="6778" spans="2:10" x14ac:dyDescent="0.25">
      <c r="B6778" s="516" t="s">
        <v>479</v>
      </c>
      <c r="C6778" s="458" t="s">
        <v>3509</v>
      </c>
      <c r="D6778" s="458" t="s">
        <v>2191</v>
      </c>
      <c r="E6778" s="456">
        <v>12626.2</v>
      </c>
      <c r="F6778" s="456">
        <v>0</v>
      </c>
      <c r="G6778" s="456">
        <v>2483.54</v>
      </c>
      <c r="H6778" s="456">
        <v>0</v>
      </c>
      <c r="I6778" s="456">
        <v>15109.74</v>
      </c>
      <c r="J6778" s="459">
        <v>0</v>
      </c>
    </row>
    <row r="6779" spans="2:10" x14ac:dyDescent="0.25">
      <c r="B6779" s="516" t="s">
        <v>479</v>
      </c>
      <c r="C6779" s="458" t="s">
        <v>6086</v>
      </c>
      <c r="D6779" s="458" t="s">
        <v>2294</v>
      </c>
      <c r="E6779" s="456">
        <v>0</v>
      </c>
      <c r="F6779" s="456">
        <v>0</v>
      </c>
      <c r="G6779" s="456">
        <v>0</v>
      </c>
      <c r="H6779" s="456">
        <v>0</v>
      </c>
      <c r="I6779" s="456">
        <v>0</v>
      </c>
      <c r="J6779" s="459">
        <v>0</v>
      </c>
    </row>
    <row r="6780" spans="2:10" x14ac:dyDescent="0.25">
      <c r="B6780" s="516" t="s">
        <v>479</v>
      </c>
      <c r="C6780" s="458" t="s">
        <v>3921</v>
      </c>
      <c r="D6780" s="458" t="s">
        <v>2137</v>
      </c>
      <c r="E6780" s="456">
        <v>5431.03</v>
      </c>
      <c r="F6780" s="456">
        <v>0</v>
      </c>
      <c r="G6780" s="456">
        <v>0</v>
      </c>
      <c r="H6780" s="456">
        <v>0</v>
      </c>
      <c r="I6780" s="456">
        <v>5431.03</v>
      </c>
      <c r="J6780" s="459">
        <v>0</v>
      </c>
    </row>
    <row r="6781" spans="2:10" x14ac:dyDescent="0.25">
      <c r="B6781" s="516" t="s">
        <v>479</v>
      </c>
      <c r="C6781" s="458" t="s">
        <v>6087</v>
      </c>
      <c r="D6781" s="458" t="s">
        <v>5023</v>
      </c>
      <c r="E6781" s="456">
        <v>0</v>
      </c>
      <c r="F6781" s="456">
        <v>0</v>
      </c>
      <c r="G6781" s="456">
        <v>0</v>
      </c>
      <c r="H6781" s="456">
        <v>0</v>
      </c>
      <c r="I6781" s="456">
        <v>0</v>
      </c>
      <c r="J6781" s="459">
        <v>0</v>
      </c>
    </row>
    <row r="6782" spans="2:10" x14ac:dyDescent="0.25">
      <c r="B6782" s="516" t="s">
        <v>479</v>
      </c>
      <c r="C6782" s="458" t="s">
        <v>6088</v>
      </c>
      <c r="D6782" s="458" t="s">
        <v>2297</v>
      </c>
      <c r="E6782" s="456">
        <v>0</v>
      </c>
      <c r="F6782" s="456">
        <v>0</v>
      </c>
      <c r="G6782" s="456">
        <v>0</v>
      </c>
      <c r="H6782" s="456">
        <v>0</v>
      </c>
      <c r="I6782" s="456">
        <v>0</v>
      </c>
      <c r="J6782" s="459">
        <v>0</v>
      </c>
    </row>
    <row r="6783" spans="2:10" x14ac:dyDescent="0.25">
      <c r="B6783" s="516" t="s">
        <v>479</v>
      </c>
      <c r="C6783" s="458" t="s">
        <v>4957</v>
      </c>
      <c r="D6783" s="458" t="s">
        <v>2113</v>
      </c>
      <c r="E6783" s="456">
        <v>213.11</v>
      </c>
      <c r="F6783" s="456">
        <v>0</v>
      </c>
      <c r="G6783" s="456">
        <v>236.99</v>
      </c>
      <c r="H6783" s="456">
        <v>0</v>
      </c>
      <c r="I6783" s="456">
        <v>450.1</v>
      </c>
      <c r="J6783" s="459">
        <v>0</v>
      </c>
    </row>
    <row r="6784" spans="2:10" x14ac:dyDescent="0.25">
      <c r="B6784" s="516" t="s">
        <v>479</v>
      </c>
      <c r="C6784" s="458" t="s">
        <v>3510</v>
      </c>
      <c r="D6784" s="458" t="s">
        <v>2299</v>
      </c>
      <c r="E6784" s="456">
        <v>224.66</v>
      </c>
      <c r="F6784" s="456">
        <v>0</v>
      </c>
      <c r="G6784" s="456">
        <v>0</v>
      </c>
      <c r="H6784" s="456">
        <v>0</v>
      </c>
      <c r="I6784" s="456">
        <v>224.66</v>
      </c>
      <c r="J6784" s="459">
        <v>0</v>
      </c>
    </row>
    <row r="6785" spans="2:10" x14ac:dyDescent="0.25">
      <c r="B6785" s="516" t="s">
        <v>479</v>
      </c>
      <c r="C6785" s="458" t="s">
        <v>3922</v>
      </c>
      <c r="D6785" s="458" t="s">
        <v>2301</v>
      </c>
      <c r="E6785" s="456">
        <v>2831.66</v>
      </c>
      <c r="F6785" s="456">
        <v>0</v>
      </c>
      <c r="G6785" s="456">
        <v>1646.03</v>
      </c>
      <c r="H6785" s="456">
        <v>0</v>
      </c>
      <c r="I6785" s="456">
        <v>4477.6899999999996</v>
      </c>
      <c r="J6785" s="459">
        <v>0</v>
      </c>
    </row>
    <row r="6786" spans="2:10" x14ac:dyDescent="0.25">
      <c r="B6786" s="516" t="s">
        <v>479</v>
      </c>
      <c r="C6786" s="458" t="s">
        <v>3923</v>
      </c>
      <c r="D6786" s="458" t="s">
        <v>2303</v>
      </c>
      <c r="E6786" s="456">
        <v>256195</v>
      </c>
      <c r="F6786" s="456">
        <v>0</v>
      </c>
      <c r="G6786" s="456">
        <v>32662.5</v>
      </c>
      <c r="H6786" s="456">
        <v>0</v>
      </c>
      <c r="I6786" s="456">
        <v>288857.5</v>
      </c>
      <c r="J6786" s="459">
        <v>0</v>
      </c>
    </row>
    <row r="6787" spans="2:10" x14ac:dyDescent="0.25">
      <c r="B6787" s="516" t="s">
        <v>479</v>
      </c>
      <c r="C6787" s="458" t="s">
        <v>3511</v>
      </c>
      <c r="D6787" s="458" t="s">
        <v>2115</v>
      </c>
      <c r="E6787" s="456">
        <v>3400522.02</v>
      </c>
      <c r="F6787" s="456">
        <v>0</v>
      </c>
      <c r="G6787" s="456">
        <v>410299.85</v>
      </c>
      <c r="H6787" s="456">
        <v>0</v>
      </c>
      <c r="I6787" s="456">
        <v>3810821.87</v>
      </c>
      <c r="J6787" s="459">
        <v>0</v>
      </c>
    </row>
    <row r="6788" spans="2:10" x14ac:dyDescent="0.25">
      <c r="B6788" s="516" t="s">
        <v>479</v>
      </c>
      <c r="C6788" s="458" t="s">
        <v>3924</v>
      </c>
      <c r="D6788" s="458" t="s">
        <v>2117</v>
      </c>
      <c r="E6788" s="456">
        <v>221104.96</v>
      </c>
      <c r="F6788" s="456">
        <v>0</v>
      </c>
      <c r="G6788" s="456">
        <v>43752.32</v>
      </c>
      <c r="H6788" s="456">
        <v>0</v>
      </c>
      <c r="I6788" s="456">
        <v>264857.28000000003</v>
      </c>
      <c r="J6788" s="459">
        <v>0</v>
      </c>
    </row>
    <row r="6789" spans="2:10" x14ac:dyDescent="0.25">
      <c r="B6789" s="516" t="s">
        <v>479</v>
      </c>
      <c r="C6789" s="458" t="s">
        <v>4739</v>
      </c>
      <c r="D6789" s="458" t="s">
        <v>2197</v>
      </c>
      <c r="E6789" s="456">
        <v>130094.08</v>
      </c>
      <c r="F6789" s="456">
        <v>0</v>
      </c>
      <c r="G6789" s="456">
        <v>0</v>
      </c>
      <c r="H6789" s="456">
        <v>0</v>
      </c>
      <c r="I6789" s="456">
        <v>130094.08</v>
      </c>
      <c r="J6789" s="459">
        <v>0</v>
      </c>
    </row>
    <row r="6790" spans="2:10" x14ac:dyDescent="0.25">
      <c r="B6790" s="516" t="s">
        <v>479</v>
      </c>
      <c r="C6790" s="458" t="s">
        <v>3512</v>
      </c>
      <c r="D6790" s="458" t="s">
        <v>2119</v>
      </c>
      <c r="E6790" s="456">
        <v>212219.09</v>
      </c>
      <c r="F6790" s="456">
        <v>0</v>
      </c>
      <c r="G6790" s="456">
        <v>22976.47</v>
      </c>
      <c r="H6790" s="456">
        <v>0</v>
      </c>
      <c r="I6790" s="456">
        <v>235195.56</v>
      </c>
      <c r="J6790" s="459">
        <v>0</v>
      </c>
    </row>
    <row r="6791" spans="2:10" x14ac:dyDescent="0.25">
      <c r="B6791" s="516" t="s">
        <v>479</v>
      </c>
      <c r="C6791" s="458" t="s">
        <v>3513</v>
      </c>
      <c r="D6791" s="458" t="s">
        <v>2121</v>
      </c>
      <c r="E6791" s="456">
        <v>165605.71</v>
      </c>
      <c r="F6791" s="456">
        <v>0</v>
      </c>
      <c r="G6791" s="456">
        <v>19205.11</v>
      </c>
      <c r="H6791" s="456">
        <v>0</v>
      </c>
      <c r="I6791" s="456">
        <v>184810.82</v>
      </c>
      <c r="J6791" s="459">
        <v>0</v>
      </c>
    </row>
    <row r="6792" spans="2:10" x14ac:dyDescent="0.25">
      <c r="B6792" s="516" t="s">
        <v>479</v>
      </c>
      <c r="C6792" s="458" t="s">
        <v>3514</v>
      </c>
      <c r="D6792" s="458" t="s">
        <v>2123</v>
      </c>
      <c r="E6792" s="456">
        <v>4320.42</v>
      </c>
      <c r="F6792" s="456">
        <v>0</v>
      </c>
      <c r="G6792" s="456">
        <v>0</v>
      </c>
      <c r="H6792" s="456">
        <v>0</v>
      </c>
      <c r="I6792" s="456">
        <v>4320.42</v>
      </c>
      <c r="J6792" s="459">
        <v>0</v>
      </c>
    </row>
    <row r="6793" spans="2:10" ht="18" x14ac:dyDescent="0.25">
      <c r="B6793" s="516" t="s">
        <v>479</v>
      </c>
      <c r="C6793" s="458" t="s">
        <v>3925</v>
      </c>
      <c r="D6793" s="458" t="s">
        <v>2125</v>
      </c>
      <c r="E6793" s="456">
        <v>4723.97</v>
      </c>
      <c r="F6793" s="456">
        <v>0</v>
      </c>
      <c r="G6793" s="456">
        <v>0</v>
      </c>
      <c r="H6793" s="456">
        <v>0</v>
      </c>
      <c r="I6793" s="456">
        <v>4723.97</v>
      </c>
      <c r="J6793" s="459">
        <v>0</v>
      </c>
    </row>
    <row r="6794" spans="2:10" ht="18" x14ac:dyDescent="0.25">
      <c r="B6794" s="516" t="s">
        <v>479</v>
      </c>
      <c r="C6794" s="458" t="s">
        <v>3926</v>
      </c>
      <c r="D6794" s="458" t="s">
        <v>2127</v>
      </c>
      <c r="E6794" s="456">
        <v>93499.99</v>
      </c>
      <c r="F6794" s="456">
        <v>0</v>
      </c>
      <c r="G6794" s="456">
        <v>8900</v>
      </c>
      <c r="H6794" s="456">
        <v>0</v>
      </c>
      <c r="I6794" s="456">
        <v>102399.99</v>
      </c>
      <c r="J6794" s="459">
        <v>0</v>
      </c>
    </row>
    <row r="6795" spans="2:10" x14ac:dyDescent="0.25">
      <c r="B6795" s="516" t="s">
        <v>479</v>
      </c>
      <c r="C6795" s="458" t="s">
        <v>3515</v>
      </c>
      <c r="D6795" s="458" t="s">
        <v>2129</v>
      </c>
      <c r="E6795" s="456">
        <v>53239.78</v>
      </c>
      <c r="F6795" s="456">
        <v>0</v>
      </c>
      <c r="G6795" s="456">
        <v>9538.99</v>
      </c>
      <c r="H6795" s="456">
        <v>0</v>
      </c>
      <c r="I6795" s="456">
        <v>62778.77</v>
      </c>
      <c r="J6795" s="459">
        <v>0</v>
      </c>
    </row>
    <row r="6796" spans="2:10" x14ac:dyDescent="0.25">
      <c r="B6796" s="516" t="s">
        <v>479</v>
      </c>
      <c r="C6796" s="458" t="s">
        <v>3516</v>
      </c>
      <c r="D6796" s="458" t="s">
        <v>2131</v>
      </c>
      <c r="E6796" s="456">
        <v>602087.57999999996</v>
      </c>
      <c r="F6796" s="456">
        <v>0</v>
      </c>
      <c r="G6796" s="456">
        <v>40180.959999999999</v>
      </c>
      <c r="H6796" s="456">
        <v>0</v>
      </c>
      <c r="I6796" s="456">
        <v>642268.54</v>
      </c>
      <c r="J6796" s="459">
        <v>0</v>
      </c>
    </row>
    <row r="6797" spans="2:10" x14ac:dyDescent="0.25">
      <c r="B6797" s="516" t="s">
        <v>479</v>
      </c>
      <c r="C6797" s="458" t="s">
        <v>3927</v>
      </c>
      <c r="D6797" s="458" t="s">
        <v>2133</v>
      </c>
      <c r="E6797" s="456">
        <v>58951.37</v>
      </c>
      <c r="F6797" s="456">
        <v>0</v>
      </c>
      <c r="G6797" s="456">
        <v>0</v>
      </c>
      <c r="H6797" s="456">
        <v>0</v>
      </c>
      <c r="I6797" s="456">
        <v>58951.37</v>
      </c>
      <c r="J6797" s="459">
        <v>0</v>
      </c>
    </row>
    <row r="6798" spans="2:10" x14ac:dyDescent="0.25">
      <c r="B6798" s="516" t="s">
        <v>479</v>
      </c>
      <c r="C6798" s="458" t="s">
        <v>3928</v>
      </c>
      <c r="D6798" s="458" t="s">
        <v>2135</v>
      </c>
      <c r="E6798" s="456">
        <v>166134.42000000001</v>
      </c>
      <c r="F6798" s="456">
        <v>0</v>
      </c>
      <c r="G6798" s="456">
        <v>0</v>
      </c>
      <c r="H6798" s="456">
        <v>0</v>
      </c>
      <c r="I6798" s="456">
        <v>166134.42000000001</v>
      </c>
      <c r="J6798" s="459">
        <v>0</v>
      </c>
    </row>
    <row r="6799" spans="2:10" x14ac:dyDescent="0.25">
      <c r="B6799" s="516" t="s">
        <v>479</v>
      </c>
      <c r="C6799" s="458" t="s">
        <v>3517</v>
      </c>
      <c r="D6799" s="458" t="s">
        <v>2316</v>
      </c>
      <c r="E6799" s="456">
        <v>567018.23</v>
      </c>
      <c r="F6799" s="456">
        <v>0</v>
      </c>
      <c r="G6799" s="456">
        <v>45607.85</v>
      </c>
      <c r="H6799" s="456">
        <v>0</v>
      </c>
      <c r="I6799" s="456">
        <v>612626.07999999996</v>
      </c>
      <c r="J6799" s="459">
        <v>0</v>
      </c>
    </row>
    <row r="6800" spans="2:10" x14ac:dyDescent="0.25">
      <c r="B6800" s="516" t="s">
        <v>479</v>
      </c>
      <c r="C6800" s="458" t="s">
        <v>4400</v>
      </c>
      <c r="D6800" s="458" t="s">
        <v>2318</v>
      </c>
      <c r="E6800" s="456">
        <v>-571.08000000000004</v>
      </c>
      <c r="F6800" s="456">
        <v>0</v>
      </c>
      <c r="G6800" s="456">
        <v>0</v>
      </c>
      <c r="H6800" s="456">
        <v>0</v>
      </c>
      <c r="I6800" s="456">
        <v>-571.08000000000004</v>
      </c>
      <c r="J6800" s="459">
        <v>0</v>
      </c>
    </row>
    <row r="6801" spans="2:10" x14ac:dyDescent="0.25">
      <c r="B6801" s="516" t="s">
        <v>479</v>
      </c>
      <c r="C6801" s="458" t="s">
        <v>3518</v>
      </c>
      <c r="D6801" s="458" t="s">
        <v>2137</v>
      </c>
      <c r="E6801" s="456">
        <v>387361.03</v>
      </c>
      <c r="F6801" s="456">
        <v>0</v>
      </c>
      <c r="G6801" s="456">
        <v>80820.539999999994</v>
      </c>
      <c r="H6801" s="456">
        <v>0</v>
      </c>
      <c r="I6801" s="456">
        <v>468181.57</v>
      </c>
      <c r="J6801" s="459">
        <v>0</v>
      </c>
    </row>
    <row r="6802" spans="2:10" x14ac:dyDescent="0.25">
      <c r="B6802" s="516" t="s">
        <v>479</v>
      </c>
      <c r="C6802" s="458" t="s">
        <v>6089</v>
      </c>
      <c r="D6802" s="458" t="s">
        <v>2206</v>
      </c>
      <c r="E6802" s="456">
        <v>0</v>
      </c>
      <c r="F6802" s="456">
        <v>0</v>
      </c>
      <c r="G6802" s="456">
        <v>0</v>
      </c>
      <c r="H6802" s="456">
        <v>0</v>
      </c>
      <c r="I6802" s="456">
        <v>0</v>
      </c>
      <c r="J6802" s="459">
        <v>0</v>
      </c>
    </row>
    <row r="6803" spans="2:10" x14ac:dyDescent="0.25">
      <c r="B6803" s="516" t="s">
        <v>479</v>
      </c>
      <c r="C6803" s="458" t="s">
        <v>3519</v>
      </c>
      <c r="D6803" s="458" t="s">
        <v>2322</v>
      </c>
      <c r="E6803" s="456">
        <v>2618489.16</v>
      </c>
      <c r="F6803" s="456">
        <v>0</v>
      </c>
      <c r="G6803" s="456">
        <v>303995.95</v>
      </c>
      <c r="H6803" s="456">
        <v>0</v>
      </c>
      <c r="I6803" s="456">
        <v>2922485.11</v>
      </c>
      <c r="J6803" s="459">
        <v>0</v>
      </c>
    </row>
    <row r="6804" spans="2:10" x14ac:dyDescent="0.25">
      <c r="B6804" s="516" t="s">
        <v>479</v>
      </c>
      <c r="C6804" s="458" t="s">
        <v>3520</v>
      </c>
      <c r="D6804" s="458" t="s">
        <v>2139</v>
      </c>
      <c r="E6804" s="456">
        <v>707948.49</v>
      </c>
      <c r="F6804" s="456">
        <v>0</v>
      </c>
      <c r="G6804" s="456">
        <v>10215</v>
      </c>
      <c r="H6804" s="456">
        <v>0</v>
      </c>
      <c r="I6804" s="456">
        <v>718163.49</v>
      </c>
      <c r="J6804" s="459">
        <v>0</v>
      </c>
    </row>
    <row r="6805" spans="2:10" x14ac:dyDescent="0.25">
      <c r="B6805" s="516" t="s">
        <v>479</v>
      </c>
      <c r="C6805" s="458" t="s">
        <v>6090</v>
      </c>
      <c r="D6805" s="458" t="s">
        <v>2325</v>
      </c>
      <c r="E6805" s="456">
        <v>0</v>
      </c>
      <c r="F6805" s="456">
        <v>0</v>
      </c>
      <c r="G6805" s="456">
        <v>0</v>
      </c>
      <c r="H6805" s="456">
        <v>0</v>
      </c>
      <c r="I6805" s="456">
        <v>0</v>
      </c>
      <c r="J6805" s="459">
        <v>0</v>
      </c>
    </row>
    <row r="6806" spans="2:10" x14ac:dyDescent="0.25">
      <c r="B6806" s="516" t="s">
        <v>479</v>
      </c>
      <c r="C6806" s="458" t="s">
        <v>4610</v>
      </c>
      <c r="D6806" s="458" t="s">
        <v>2327</v>
      </c>
      <c r="E6806" s="456">
        <v>1545</v>
      </c>
      <c r="F6806" s="456">
        <v>0</v>
      </c>
      <c r="G6806" s="456">
        <v>0</v>
      </c>
      <c r="H6806" s="456">
        <v>0</v>
      </c>
      <c r="I6806" s="456">
        <v>1545</v>
      </c>
      <c r="J6806" s="459">
        <v>0</v>
      </c>
    </row>
    <row r="6807" spans="2:10" x14ac:dyDescent="0.25">
      <c r="B6807" s="516" t="s">
        <v>479</v>
      </c>
      <c r="C6807" s="458" t="s">
        <v>4401</v>
      </c>
      <c r="D6807" s="458" t="s">
        <v>2329</v>
      </c>
      <c r="E6807" s="456">
        <v>26129.29</v>
      </c>
      <c r="F6807" s="456">
        <v>0</v>
      </c>
      <c r="G6807" s="456">
        <v>6112.3</v>
      </c>
      <c r="H6807" s="456">
        <v>0</v>
      </c>
      <c r="I6807" s="456">
        <v>32241.59</v>
      </c>
      <c r="J6807" s="459">
        <v>0</v>
      </c>
    </row>
    <row r="6808" spans="2:10" x14ac:dyDescent="0.25">
      <c r="B6808" s="516" t="s">
        <v>479</v>
      </c>
      <c r="C6808" s="458" t="s">
        <v>6091</v>
      </c>
      <c r="D6808" s="458" t="s">
        <v>2331</v>
      </c>
      <c r="E6808" s="456">
        <v>0</v>
      </c>
      <c r="F6808" s="456">
        <v>0</v>
      </c>
      <c r="G6808" s="456">
        <v>0</v>
      </c>
      <c r="H6808" s="456">
        <v>0</v>
      </c>
      <c r="I6808" s="456">
        <v>0</v>
      </c>
      <c r="J6808" s="459">
        <v>0</v>
      </c>
    </row>
    <row r="6809" spans="2:10" x14ac:dyDescent="0.25">
      <c r="B6809" s="516" t="s">
        <v>479</v>
      </c>
      <c r="C6809" s="458" t="s">
        <v>6092</v>
      </c>
      <c r="D6809" s="458" t="s">
        <v>2208</v>
      </c>
      <c r="E6809" s="456">
        <v>0</v>
      </c>
      <c r="F6809" s="456">
        <v>0</v>
      </c>
      <c r="G6809" s="456">
        <v>0</v>
      </c>
      <c r="H6809" s="456">
        <v>0</v>
      </c>
      <c r="I6809" s="456">
        <v>0</v>
      </c>
      <c r="J6809" s="459">
        <v>0</v>
      </c>
    </row>
    <row r="6810" spans="2:10" x14ac:dyDescent="0.25">
      <c r="B6810" s="516" t="s">
        <v>479</v>
      </c>
      <c r="C6810" s="458" t="s">
        <v>3521</v>
      </c>
      <c r="D6810" s="458" t="s">
        <v>2210</v>
      </c>
      <c r="E6810" s="456">
        <v>29281330.530000001</v>
      </c>
      <c r="F6810" s="456">
        <v>0</v>
      </c>
      <c r="G6810" s="456">
        <v>4391332.42</v>
      </c>
      <c r="H6810" s="456">
        <v>0</v>
      </c>
      <c r="I6810" s="456">
        <v>33672662.950000003</v>
      </c>
      <c r="J6810" s="459">
        <v>0</v>
      </c>
    </row>
    <row r="6811" spans="2:10" x14ac:dyDescent="0.25">
      <c r="B6811" s="516" t="s">
        <v>479</v>
      </c>
      <c r="C6811" s="458" t="s">
        <v>3929</v>
      </c>
      <c r="D6811" s="458" t="s">
        <v>2141</v>
      </c>
      <c r="E6811" s="456">
        <v>668.31</v>
      </c>
      <c r="F6811" s="456">
        <v>0</v>
      </c>
      <c r="G6811" s="456">
        <v>0</v>
      </c>
      <c r="H6811" s="456">
        <v>0</v>
      </c>
      <c r="I6811" s="456">
        <v>668.31</v>
      </c>
      <c r="J6811" s="459">
        <v>0</v>
      </c>
    </row>
    <row r="6812" spans="2:10" x14ac:dyDescent="0.25">
      <c r="B6812" s="516" t="s">
        <v>479</v>
      </c>
      <c r="C6812" s="458" t="s">
        <v>3033</v>
      </c>
      <c r="D6812" s="458" t="s">
        <v>2143</v>
      </c>
      <c r="E6812" s="456">
        <v>22014.73</v>
      </c>
      <c r="F6812" s="456">
        <v>0</v>
      </c>
      <c r="G6812" s="456">
        <v>2201.42</v>
      </c>
      <c r="H6812" s="456">
        <v>0</v>
      </c>
      <c r="I6812" s="456">
        <v>24216.15</v>
      </c>
      <c r="J6812" s="459">
        <v>0</v>
      </c>
    </row>
    <row r="6813" spans="2:10" x14ac:dyDescent="0.25">
      <c r="B6813" s="516" t="s">
        <v>479</v>
      </c>
      <c r="C6813" s="458" t="s">
        <v>3930</v>
      </c>
      <c r="D6813" s="458" t="s">
        <v>2218</v>
      </c>
      <c r="E6813" s="456">
        <v>564.27</v>
      </c>
      <c r="F6813" s="456">
        <v>0</v>
      </c>
      <c r="G6813" s="456">
        <v>0</v>
      </c>
      <c r="H6813" s="456">
        <v>0</v>
      </c>
      <c r="I6813" s="456">
        <v>564.27</v>
      </c>
      <c r="J6813" s="459">
        <v>0</v>
      </c>
    </row>
    <row r="6814" spans="2:10" x14ac:dyDescent="0.25">
      <c r="B6814" s="516" t="s">
        <v>479</v>
      </c>
      <c r="C6814" s="458" t="s">
        <v>6093</v>
      </c>
      <c r="D6814" s="458" t="s">
        <v>2220</v>
      </c>
      <c r="E6814" s="456">
        <v>0</v>
      </c>
      <c r="F6814" s="456">
        <v>0</v>
      </c>
      <c r="G6814" s="456">
        <v>0</v>
      </c>
      <c r="H6814" s="456">
        <v>0</v>
      </c>
      <c r="I6814" s="456">
        <v>0</v>
      </c>
      <c r="J6814" s="459">
        <v>0</v>
      </c>
    </row>
    <row r="6815" spans="2:10" x14ac:dyDescent="0.25">
      <c r="B6815" s="516" t="s">
        <v>479</v>
      </c>
      <c r="C6815" s="458" t="s">
        <v>3034</v>
      </c>
      <c r="D6815" s="458" t="s">
        <v>2339</v>
      </c>
      <c r="E6815" s="456">
        <v>3710000</v>
      </c>
      <c r="F6815" s="456">
        <v>0</v>
      </c>
      <c r="G6815" s="456">
        <v>440000</v>
      </c>
      <c r="H6815" s="456">
        <v>0</v>
      </c>
      <c r="I6815" s="456">
        <v>4150000</v>
      </c>
      <c r="J6815" s="459">
        <v>0</v>
      </c>
    </row>
    <row r="6816" spans="2:10" ht="18" x14ac:dyDescent="0.25">
      <c r="B6816" s="516" t="s">
        <v>479</v>
      </c>
      <c r="C6816" s="458" t="s">
        <v>6094</v>
      </c>
      <c r="D6816" s="458" t="s">
        <v>2341</v>
      </c>
      <c r="E6816" s="456">
        <v>0</v>
      </c>
      <c r="F6816" s="456">
        <v>0</v>
      </c>
      <c r="G6816" s="456">
        <v>0</v>
      </c>
      <c r="H6816" s="456">
        <v>0</v>
      </c>
      <c r="I6816" s="456">
        <v>0</v>
      </c>
      <c r="J6816" s="459">
        <v>0</v>
      </c>
    </row>
    <row r="6817" spans="2:10" x14ac:dyDescent="0.25">
      <c r="B6817" s="516" t="s">
        <v>479</v>
      </c>
      <c r="C6817" s="458" t="s">
        <v>4611</v>
      </c>
      <c r="D6817" s="458" t="s">
        <v>2343</v>
      </c>
      <c r="E6817" s="456">
        <v>210000</v>
      </c>
      <c r="F6817" s="456">
        <v>0</v>
      </c>
      <c r="G6817" s="456">
        <v>0</v>
      </c>
      <c r="H6817" s="456">
        <v>0</v>
      </c>
      <c r="I6817" s="456">
        <v>210000</v>
      </c>
      <c r="J6817" s="459">
        <v>0</v>
      </c>
    </row>
    <row r="6818" spans="2:10" x14ac:dyDescent="0.25">
      <c r="B6818" s="516" t="s">
        <v>479</v>
      </c>
      <c r="C6818" s="458" t="s">
        <v>6095</v>
      </c>
      <c r="D6818" s="458" t="s">
        <v>2345</v>
      </c>
      <c r="E6818" s="456">
        <v>0</v>
      </c>
      <c r="F6818" s="456">
        <v>0</v>
      </c>
      <c r="G6818" s="456">
        <v>0</v>
      </c>
      <c r="H6818" s="456">
        <v>0</v>
      </c>
      <c r="I6818" s="456">
        <v>0</v>
      </c>
      <c r="J6818" s="459">
        <v>0</v>
      </c>
    </row>
    <row r="6819" spans="2:10" x14ac:dyDescent="0.25">
      <c r="B6819" s="516" t="s">
        <v>479</v>
      </c>
      <c r="C6819" s="458" t="s">
        <v>4165</v>
      </c>
      <c r="D6819" s="458" t="s">
        <v>2226</v>
      </c>
      <c r="E6819" s="456">
        <v>8280</v>
      </c>
      <c r="F6819" s="456">
        <v>0</v>
      </c>
      <c r="G6819" s="456">
        <v>0</v>
      </c>
      <c r="H6819" s="456">
        <v>0</v>
      </c>
      <c r="I6819" s="456">
        <v>8280</v>
      </c>
      <c r="J6819" s="459">
        <v>0</v>
      </c>
    </row>
    <row r="6820" spans="2:10" ht="18" x14ac:dyDescent="0.25">
      <c r="B6820" s="516" t="s">
        <v>479</v>
      </c>
      <c r="C6820" s="458" t="s">
        <v>6096</v>
      </c>
      <c r="D6820" s="458" t="s">
        <v>3680</v>
      </c>
      <c r="E6820" s="456">
        <v>0</v>
      </c>
      <c r="F6820" s="456">
        <v>0</v>
      </c>
      <c r="G6820" s="456">
        <v>0</v>
      </c>
      <c r="H6820" s="456">
        <v>0</v>
      </c>
      <c r="I6820" s="456">
        <v>0</v>
      </c>
      <c r="J6820" s="459">
        <v>0</v>
      </c>
    </row>
    <row r="6821" spans="2:10" x14ac:dyDescent="0.25">
      <c r="B6821" s="516" t="s">
        <v>479</v>
      </c>
      <c r="C6821" s="458" t="s">
        <v>4740</v>
      </c>
      <c r="D6821" s="458" t="s">
        <v>2228</v>
      </c>
      <c r="E6821" s="456">
        <v>23000</v>
      </c>
      <c r="F6821" s="456">
        <v>0</v>
      </c>
      <c r="G6821" s="456">
        <v>0</v>
      </c>
      <c r="H6821" s="456">
        <v>0</v>
      </c>
      <c r="I6821" s="456">
        <v>23000</v>
      </c>
      <c r="J6821" s="459">
        <v>0</v>
      </c>
    </row>
    <row r="6822" spans="2:10" x14ac:dyDescent="0.25">
      <c r="B6822" s="516" t="s">
        <v>479</v>
      </c>
      <c r="C6822" s="458" t="s">
        <v>3931</v>
      </c>
      <c r="D6822" s="458" t="s">
        <v>2145</v>
      </c>
      <c r="E6822" s="456">
        <v>79500</v>
      </c>
      <c r="F6822" s="456">
        <v>0</v>
      </c>
      <c r="G6822" s="456">
        <v>8250</v>
      </c>
      <c r="H6822" s="456">
        <v>0</v>
      </c>
      <c r="I6822" s="456">
        <v>87750</v>
      </c>
      <c r="J6822" s="459">
        <v>0</v>
      </c>
    </row>
    <row r="6823" spans="2:10" x14ac:dyDescent="0.25">
      <c r="B6823" s="516" t="s">
        <v>479</v>
      </c>
      <c r="C6823" s="458" t="s">
        <v>3932</v>
      </c>
      <c r="D6823" s="458" t="s">
        <v>2233</v>
      </c>
      <c r="E6823" s="456">
        <v>62501</v>
      </c>
      <c r="F6823" s="456">
        <v>0</v>
      </c>
      <c r="G6823" s="456">
        <v>20592</v>
      </c>
      <c r="H6823" s="456">
        <v>0</v>
      </c>
      <c r="I6823" s="456">
        <v>83093</v>
      </c>
      <c r="J6823" s="459">
        <v>0</v>
      </c>
    </row>
    <row r="6824" spans="2:10" x14ac:dyDescent="0.25">
      <c r="B6824" s="516" t="s">
        <v>479</v>
      </c>
      <c r="C6824" s="458" t="s">
        <v>6097</v>
      </c>
      <c r="D6824" s="458" t="s">
        <v>2235</v>
      </c>
      <c r="E6824" s="456">
        <v>0</v>
      </c>
      <c r="F6824" s="456">
        <v>0</v>
      </c>
      <c r="G6824" s="456">
        <v>0</v>
      </c>
      <c r="H6824" s="456">
        <v>0</v>
      </c>
      <c r="I6824" s="456">
        <v>0</v>
      </c>
      <c r="J6824" s="459">
        <v>0</v>
      </c>
    </row>
    <row r="6825" spans="2:10" x14ac:dyDescent="0.25">
      <c r="B6825" s="516" t="s">
        <v>479</v>
      </c>
      <c r="C6825" s="458" t="s">
        <v>3933</v>
      </c>
      <c r="D6825" s="458" t="s">
        <v>2147</v>
      </c>
      <c r="E6825" s="456">
        <v>308258.19</v>
      </c>
      <c r="F6825" s="456">
        <v>0</v>
      </c>
      <c r="G6825" s="456">
        <v>0</v>
      </c>
      <c r="H6825" s="456">
        <v>0</v>
      </c>
      <c r="I6825" s="456">
        <v>308258.19</v>
      </c>
      <c r="J6825" s="459">
        <v>0</v>
      </c>
    </row>
    <row r="6826" spans="2:10" x14ac:dyDescent="0.25">
      <c r="B6826" s="516" t="s">
        <v>479</v>
      </c>
      <c r="C6826" s="458" t="s">
        <v>3522</v>
      </c>
      <c r="D6826" s="458" t="s">
        <v>2351</v>
      </c>
      <c r="E6826" s="456">
        <v>678268.4</v>
      </c>
      <c r="F6826" s="456">
        <v>0</v>
      </c>
      <c r="G6826" s="456">
        <v>41900</v>
      </c>
      <c r="H6826" s="456">
        <v>0</v>
      </c>
      <c r="I6826" s="456">
        <v>720168.4</v>
      </c>
      <c r="J6826" s="459">
        <v>0</v>
      </c>
    </row>
    <row r="6827" spans="2:10" x14ac:dyDescent="0.25">
      <c r="B6827" s="516" t="s">
        <v>479</v>
      </c>
      <c r="C6827" s="458" t="s">
        <v>3035</v>
      </c>
      <c r="D6827" s="458" t="s">
        <v>2149</v>
      </c>
      <c r="E6827" s="456">
        <v>39036.559999999998</v>
      </c>
      <c r="F6827" s="456">
        <v>0</v>
      </c>
      <c r="G6827" s="456">
        <v>0</v>
      </c>
      <c r="H6827" s="456">
        <v>0</v>
      </c>
      <c r="I6827" s="456">
        <v>39036.559999999998</v>
      </c>
      <c r="J6827" s="459">
        <v>0</v>
      </c>
    </row>
    <row r="6828" spans="2:10" ht="18" x14ac:dyDescent="0.25">
      <c r="B6828" s="516" t="s">
        <v>479</v>
      </c>
      <c r="C6828" s="458" t="s">
        <v>6098</v>
      </c>
      <c r="D6828" s="458" t="s">
        <v>2241</v>
      </c>
      <c r="E6828" s="456">
        <v>0</v>
      </c>
      <c r="F6828" s="456">
        <v>0</v>
      </c>
      <c r="G6828" s="456">
        <v>0</v>
      </c>
      <c r="H6828" s="456">
        <v>0</v>
      </c>
      <c r="I6828" s="456">
        <v>0</v>
      </c>
      <c r="J6828" s="459">
        <v>0</v>
      </c>
    </row>
    <row r="6829" spans="2:10" x14ac:dyDescent="0.25">
      <c r="B6829" s="516" t="s">
        <v>479</v>
      </c>
      <c r="C6829" s="458" t="s">
        <v>3523</v>
      </c>
      <c r="D6829" s="458" t="s">
        <v>2151</v>
      </c>
      <c r="E6829" s="456">
        <v>499597.2</v>
      </c>
      <c r="F6829" s="456">
        <v>0</v>
      </c>
      <c r="G6829" s="456">
        <v>116077.42</v>
      </c>
      <c r="H6829" s="456">
        <v>0</v>
      </c>
      <c r="I6829" s="456">
        <v>615674.62</v>
      </c>
      <c r="J6829" s="459">
        <v>0</v>
      </c>
    </row>
    <row r="6830" spans="2:10" ht="18" x14ac:dyDescent="0.25">
      <c r="B6830" s="516" t="s">
        <v>479</v>
      </c>
      <c r="C6830" s="458" t="s">
        <v>3036</v>
      </c>
      <c r="D6830" s="458" t="s">
        <v>2153</v>
      </c>
      <c r="E6830" s="456">
        <v>1449093.8</v>
      </c>
      <c r="F6830" s="456">
        <v>0</v>
      </c>
      <c r="G6830" s="456">
        <v>88704.02</v>
      </c>
      <c r="H6830" s="456">
        <v>0</v>
      </c>
      <c r="I6830" s="456">
        <v>1537797.82</v>
      </c>
      <c r="J6830" s="459">
        <v>0</v>
      </c>
    </row>
    <row r="6831" spans="2:10" x14ac:dyDescent="0.25">
      <c r="B6831" s="516" t="s">
        <v>479</v>
      </c>
      <c r="C6831" s="458" t="s">
        <v>3524</v>
      </c>
      <c r="D6831" s="458" t="s">
        <v>2357</v>
      </c>
      <c r="E6831" s="456">
        <v>825996.5</v>
      </c>
      <c r="F6831" s="456">
        <v>0</v>
      </c>
      <c r="G6831" s="456">
        <v>2662.08</v>
      </c>
      <c r="H6831" s="456">
        <v>0</v>
      </c>
      <c r="I6831" s="456">
        <v>828658.58</v>
      </c>
      <c r="J6831" s="459">
        <v>0</v>
      </c>
    </row>
    <row r="6832" spans="2:10" ht="18" x14ac:dyDescent="0.25">
      <c r="B6832" s="516" t="s">
        <v>479</v>
      </c>
      <c r="C6832" s="458" t="s">
        <v>6099</v>
      </c>
      <c r="D6832" s="458" t="s">
        <v>2359</v>
      </c>
      <c r="E6832" s="456">
        <v>0</v>
      </c>
      <c r="F6832" s="456">
        <v>0</v>
      </c>
      <c r="G6832" s="456">
        <v>0</v>
      </c>
      <c r="H6832" s="456">
        <v>0</v>
      </c>
      <c r="I6832" s="456">
        <v>0</v>
      </c>
      <c r="J6832" s="459">
        <v>0</v>
      </c>
    </row>
    <row r="6833" spans="2:10" x14ac:dyDescent="0.25">
      <c r="B6833" s="516" t="s">
        <v>479</v>
      </c>
      <c r="C6833" s="458" t="s">
        <v>3037</v>
      </c>
      <c r="D6833" s="458" t="s">
        <v>2155</v>
      </c>
      <c r="E6833" s="456">
        <v>25098.42</v>
      </c>
      <c r="F6833" s="456">
        <v>0</v>
      </c>
      <c r="G6833" s="456">
        <v>16260.74</v>
      </c>
      <c r="H6833" s="456">
        <v>0</v>
      </c>
      <c r="I6833" s="456">
        <v>41359.160000000003</v>
      </c>
      <c r="J6833" s="459">
        <v>0</v>
      </c>
    </row>
    <row r="6834" spans="2:10" x14ac:dyDescent="0.25">
      <c r="B6834" s="516" t="s">
        <v>479</v>
      </c>
      <c r="C6834" s="458" t="s">
        <v>3525</v>
      </c>
      <c r="D6834" s="458" t="s">
        <v>2157</v>
      </c>
      <c r="E6834" s="456">
        <v>7724</v>
      </c>
      <c r="F6834" s="456">
        <v>0</v>
      </c>
      <c r="G6834" s="456">
        <v>3803.08</v>
      </c>
      <c r="H6834" s="456">
        <v>0</v>
      </c>
      <c r="I6834" s="456">
        <v>11527.08</v>
      </c>
      <c r="J6834" s="459">
        <v>0</v>
      </c>
    </row>
    <row r="6835" spans="2:10" x14ac:dyDescent="0.25">
      <c r="B6835" s="516" t="s">
        <v>479</v>
      </c>
      <c r="C6835" s="458" t="s">
        <v>3038</v>
      </c>
      <c r="D6835" s="458" t="s">
        <v>2260</v>
      </c>
      <c r="E6835" s="456">
        <v>573.59</v>
      </c>
      <c r="F6835" s="456">
        <v>0</v>
      </c>
      <c r="G6835" s="456">
        <v>0</v>
      </c>
      <c r="H6835" s="456">
        <v>0</v>
      </c>
      <c r="I6835" s="456">
        <v>573.59</v>
      </c>
      <c r="J6835" s="459">
        <v>0</v>
      </c>
    </row>
    <row r="6836" spans="2:10" x14ac:dyDescent="0.25">
      <c r="B6836" s="516" t="s">
        <v>479</v>
      </c>
      <c r="C6836" s="458" t="s">
        <v>4402</v>
      </c>
      <c r="D6836" s="458" t="s">
        <v>3684</v>
      </c>
      <c r="E6836" s="456">
        <v>42530.75</v>
      </c>
      <c r="F6836" s="456">
        <v>0</v>
      </c>
      <c r="G6836" s="456">
        <v>7925.12</v>
      </c>
      <c r="H6836" s="456">
        <v>0</v>
      </c>
      <c r="I6836" s="456">
        <v>50455.87</v>
      </c>
      <c r="J6836" s="459">
        <v>0</v>
      </c>
    </row>
    <row r="6837" spans="2:10" x14ac:dyDescent="0.25">
      <c r="B6837" s="516" t="s">
        <v>479</v>
      </c>
      <c r="C6837" s="458" t="s">
        <v>3526</v>
      </c>
      <c r="D6837" s="458" t="s">
        <v>2262</v>
      </c>
      <c r="E6837" s="456">
        <v>2338</v>
      </c>
      <c r="F6837" s="456">
        <v>0</v>
      </c>
      <c r="G6837" s="456">
        <v>0</v>
      </c>
      <c r="H6837" s="456">
        <v>0</v>
      </c>
      <c r="I6837" s="456">
        <v>2338</v>
      </c>
      <c r="J6837" s="459">
        <v>0</v>
      </c>
    </row>
    <row r="6838" spans="2:10" ht="18" x14ac:dyDescent="0.25">
      <c r="B6838" s="516" t="s">
        <v>479</v>
      </c>
      <c r="C6838" s="458" t="s">
        <v>6100</v>
      </c>
      <c r="D6838" s="458" t="s">
        <v>4068</v>
      </c>
      <c r="E6838" s="456">
        <v>0</v>
      </c>
      <c r="F6838" s="456">
        <v>0</v>
      </c>
      <c r="G6838" s="456">
        <v>0</v>
      </c>
      <c r="H6838" s="456">
        <v>0</v>
      </c>
      <c r="I6838" s="456">
        <v>0</v>
      </c>
      <c r="J6838" s="459">
        <v>0</v>
      </c>
    </row>
    <row r="6839" spans="2:10" x14ac:dyDescent="0.25">
      <c r="B6839" s="516" t="s">
        <v>479</v>
      </c>
      <c r="C6839" s="458" t="s">
        <v>6101</v>
      </c>
      <c r="D6839" s="458" t="s">
        <v>5649</v>
      </c>
      <c r="E6839" s="456">
        <v>0</v>
      </c>
      <c r="F6839" s="456">
        <v>0</v>
      </c>
      <c r="G6839" s="456">
        <v>0</v>
      </c>
      <c r="H6839" s="456">
        <v>0</v>
      </c>
      <c r="I6839" s="456">
        <v>0</v>
      </c>
      <c r="J6839" s="459">
        <v>0</v>
      </c>
    </row>
    <row r="6840" spans="2:10" x14ac:dyDescent="0.25">
      <c r="B6840" s="516" t="s">
        <v>479</v>
      </c>
      <c r="C6840" s="458" t="s">
        <v>3934</v>
      </c>
      <c r="D6840" s="458" t="s">
        <v>2365</v>
      </c>
      <c r="E6840" s="456">
        <v>8000</v>
      </c>
      <c r="F6840" s="456">
        <v>0</v>
      </c>
      <c r="G6840" s="456">
        <v>0</v>
      </c>
      <c r="H6840" s="456">
        <v>0</v>
      </c>
      <c r="I6840" s="456">
        <v>8000</v>
      </c>
      <c r="J6840" s="459">
        <v>0</v>
      </c>
    </row>
    <row r="6841" spans="2:10" x14ac:dyDescent="0.25">
      <c r="B6841" s="516" t="s">
        <v>479</v>
      </c>
      <c r="C6841" s="458" t="s">
        <v>4958</v>
      </c>
      <c r="D6841" s="458" t="s">
        <v>3686</v>
      </c>
      <c r="E6841" s="456">
        <v>9810.34</v>
      </c>
      <c r="F6841" s="456">
        <v>0</v>
      </c>
      <c r="G6841" s="456">
        <v>0</v>
      </c>
      <c r="H6841" s="456">
        <v>0</v>
      </c>
      <c r="I6841" s="456">
        <v>9810.34</v>
      </c>
      <c r="J6841" s="459">
        <v>0</v>
      </c>
    </row>
    <row r="6842" spans="2:10" x14ac:dyDescent="0.25">
      <c r="B6842" s="516" t="s">
        <v>479</v>
      </c>
      <c r="C6842" s="458" t="s">
        <v>6102</v>
      </c>
      <c r="D6842" s="458" t="s">
        <v>2546</v>
      </c>
      <c r="E6842" s="456">
        <v>0</v>
      </c>
      <c r="F6842" s="456">
        <v>0</v>
      </c>
      <c r="G6842" s="456">
        <v>0</v>
      </c>
      <c r="H6842" s="456">
        <v>0</v>
      </c>
      <c r="I6842" s="456">
        <v>0</v>
      </c>
      <c r="J6842" s="459">
        <v>0</v>
      </c>
    </row>
    <row r="6843" spans="2:10" x14ac:dyDescent="0.25">
      <c r="B6843" s="516" t="s">
        <v>479</v>
      </c>
      <c r="C6843" s="458" t="s">
        <v>3935</v>
      </c>
      <c r="D6843" s="458" t="s">
        <v>2367</v>
      </c>
      <c r="E6843" s="456">
        <v>814872.41</v>
      </c>
      <c r="F6843" s="456">
        <v>0</v>
      </c>
      <c r="G6843" s="456">
        <v>0</v>
      </c>
      <c r="H6843" s="456">
        <v>0</v>
      </c>
      <c r="I6843" s="456">
        <v>814872.41</v>
      </c>
      <c r="J6843" s="459">
        <v>0</v>
      </c>
    </row>
    <row r="6844" spans="2:10" x14ac:dyDescent="0.25">
      <c r="B6844" s="516" t="s">
        <v>479</v>
      </c>
      <c r="C6844" s="458" t="s">
        <v>4612</v>
      </c>
      <c r="D6844" s="458" t="s">
        <v>4070</v>
      </c>
      <c r="E6844" s="456">
        <v>8957.59</v>
      </c>
      <c r="F6844" s="456">
        <v>0</v>
      </c>
      <c r="G6844" s="456">
        <v>0</v>
      </c>
      <c r="H6844" s="456">
        <v>0</v>
      </c>
      <c r="I6844" s="456">
        <v>8957.59</v>
      </c>
      <c r="J6844" s="459">
        <v>0</v>
      </c>
    </row>
    <row r="6845" spans="2:10" x14ac:dyDescent="0.25">
      <c r="B6845" s="516" t="s">
        <v>479</v>
      </c>
      <c r="C6845" s="458" t="s">
        <v>3936</v>
      </c>
      <c r="D6845" s="458" t="s">
        <v>3276</v>
      </c>
      <c r="E6845" s="456">
        <v>1478362.49</v>
      </c>
      <c r="F6845" s="456">
        <v>0</v>
      </c>
      <c r="G6845" s="456">
        <v>0</v>
      </c>
      <c r="H6845" s="456">
        <v>0</v>
      </c>
      <c r="I6845" s="456">
        <v>1478362.49</v>
      </c>
      <c r="J6845" s="459">
        <v>0</v>
      </c>
    </row>
    <row r="6846" spans="2:10" x14ac:dyDescent="0.25">
      <c r="B6846" s="516" t="s">
        <v>479</v>
      </c>
      <c r="C6846" s="458" t="s">
        <v>6103</v>
      </c>
      <c r="D6846" s="458" t="s">
        <v>5631</v>
      </c>
      <c r="E6846" s="456">
        <v>0</v>
      </c>
      <c r="F6846" s="456">
        <v>0</v>
      </c>
      <c r="G6846" s="456">
        <v>0</v>
      </c>
      <c r="H6846" s="456">
        <v>0</v>
      </c>
      <c r="I6846" s="456">
        <v>0</v>
      </c>
      <c r="J6846" s="459">
        <v>0</v>
      </c>
    </row>
    <row r="6847" spans="2:10" ht="18" x14ac:dyDescent="0.25">
      <c r="B6847" s="516" t="s">
        <v>479</v>
      </c>
      <c r="C6847" s="458" t="s">
        <v>6104</v>
      </c>
      <c r="D6847" s="458" t="s">
        <v>2369</v>
      </c>
      <c r="E6847" s="456">
        <v>0</v>
      </c>
      <c r="F6847" s="456">
        <v>0</v>
      </c>
      <c r="G6847" s="456">
        <v>0</v>
      </c>
      <c r="H6847" s="456">
        <v>0</v>
      </c>
      <c r="I6847" s="456">
        <v>0</v>
      </c>
      <c r="J6847" s="459">
        <v>0</v>
      </c>
    </row>
    <row r="6848" spans="2:10" x14ac:dyDescent="0.25">
      <c r="B6848" s="516" t="s">
        <v>479</v>
      </c>
      <c r="C6848" s="458" t="s">
        <v>3039</v>
      </c>
      <c r="D6848" s="458" t="s">
        <v>2065</v>
      </c>
      <c r="E6848" s="456">
        <v>516645.18</v>
      </c>
      <c r="F6848" s="456">
        <v>0</v>
      </c>
      <c r="G6848" s="456">
        <v>63114.8</v>
      </c>
      <c r="H6848" s="456">
        <v>0</v>
      </c>
      <c r="I6848" s="456">
        <v>579759.98</v>
      </c>
      <c r="J6848" s="459">
        <v>0</v>
      </c>
    </row>
    <row r="6849" spans="2:10" x14ac:dyDescent="0.25">
      <c r="B6849" s="516" t="s">
        <v>479</v>
      </c>
      <c r="C6849" s="458" t="s">
        <v>6105</v>
      </c>
      <c r="D6849" s="458" t="s">
        <v>5656</v>
      </c>
      <c r="E6849" s="456">
        <v>0</v>
      </c>
      <c r="F6849" s="456">
        <v>0</v>
      </c>
      <c r="G6849" s="456">
        <v>0</v>
      </c>
      <c r="H6849" s="456">
        <v>0</v>
      </c>
      <c r="I6849" s="456">
        <v>0</v>
      </c>
      <c r="J6849" s="459">
        <v>0</v>
      </c>
    </row>
    <row r="6850" spans="2:10" x14ac:dyDescent="0.25">
      <c r="B6850" s="516" t="s">
        <v>479</v>
      </c>
      <c r="C6850" s="458" t="s">
        <v>3527</v>
      </c>
      <c r="D6850" s="458" t="s">
        <v>2067</v>
      </c>
      <c r="E6850" s="456">
        <v>62086.89</v>
      </c>
      <c r="F6850" s="456">
        <v>0</v>
      </c>
      <c r="G6850" s="456">
        <v>0</v>
      </c>
      <c r="H6850" s="456">
        <v>0</v>
      </c>
      <c r="I6850" s="456">
        <v>62086.89</v>
      </c>
      <c r="J6850" s="459">
        <v>0</v>
      </c>
    </row>
    <row r="6851" spans="2:10" x14ac:dyDescent="0.25">
      <c r="B6851" s="516" t="s">
        <v>479</v>
      </c>
      <c r="C6851" s="458" t="s">
        <v>6106</v>
      </c>
      <c r="D6851" s="458" t="s">
        <v>2069</v>
      </c>
      <c r="E6851" s="456">
        <v>0</v>
      </c>
      <c r="F6851" s="456">
        <v>0</v>
      </c>
      <c r="G6851" s="456">
        <v>0</v>
      </c>
      <c r="H6851" s="456">
        <v>0</v>
      </c>
      <c r="I6851" s="456">
        <v>0</v>
      </c>
      <c r="J6851" s="459">
        <v>0</v>
      </c>
    </row>
    <row r="6852" spans="2:10" x14ac:dyDescent="0.25">
      <c r="B6852" s="516" t="s">
        <v>479</v>
      </c>
      <c r="C6852" s="458" t="s">
        <v>6107</v>
      </c>
      <c r="D6852" s="458" t="s">
        <v>2071</v>
      </c>
      <c r="E6852" s="456">
        <v>0</v>
      </c>
      <c r="F6852" s="456">
        <v>0</v>
      </c>
      <c r="G6852" s="456">
        <v>0</v>
      </c>
      <c r="H6852" s="456">
        <v>0</v>
      </c>
      <c r="I6852" s="456">
        <v>0</v>
      </c>
      <c r="J6852" s="459">
        <v>0</v>
      </c>
    </row>
    <row r="6853" spans="2:10" x14ac:dyDescent="0.25">
      <c r="B6853" s="516" t="s">
        <v>479</v>
      </c>
      <c r="C6853" s="458" t="s">
        <v>4741</v>
      </c>
      <c r="D6853" s="458" t="s">
        <v>2073</v>
      </c>
      <c r="E6853" s="456">
        <v>7292.26</v>
      </c>
      <c r="F6853" s="456">
        <v>0</v>
      </c>
      <c r="G6853" s="456">
        <v>0</v>
      </c>
      <c r="H6853" s="456">
        <v>0</v>
      </c>
      <c r="I6853" s="456">
        <v>7292.26</v>
      </c>
      <c r="J6853" s="459">
        <v>0</v>
      </c>
    </row>
    <row r="6854" spans="2:10" x14ac:dyDescent="0.25">
      <c r="B6854" s="516" t="s">
        <v>479</v>
      </c>
      <c r="C6854" s="458" t="s">
        <v>3040</v>
      </c>
      <c r="D6854" s="458" t="s">
        <v>2075</v>
      </c>
      <c r="E6854" s="456">
        <v>46603.43</v>
      </c>
      <c r="F6854" s="456">
        <v>0</v>
      </c>
      <c r="G6854" s="456">
        <v>8365.06</v>
      </c>
      <c r="H6854" s="456">
        <v>0</v>
      </c>
      <c r="I6854" s="456">
        <v>54968.49</v>
      </c>
      <c r="J6854" s="459">
        <v>0</v>
      </c>
    </row>
    <row r="6855" spans="2:10" x14ac:dyDescent="0.25">
      <c r="B6855" s="516" t="s">
        <v>479</v>
      </c>
      <c r="C6855" s="458" t="s">
        <v>3041</v>
      </c>
      <c r="D6855" s="458" t="s">
        <v>2079</v>
      </c>
      <c r="E6855" s="456">
        <v>323470.83</v>
      </c>
      <c r="F6855" s="456">
        <v>0</v>
      </c>
      <c r="G6855" s="456">
        <v>31165.24</v>
      </c>
      <c r="H6855" s="456">
        <v>0</v>
      </c>
      <c r="I6855" s="456">
        <v>354636.07</v>
      </c>
      <c r="J6855" s="459">
        <v>0</v>
      </c>
    </row>
    <row r="6856" spans="2:10" x14ac:dyDescent="0.25">
      <c r="B6856" s="516" t="s">
        <v>479</v>
      </c>
      <c r="C6856" s="458" t="s">
        <v>3528</v>
      </c>
      <c r="D6856" s="458" t="s">
        <v>2081</v>
      </c>
      <c r="E6856" s="456">
        <v>69698.7</v>
      </c>
      <c r="F6856" s="456">
        <v>0</v>
      </c>
      <c r="G6856" s="456">
        <v>9538.98</v>
      </c>
      <c r="H6856" s="456">
        <v>0</v>
      </c>
      <c r="I6856" s="456">
        <v>79237.679999999993</v>
      </c>
      <c r="J6856" s="459">
        <v>0</v>
      </c>
    </row>
    <row r="6857" spans="2:10" x14ac:dyDescent="0.25">
      <c r="B6857" s="516" t="s">
        <v>479</v>
      </c>
      <c r="C6857" s="458" t="s">
        <v>4959</v>
      </c>
      <c r="D6857" s="458" t="s">
        <v>2083</v>
      </c>
      <c r="E6857" s="456">
        <v>21526.3</v>
      </c>
      <c r="F6857" s="456">
        <v>0</v>
      </c>
      <c r="G6857" s="456">
        <v>0</v>
      </c>
      <c r="H6857" s="456">
        <v>0</v>
      </c>
      <c r="I6857" s="456">
        <v>21526.3</v>
      </c>
      <c r="J6857" s="459">
        <v>0</v>
      </c>
    </row>
    <row r="6858" spans="2:10" x14ac:dyDescent="0.25">
      <c r="B6858" s="516" t="s">
        <v>479</v>
      </c>
      <c r="C6858" s="458" t="s">
        <v>3937</v>
      </c>
      <c r="D6858" s="458" t="s">
        <v>2085</v>
      </c>
      <c r="E6858" s="456">
        <v>49867.59</v>
      </c>
      <c r="F6858" s="456">
        <v>0</v>
      </c>
      <c r="G6858" s="456">
        <v>14571.39</v>
      </c>
      <c r="H6858" s="456">
        <v>0</v>
      </c>
      <c r="I6858" s="456">
        <v>64438.98</v>
      </c>
      <c r="J6858" s="459">
        <v>0</v>
      </c>
    </row>
    <row r="6859" spans="2:10" x14ac:dyDescent="0.25">
      <c r="B6859" s="516" t="s">
        <v>479</v>
      </c>
      <c r="C6859" s="458" t="s">
        <v>3938</v>
      </c>
      <c r="D6859" s="458" t="s">
        <v>2087</v>
      </c>
      <c r="E6859" s="456">
        <v>14837.49</v>
      </c>
      <c r="F6859" s="456">
        <v>0</v>
      </c>
      <c r="G6859" s="456">
        <v>0</v>
      </c>
      <c r="H6859" s="456">
        <v>0</v>
      </c>
      <c r="I6859" s="456">
        <v>14837.49</v>
      </c>
      <c r="J6859" s="459">
        <v>0</v>
      </c>
    </row>
    <row r="6860" spans="2:10" x14ac:dyDescent="0.25">
      <c r="B6860" s="516" t="s">
        <v>479</v>
      </c>
      <c r="C6860" s="458" t="s">
        <v>3042</v>
      </c>
      <c r="D6860" s="458" t="s">
        <v>2089</v>
      </c>
      <c r="E6860" s="456">
        <v>10894</v>
      </c>
      <c r="F6860" s="456">
        <v>0</v>
      </c>
      <c r="G6860" s="456">
        <v>877.5</v>
      </c>
      <c r="H6860" s="456">
        <v>0</v>
      </c>
      <c r="I6860" s="456">
        <v>11771.5</v>
      </c>
      <c r="J6860" s="459">
        <v>0</v>
      </c>
    </row>
    <row r="6861" spans="2:10" x14ac:dyDescent="0.25">
      <c r="B6861" s="516" t="s">
        <v>479</v>
      </c>
      <c r="C6861" s="458" t="s">
        <v>4403</v>
      </c>
      <c r="D6861" s="458" t="s">
        <v>4060</v>
      </c>
      <c r="E6861" s="456">
        <v>5653.47</v>
      </c>
      <c r="F6861" s="456">
        <v>0</v>
      </c>
      <c r="G6861" s="456">
        <v>0</v>
      </c>
      <c r="H6861" s="456">
        <v>0</v>
      </c>
      <c r="I6861" s="456">
        <v>5653.47</v>
      </c>
      <c r="J6861" s="459">
        <v>0</v>
      </c>
    </row>
    <row r="6862" spans="2:10" x14ac:dyDescent="0.25">
      <c r="B6862" s="516" t="s">
        <v>479</v>
      </c>
      <c r="C6862" s="458" t="s">
        <v>3529</v>
      </c>
      <c r="D6862" s="458" t="s">
        <v>2095</v>
      </c>
      <c r="E6862" s="456">
        <v>9856.82</v>
      </c>
      <c r="F6862" s="456">
        <v>0</v>
      </c>
      <c r="G6862" s="456">
        <v>1411.77</v>
      </c>
      <c r="H6862" s="456">
        <v>0</v>
      </c>
      <c r="I6862" s="456">
        <v>11268.59</v>
      </c>
      <c r="J6862" s="459">
        <v>0</v>
      </c>
    </row>
    <row r="6863" spans="2:10" x14ac:dyDescent="0.25">
      <c r="B6863" s="516" t="s">
        <v>479</v>
      </c>
      <c r="C6863" s="458" t="s">
        <v>4404</v>
      </c>
      <c r="D6863" s="458" t="s">
        <v>2101</v>
      </c>
      <c r="E6863" s="456">
        <v>556.37</v>
      </c>
      <c r="F6863" s="456">
        <v>0</v>
      </c>
      <c r="G6863" s="456">
        <v>0</v>
      </c>
      <c r="H6863" s="456">
        <v>0</v>
      </c>
      <c r="I6863" s="456">
        <v>556.37</v>
      </c>
      <c r="J6863" s="459">
        <v>0</v>
      </c>
    </row>
    <row r="6864" spans="2:10" x14ac:dyDescent="0.25">
      <c r="B6864" s="516" t="s">
        <v>479</v>
      </c>
      <c r="C6864" s="458" t="s">
        <v>3939</v>
      </c>
      <c r="D6864" s="458" t="s">
        <v>2103</v>
      </c>
      <c r="E6864" s="456">
        <v>11880</v>
      </c>
      <c r="F6864" s="456">
        <v>0</v>
      </c>
      <c r="G6864" s="456">
        <v>0</v>
      </c>
      <c r="H6864" s="456">
        <v>0</v>
      </c>
      <c r="I6864" s="456">
        <v>11880</v>
      </c>
      <c r="J6864" s="459">
        <v>0</v>
      </c>
    </row>
    <row r="6865" spans="2:10" x14ac:dyDescent="0.25">
      <c r="B6865" s="516" t="s">
        <v>479</v>
      </c>
      <c r="C6865" s="458" t="s">
        <v>3043</v>
      </c>
      <c r="D6865" s="458" t="s">
        <v>2105</v>
      </c>
      <c r="E6865" s="456">
        <v>136.96</v>
      </c>
      <c r="F6865" s="456">
        <v>0</v>
      </c>
      <c r="G6865" s="456">
        <v>0</v>
      </c>
      <c r="H6865" s="456">
        <v>0</v>
      </c>
      <c r="I6865" s="456">
        <v>136.96</v>
      </c>
      <c r="J6865" s="459">
        <v>0</v>
      </c>
    </row>
    <row r="6866" spans="2:10" x14ac:dyDescent="0.25">
      <c r="B6866" s="516" t="s">
        <v>479</v>
      </c>
      <c r="C6866" s="458" t="s">
        <v>3940</v>
      </c>
      <c r="D6866" s="458" t="s">
        <v>2107</v>
      </c>
      <c r="E6866" s="456">
        <v>181050.62</v>
      </c>
      <c r="F6866" s="456">
        <v>0</v>
      </c>
      <c r="G6866" s="456">
        <v>2155.17</v>
      </c>
      <c r="H6866" s="456">
        <v>0</v>
      </c>
      <c r="I6866" s="456">
        <v>183205.79</v>
      </c>
      <c r="J6866" s="459">
        <v>0</v>
      </c>
    </row>
    <row r="6867" spans="2:10" x14ac:dyDescent="0.25">
      <c r="B6867" s="516" t="s">
        <v>479</v>
      </c>
      <c r="C6867" s="458" t="s">
        <v>6108</v>
      </c>
      <c r="D6867" s="458" t="s">
        <v>2109</v>
      </c>
      <c r="E6867" s="456">
        <v>0</v>
      </c>
      <c r="F6867" s="456">
        <v>0</v>
      </c>
      <c r="G6867" s="456">
        <v>0</v>
      </c>
      <c r="H6867" s="456">
        <v>0</v>
      </c>
      <c r="I6867" s="456">
        <v>0</v>
      </c>
      <c r="J6867" s="459">
        <v>0</v>
      </c>
    </row>
    <row r="6868" spans="2:10" x14ac:dyDescent="0.25">
      <c r="B6868" s="516" t="s">
        <v>479</v>
      </c>
      <c r="C6868" s="458" t="s">
        <v>6109</v>
      </c>
      <c r="D6868" s="458" t="s">
        <v>2191</v>
      </c>
      <c r="E6868" s="456">
        <v>0</v>
      </c>
      <c r="F6868" s="456">
        <v>0</v>
      </c>
      <c r="G6868" s="456">
        <v>480</v>
      </c>
      <c r="H6868" s="456">
        <v>0</v>
      </c>
      <c r="I6868" s="456">
        <v>480</v>
      </c>
      <c r="J6868" s="459">
        <v>0</v>
      </c>
    </row>
    <row r="6869" spans="2:10" x14ac:dyDescent="0.25">
      <c r="B6869" s="516" t="s">
        <v>479</v>
      </c>
      <c r="C6869" s="458" t="s">
        <v>6110</v>
      </c>
      <c r="D6869" s="458" t="s">
        <v>2294</v>
      </c>
      <c r="E6869" s="456">
        <v>0</v>
      </c>
      <c r="F6869" s="456">
        <v>0</v>
      </c>
      <c r="G6869" s="456">
        <v>0</v>
      </c>
      <c r="H6869" s="456">
        <v>0</v>
      </c>
      <c r="I6869" s="456">
        <v>0</v>
      </c>
      <c r="J6869" s="459">
        <v>0</v>
      </c>
    </row>
    <row r="6870" spans="2:10" x14ac:dyDescent="0.25">
      <c r="B6870" s="516" t="s">
        <v>479</v>
      </c>
      <c r="C6870" s="458" t="s">
        <v>3530</v>
      </c>
      <c r="D6870" s="458" t="s">
        <v>2390</v>
      </c>
      <c r="E6870" s="456">
        <v>1018872</v>
      </c>
      <c r="F6870" s="456">
        <v>0</v>
      </c>
      <c r="G6870" s="456">
        <v>113208</v>
      </c>
      <c r="H6870" s="456">
        <v>0</v>
      </c>
      <c r="I6870" s="456">
        <v>1132080</v>
      </c>
      <c r="J6870" s="459">
        <v>0</v>
      </c>
    </row>
    <row r="6871" spans="2:10" x14ac:dyDescent="0.25">
      <c r="B6871" s="516" t="s">
        <v>479</v>
      </c>
      <c r="C6871" s="458" t="s">
        <v>3531</v>
      </c>
      <c r="D6871" s="458" t="s">
        <v>2115</v>
      </c>
      <c r="E6871" s="456">
        <v>96245.87</v>
      </c>
      <c r="F6871" s="456">
        <v>0</v>
      </c>
      <c r="G6871" s="456">
        <v>7908.75</v>
      </c>
      <c r="H6871" s="456">
        <v>0</v>
      </c>
      <c r="I6871" s="456">
        <v>104154.62</v>
      </c>
      <c r="J6871" s="459">
        <v>0</v>
      </c>
    </row>
    <row r="6872" spans="2:10" x14ac:dyDescent="0.25">
      <c r="B6872" s="516" t="s">
        <v>479</v>
      </c>
      <c r="C6872" s="458" t="s">
        <v>4166</v>
      </c>
      <c r="D6872" s="458" t="s">
        <v>2117</v>
      </c>
      <c r="E6872" s="456">
        <v>133198.95000000001</v>
      </c>
      <c r="F6872" s="456">
        <v>0</v>
      </c>
      <c r="G6872" s="456">
        <v>7068.9</v>
      </c>
      <c r="H6872" s="456">
        <v>0</v>
      </c>
      <c r="I6872" s="456">
        <v>140267.85</v>
      </c>
      <c r="J6872" s="459">
        <v>0</v>
      </c>
    </row>
    <row r="6873" spans="2:10" x14ac:dyDescent="0.25">
      <c r="B6873" s="516" t="s">
        <v>479</v>
      </c>
      <c r="C6873" s="458" t="s">
        <v>3532</v>
      </c>
      <c r="D6873" s="458" t="s">
        <v>2119</v>
      </c>
      <c r="E6873" s="456">
        <v>15047.9</v>
      </c>
      <c r="F6873" s="456">
        <v>0</v>
      </c>
      <c r="G6873" s="456">
        <v>0</v>
      </c>
      <c r="H6873" s="456">
        <v>0</v>
      </c>
      <c r="I6873" s="456">
        <v>15047.9</v>
      </c>
      <c r="J6873" s="459">
        <v>0</v>
      </c>
    </row>
    <row r="6874" spans="2:10" x14ac:dyDescent="0.25">
      <c r="B6874" s="516" t="s">
        <v>479</v>
      </c>
      <c r="C6874" s="458" t="s">
        <v>3941</v>
      </c>
      <c r="D6874" s="458" t="s">
        <v>2121</v>
      </c>
      <c r="E6874" s="456">
        <v>2505.46</v>
      </c>
      <c r="F6874" s="456">
        <v>0</v>
      </c>
      <c r="G6874" s="456">
        <v>471.55</v>
      </c>
      <c r="H6874" s="456">
        <v>0</v>
      </c>
      <c r="I6874" s="456">
        <v>2977.01</v>
      </c>
      <c r="J6874" s="459">
        <v>0</v>
      </c>
    </row>
    <row r="6875" spans="2:10" x14ac:dyDescent="0.25">
      <c r="B6875" s="516" t="s">
        <v>479</v>
      </c>
      <c r="C6875" s="458" t="s">
        <v>4960</v>
      </c>
      <c r="D6875" s="458" t="s">
        <v>2123</v>
      </c>
      <c r="E6875" s="456">
        <v>466.42</v>
      </c>
      <c r="F6875" s="456">
        <v>0</v>
      </c>
      <c r="G6875" s="456">
        <v>0</v>
      </c>
      <c r="H6875" s="456">
        <v>0</v>
      </c>
      <c r="I6875" s="456">
        <v>466.42</v>
      </c>
      <c r="J6875" s="459">
        <v>0</v>
      </c>
    </row>
    <row r="6876" spans="2:10" ht="18" x14ac:dyDescent="0.25">
      <c r="B6876" s="516" t="s">
        <v>479</v>
      </c>
      <c r="C6876" s="458" t="s">
        <v>6111</v>
      </c>
      <c r="D6876" s="458" t="s">
        <v>2127</v>
      </c>
      <c r="E6876" s="456">
        <v>0</v>
      </c>
      <c r="F6876" s="456">
        <v>0</v>
      </c>
      <c r="G6876" s="456">
        <v>0</v>
      </c>
      <c r="H6876" s="456">
        <v>0</v>
      </c>
      <c r="I6876" s="456">
        <v>0</v>
      </c>
      <c r="J6876" s="459">
        <v>0</v>
      </c>
    </row>
    <row r="6877" spans="2:10" x14ac:dyDescent="0.25">
      <c r="B6877" s="516" t="s">
        <v>479</v>
      </c>
      <c r="C6877" s="458" t="s">
        <v>4961</v>
      </c>
      <c r="D6877" s="458" t="s">
        <v>2129</v>
      </c>
      <c r="E6877" s="456">
        <v>5571.8</v>
      </c>
      <c r="F6877" s="456">
        <v>0</v>
      </c>
      <c r="G6877" s="456">
        <v>3414.66</v>
      </c>
      <c r="H6877" s="456">
        <v>0</v>
      </c>
      <c r="I6877" s="456">
        <v>8986.4599999999991</v>
      </c>
      <c r="J6877" s="459">
        <v>0</v>
      </c>
    </row>
    <row r="6878" spans="2:10" x14ac:dyDescent="0.25">
      <c r="B6878" s="516" t="s">
        <v>479</v>
      </c>
      <c r="C6878" s="458" t="s">
        <v>3942</v>
      </c>
      <c r="D6878" s="458" t="s">
        <v>2131</v>
      </c>
      <c r="E6878" s="456">
        <v>35945.31</v>
      </c>
      <c r="F6878" s="456">
        <v>0</v>
      </c>
      <c r="G6878" s="456">
        <v>1206.9000000000001</v>
      </c>
      <c r="H6878" s="456">
        <v>0</v>
      </c>
      <c r="I6878" s="456">
        <v>37152.21</v>
      </c>
      <c r="J6878" s="459">
        <v>0</v>
      </c>
    </row>
    <row r="6879" spans="2:10" x14ac:dyDescent="0.25">
      <c r="B6879" s="516" t="s">
        <v>479</v>
      </c>
      <c r="C6879" s="458" t="s">
        <v>6112</v>
      </c>
      <c r="D6879" s="458" t="s">
        <v>2137</v>
      </c>
      <c r="E6879" s="456">
        <v>0</v>
      </c>
      <c r="F6879" s="456">
        <v>0</v>
      </c>
      <c r="G6879" s="456">
        <v>0</v>
      </c>
      <c r="H6879" s="456">
        <v>0</v>
      </c>
      <c r="I6879" s="456">
        <v>0</v>
      </c>
      <c r="J6879" s="459">
        <v>0</v>
      </c>
    </row>
    <row r="6880" spans="2:10" x14ac:dyDescent="0.25">
      <c r="B6880" s="516" t="s">
        <v>479</v>
      </c>
      <c r="C6880" s="458" t="s">
        <v>4742</v>
      </c>
      <c r="D6880" s="458" t="s">
        <v>2139</v>
      </c>
      <c r="E6880" s="456">
        <v>204.18</v>
      </c>
      <c r="F6880" s="456">
        <v>0</v>
      </c>
      <c r="G6880" s="456">
        <v>0</v>
      </c>
      <c r="H6880" s="456">
        <v>0</v>
      </c>
      <c r="I6880" s="456">
        <v>204.18</v>
      </c>
      <c r="J6880" s="459">
        <v>0</v>
      </c>
    </row>
    <row r="6881" spans="2:10" x14ac:dyDescent="0.25">
      <c r="B6881" s="516" t="s">
        <v>479</v>
      </c>
      <c r="C6881" s="458" t="s">
        <v>3533</v>
      </c>
      <c r="D6881" s="458" t="s">
        <v>2325</v>
      </c>
      <c r="E6881" s="456">
        <v>199116.23</v>
      </c>
      <c r="F6881" s="456">
        <v>0</v>
      </c>
      <c r="G6881" s="456">
        <v>165.12</v>
      </c>
      <c r="H6881" s="456">
        <v>0</v>
      </c>
      <c r="I6881" s="456">
        <v>199281.35</v>
      </c>
      <c r="J6881" s="459">
        <v>0</v>
      </c>
    </row>
    <row r="6882" spans="2:10" x14ac:dyDescent="0.25">
      <c r="B6882" s="516" t="s">
        <v>479</v>
      </c>
      <c r="C6882" s="458" t="s">
        <v>3943</v>
      </c>
      <c r="D6882" s="458" t="s">
        <v>2327</v>
      </c>
      <c r="E6882" s="456">
        <v>869.72</v>
      </c>
      <c r="F6882" s="456">
        <v>0</v>
      </c>
      <c r="G6882" s="456">
        <v>488.4</v>
      </c>
      <c r="H6882" s="456">
        <v>0</v>
      </c>
      <c r="I6882" s="456">
        <v>1358.12</v>
      </c>
      <c r="J6882" s="459">
        <v>0</v>
      </c>
    </row>
    <row r="6883" spans="2:10" x14ac:dyDescent="0.25">
      <c r="B6883" s="516" t="s">
        <v>479</v>
      </c>
      <c r="C6883" s="458" t="s">
        <v>4405</v>
      </c>
      <c r="D6883" s="458" t="s">
        <v>2208</v>
      </c>
      <c r="E6883" s="456">
        <v>377.85</v>
      </c>
      <c r="F6883" s="456">
        <v>0</v>
      </c>
      <c r="G6883" s="456">
        <v>0</v>
      </c>
      <c r="H6883" s="456">
        <v>0</v>
      </c>
      <c r="I6883" s="456">
        <v>377.85</v>
      </c>
      <c r="J6883" s="459">
        <v>0</v>
      </c>
    </row>
    <row r="6884" spans="2:10" x14ac:dyDescent="0.25">
      <c r="B6884" s="516" t="s">
        <v>479</v>
      </c>
      <c r="C6884" s="458" t="s">
        <v>4406</v>
      </c>
      <c r="D6884" s="458" t="s">
        <v>2210</v>
      </c>
      <c r="E6884" s="456">
        <v>2924013.57</v>
      </c>
      <c r="F6884" s="456">
        <v>0</v>
      </c>
      <c r="G6884" s="456">
        <v>146629.70000000001</v>
      </c>
      <c r="H6884" s="456">
        <v>0</v>
      </c>
      <c r="I6884" s="456">
        <v>3070643.27</v>
      </c>
      <c r="J6884" s="459">
        <v>0</v>
      </c>
    </row>
    <row r="6885" spans="2:10" x14ac:dyDescent="0.25">
      <c r="B6885" s="516" t="s">
        <v>479</v>
      </c>
      <c r="C6885" s="458" t="s">
        <v>3944</v>
      </c>
      <c r="D6885" s="458" t="s">
        <v>2141</v>
      </c>
      <c r="E6885" s="456">
        <v>782.07</v>
      </c>
      <c r="F6885" s="456">
        <v>0</v>
      </c>
      <c r="G6885" s="456">
        <v>0</v>
      </c>
      <c r="H6885" s="456">
        <v>0</v>
      </c>
      <c r="I6885" s="456">
        <v>782.07</v>
      </c>
      <c r="J6885" s="459">
        <v>0</v>
      </c>
    </row>
    <row r="6886" spans="2:10" x14ac:dyDescent="0.25">
      <c r="B6886" s="516" t="s">
        <v>479</v>
      </c>
      <c r="C6886" s="458" t="s">
        <v>3044</v>
      </c>
      <c r="D6886" s="458" t="s">
        <v>2143</v>
      </c>
      <c r="E6886" s="456">
        <v>3669.16</v>
      </c>
      <c r="F6886" s="456">
        <v>0</v>
      </c>
      <c r="G6886" s="456">
        <v>366.8</v>
      </c>
      <c r="H6886" s="456">
        <v>0</v>
      </c>
      <c r="I6886" s="456">
        <v>4035.96</v>
      </c>
      <c r="J6886" s="459">
        <v>0</v>
      </c>
    </row>
    <row r="6887" spans="2:10" x14ac:dyDescent="0.25">
      <c r="B6887" s="516" t="s">
        <v>479</v>
      </c>
      <c r="C6887" s="458" t="s">
        <v>6113</v>
      </c>
      <c r="D6887" s="458" t="s">
        <v>5662</v>
      </c>
      <c r="E6887" s="456">
        <v>0</v>
      </c>
      <c r="F6887" s="456">
        <v>0</v>
      </c>
      <c r="G6887" s="456">
        <v>0</v>
      </c>
      <c r="H6887" s="456">
        <v>0</v>
      </c>
      <c r="I6887" s="456">
        <v>0</v>
      </c>
      <c r="J6887" s="459">
        <v>0</v>
      </c>
    </row>
    <row r="6888" spans="2:10" x14ac:dyDescent="0.25">
      <c r="B6888" s="516" t="s">
        <v>479</v>
      </c>
      <c r="C6888" s="458" t="s">
        <v>3945</v>
      </c>
      <c r="D6888" s="458" t="s">
        <v>2145</v>
      </c>
      <c r="E6888" s="456">
        <v>79500</v>
      </c>
      <c r="F6888" s="456">
        <v>0</v>
      </c>
      <c r="G6888" s="456">
        <v>8250</v>
      </c>
      <c r="H6888" s="456">
        <v>0</v>
      </c>
      <c r="I6888" s="456">
        <v>87750</v>
      </c>
      <c r="J6888" s="459">
        <v>0</v>
      </c>
    </row>
    <row r="6889" spans="2:10" x14ac:dyDescent="0.25">
      <c r="B6889" s="516" t="s">
        <v>479</v>
      </c>
      <c r="C6889" s="458" t="s">
        <v>3946</v>
      </c>
      <c r="D6889" s="458" t="s">
        <v>2233</v>
      </c>
      <c r="E6889" s="456">
        <v>311630</v>
      </c>
      <c r="F6889" s="456">
        <v>0</v>
      </c>
      <c r="G6889" s="456">
        <v>32970</v>
      </c>
      <c r="H6889" s="456">
        <v>0</v>
      </c>
      <c r="I6889" s="456">
        <v>344600</v>
      </c>
      <c r="J6889" s="459">
        <v>0</v>
      </c>
    </row>
    <row r="6890" spans="2:10" x14ac:dyDescent="0.25">
      <c r="B6890" s="516" t="s">
        <v>479</v>
      </c>
      <c r="C6890" s="458" t="s">
        <v>3947</v>
      </c>
      <c r="D6890" s="458" t="s">
        <v>2147</v>
      </c>
      <c r="E6890" s="456">
        <v>9963.52</v>
      </c>
      <c r="F6890" s="456">
        <v>0</v>
      </c>
      <c r="G6890" s="456">
        <v>0</v>
      </c>
      <c r="H6890" s="456">
        <v>0</v>
      </c>
      <c r="I6890" s="456">
        <v>9963.52</v>
      </c>
      <c r="J6890" s="459">
        <v>0</v>
      </c>
    </row>
    <row r="6891" spans="2:10" x14ac:dyDescent="0.25">
      <c r="B6891" s="516" t="s">
        <v>479</v>
      </c>
      <c r="C6891" s="458" t="s">
        <v>4407</v>
      </c>
      <c r="D6891" s="458" t="s">
        <v>2351</v>
      </c>
      <c r="E6891" s="456">
        <v>3000</v>
      </c>
      <c r="F6891" s="456">
        <v>0</v>
      </c>
      <c r="G6891" s="456">
        <v>0</v>
      </c>
      <c r="H6891" s="456">
        <v>0</v>
      </c>
      <c r="I6891" s="456">
        <v>3000</v>
      </c>
      <c r="J6891" s="459">
        <v>0</v>
      </c>
    </row>
    <row r="6892" spans="2:10" ht="18" x14ac:dyDescent="0.25">
      <c r="B6892" s="516" t="s">
        <v>479</v>
      </c>
      <c r="C6892" s="458" t="s">
        <v>6114</v>
      </c>
      <c r="D6892" s="458" t="s">
        <v>2243</v>
      </c>
      <c r="E6892" s="456">
        <v>0</v>
      </c>
      <c r="F6892" s="456">
        <v>0</v>
      </c>
      <c r="G6892" s="456">
        <v>0</v>
      </c>
      <c r="H6892" s="456">
        <v>0</v>
      </c>
      <c r="I6892" s="456">
        <v>0</v>
      </c>
      <c r="J6892" s="459">
        <v>0</v>
      </c>
    </row>
    <row r="6893" spans="2:10" x14ac:dyDescent="0.25">
      <c r="B6893" s="516" t="s">
        <v>479</v>
      </c>
      <c r="C6893" s="458" t="s">
        <v>3948</v>
      </c>
      <c r="D6893" s="458" t="s">
        <v>2151</v>
      </c>
      <c r="E6893" s="456">
        <v>14071.92</v>
      </c>
      <c r="F6893" s="456">
        <v>0</v>
      </c>
      <c r="G6893" s="456">
        <v>3087.16</v>
      </c>
      <c r="H6893" s="456">
        <v>0</v>
      </c>
      <c r="I6893" s="456">
        <v>17159.080000000002</v>
      </c>
      <c r="J6893" s="459">
        <v>0</v>
      </c>
    </row>
    <row r="6894" spans="2:10" x14ac:dyDescent="0.25">
      <c r="B6894" s="516" t="s">
        <v>479</v>
      </c>
      <c r="C6894" s="458" t="s">
        <v>6115</v>
      </c>
      <c r="D6894" s="458" t="s">
        <v>2246</v>
      </c>
      <c r="E6894" s="456">
        <v>0</v>
      </c>
      <c r="F6894" s="456">
        <v>0</v>
      </c>
      <c r="G6894" s="456">
        <v>0</v>
      </c>
      <c r="H6894" s="456">
        <v>0</v>
      </c>
      <c r="I6894" s="456">
        <v>0</v>
      </c>
      <c r="J6894" s="459">
        <v>0</v>
      </c>
    </row>
    <row r="6895" spans="2:10" ht="18" x14ac:dyDescent="0.25">
      <c r="B6895" s="516" t="s">
        <v>479</v>
      </c>
      <c r="C6895" s="458" t="s">
        <v>3949</v>
      </c>
      <c r="D6895" s="458" t="s">
        <v>2153</v>
      </c>
      <c r="E6895" s="456">
        <v>1128</v>
      </c>
      <c r="F6895" s="456">
        <v>0</v>
      </c>
      <c r="G6895" s="456">
        <v>0</v>
      </c>
      <c r="H6895" s="456">
        <v>0</v>
      </c>
      <c r="I6895" s="456">
        <v>1128</v>
      </c>
      <c r="J6895" s="459">
        <v>0</v>
      </c>
    </row>
    <row r="6896" spans="2:10" x14ac:dyDescent="0.25">
      <c r="B6896" s="516" t="s">
        <v>479</v>
      </c>
      <c r="C6896" s="458" t="s">
        <v>4613</v>
      </c>
      <c r="D6896" s="458" t="s">
        <v>2357</v>
      </c>
      <c r="E6896" s="456">
        <v>29087.32</v>
      </c>
      <c r="F6896" s="456">
        <v>0</v>
      </c>
      <c r="G6896" s="456">
        <v>0</v>
      </c>
      <c r="H6896" s="456">
        <v>0</v>
      </c>
      <c r="I6896" s="456">
        <v>29087.32</v>
      </c>
      <c r="J6896" s="459">
        <v>0</v>
      </c>
    </row>
    <row r="6897" spans="2:10" ht="18" x14ac:dyDescent="0.25">
      <c r="B6897" s="516" t="s">
        <v>479</v>
      </c>
      <c r="C6897" s="458" t="s">
        <v>4743</v>
      </c>
      <c r="D6897" s="458" t="s">
        <v>2359</v>
      </c>
      <c r="E6897" s="456">
        <v>72700</v>
      </c>
      <c r="F6897" s="456">
        <v>0</v>
      </c>
      <c r="G6897" s="456">
        <v>1500</v>
      </c>
      <c r="H6897" s="456">
        <v>0</v>
      </c>
      <c r="I6897" s="456">
        <v>74200</v>
      </c>
      <c r="J6897" s="459">
        <v>0</v>
      </c>
    </row>
    <row r="6898" spans="2:10" x14ac:dyDescent="0.25">
      <c r="B6898" s="516" t="s">
        <v>479</v>
      </c>
      <c r="C6898" s="458" t="s">
        <v>3045</v>
      </c>
      <c r="D6898" s="458" t="s">
        <v>2155</v>
      </c>
      <c r="E6898" s="456">
        <v>4126.91</v>
      </c>
      <c r="F6898" s="456">
        <v>0</v>
      </c>
      <c r="G6898" s="456">
        <v>0</v>
      </c>
      <c r="H6898" s="456">
        <v>0</v>
      </c>
      <c r="I6898" s="456">
        <v>4126.91</v>
      </c>
      <c r="J6898" s="459">
        <v>0</v>
      </c>
    </row>
    <row r="6899" spans="2:10" x14ac:dyDescent="0.25">
      <c r="B6899" s="516" t="s">
        <v>479</v>
      </c>
      <c r="C6899" s="458" t="s">
        <v>3046</v>
      </c>
      <c r="D6899" s="458" t="s">
        <v>2157</v>
      </c>
      <c r="E6899" s="456">
        <v>2788</v>
      </c>
      <c r="F6899" s="456">
        <v>0</v>
      </c>
      <c r="G6899" s="456">
        <v>2011.08</v>
      </c>
      <c r="H6899" s="456">
        <v>0</v>
      </c>
      <c r="I6899" s="456">
        <v>4799.08</v>
      </c>
      <c r="J6899" s="459">
        <v>0</v>
      </c>
    </row>
    <row r="6900" spans="2:10" x14ac:dyDescent="0.25">
      <c r="B6900" s="516" t="s">
        <v>479</v>
      </c>
      <c r="C6900" s="458" t="s">
        <v>6116</v>
      </c>
      <c r="D6900" s="458" t="s">
        <v>2097</v>
      </c>
      <c r="E6900" s="456">
        <v>0</v>
      </c>
      <c r="F6900" s="456">
        <v>0</v>
      </c>
      <c r="G6900" s="456">
        <v>0</v>
      </c>
      <c r="H6900" s="456">
        <v>0</v>
      </c>
      <c r="I6900" s="456">
        <v>0</v>
      </c>
      <c r="J6900" s="459">
        <v>0</v>
      </c>
    </row>
    <row r="6901" spans="2:10" x14ac:dyDescent="0.25">
      <c r="B6901" s="516" t="s">
        <v>479</v>
      </c>
      <c r="C6901" s="458" t="s">
        <v>3950</v>
      </c>
      <c r="D6901" s="458" t="s">
        <v>2191</v>
      </c>
      <c r="E6901" s="456">
        <v>12820.69</v>
      </c>
      <c r="F6901" s="456">
        <v>0</v>
      </c>
      <c r="G6901" s="456">
        <v>-12820.69</v>
      </c>
      <c r="H6901" s="456">
        <v>0</v>
      </c>
      <c r="I6901" s="456">
        <v>0</v>
      </c>
      <c r="J6901" s="459">
        <v>0</v>
      </c>
    </row>
    <row r="6902" spans="2:10" x14ac:dyDescent="0.25">
      <c r="B6902" s="516" t="s">
        <v>479</v>
      </c>
      <c r="C6902" s="458" t="s">
        <v>3951</v>
      </c>
      <c r="D6902" s="458" t="s">
        <v>3690</v>
      </c>
      <c r="E6902" s="456">
        <v>19120.95</v>
      </c>
      <c r="F6902" s="456">
        <v>0</v>
      </c>
      <c r="G6902" s="456">
        <v>12820.69</v>
      </c>
      <c r="H6902" s="456">
        <v>0</v>
      </c>
      <c r="I6902" s="456">
        <v>31941.64</v>
      </c>
      <c r="J6902" s="459">
        <v>0</v>
      </c>
    </row>
    <row r="6903" spans="2:10" x14ac:dyDescent="0.25">
      <c r="B6903" s="516" t="s">
        <v>479</v>
      </c>
      <c r="C6903" s="458" t="s">
        <v>4614</v>
      </c>
      <c r="D6903" s="458" t="s">
        <v>2297</v>
      </c>
      <c r="E6903" s="456">
        <v>9600</v>
      </c>
      <c r="F6903" s="456">
        <v>0</v>
      </c>
      <c r="G6903" s="456">
        <v>-9600</v>
      </c>
      <c r="H6903" s="456">
        <v>0</v>
      </c>
      <c r="I6903" s="456">
        <v>0</v>
      </c>
      <c r="J6903" s="459">
        <v>0</v>
      </c>
    </row>
    <row r="6904" spans="2:10" x14ac:dyDescent="0.25">
      <c r="B6904" s="516" t="s">
        <v>479</v>
      </c>
      <c r="C6904" s="458" t="s">
        <v>4615</v>
      </c>
      <c r="D6904" s="458" t="s">
        <v>4503</v>
      </c>
      <c r="E6904" s="456">
        <v>77841.279999999999</v>
      </c>
      <c r="F6904" s="456">
        <v>0</v>
      </c>
      <c r="G6904" s="456">
        <v>9600</v>
      </c>
      <c r="H6904" s="456">
        <v>0</v>
      </c>
      <c r="I6904" s="456">
        <v>87441.279999999999</v>
      </c>
      <c r="J6904" s="459">
        <v>0</v>
      </c>
    </row>
    <row r="6905" spans="2:10" x14ac:dyDescent="0.25">
      <c r="B6905" s="516" t="s">
        <v>479</v>
      </c>
      <c r="C6905" s="458" t="s">
        <v>6117</v>
      </c>
      <c r="D6905" s="458" t="s">
        <v>2191</v>
      </c>
      <c r="E6905" s="456">
        <v>0</v>
      </c>
      <c r="F6905" s="456">
        <v>0</v>
      </c>
      <c r="G6905" s="456">
        <v>0</v>
      </c>
      <c r="H6905" s="456">
        <v>0</v>
      </c>
      <c r="I6905" s="456">
        <v>0</v>
      </c>
      <c r="J6905" s="459">
        <v>0</v>
      </c>
    </row>
    <row r="6906" spans="2:10" x14ac:dyDescent="0.25">
      <c r="B6906" s="516" t="s">
        <v>479</v>
      </c>
      <c r="C6906" s="458" t="s">
        <v>4616</v>
      </c>
      <c r="D6906" s="458" t="s">
        <v>3690</v>
      </c>
      <c r="E6906" s="456">
        <v>3574.33</v>
      </c>
      <c r="F6906" s="456">
        <v>0</v>
      </c>
      <c r="G6906" s="456">
        <v>0</v>
      </c>
      <c r="H6906" s="456">
        <v>0</v>
      </c>
      <c r="I6906" s="456">
        <v>3574.33</v>
      </c>
      <c r="J6906" s="459">
        <v>0</v>
      </c>
    </row>
    <row r="6907" spans="2:10" x14ac:dyDescent="0.25">
      <c r="B6907" s="516" t="s">
        <v>479</v>
      </c>
      <c r="C6907" s="458" t="s">
        <v>6118</v>
      </c>
      <c r="D6907" s="458" t="s">
        <v>2129</v>
      </c>
      <c r="E6907" s="456">
        <v>0</v>
      </c>
      <c r="F6907" s="456">
        <v>0</v>
      </c>
      <c r="G6907" s="456">
        <v>0</v>
      </c>
      <c r="H6907" s="456">
        <v>0</v>
      </c>
      <c r="I6907" s="456">
        <v>0</v>
      </c>
      <c r="J6907" s="459">
        <v>0</v>
      </c>
    </row>
    <row r="6908" spans="2:10" x14ac:dyDescent="0.25">
      <c r="B6908" s="516" t="s">
        <v>479</v>
      </c>
      <c r="C6908" s="458" t="s">
        <v>6119</v>
      </c>
      <c r="D6908" s="458" t="s">
        <v>2546</v>
      </c>
      <c r="E6908" s="456">
        <v>0</v>
      </c>
      <c r="F6908" s="456">
        <v>0</v>
      </c>
      <c r="G6908" s="456">
        <v>0</v>
      </c>
      <c r="H6908" s="456">
        <v>0</v>
      </c>
      <c r="I6908" s="456">
        <v>0</v>
      </c>
      <c r="J6908" s="459">
        <v>0</v>
      </c>
    </row>
    <row r="6909" spans="2:10" x14ac:dyDescent="0.25">
      <c r="B6909" s="516" t="s">
        <v>479</v>
      </c>
      <c r="C6909" s="458" t="s">
        <v>6120</v>
      </c>
      <c r="D6909" s="458" t="s">
        <v>2299</v>
      </c>
      <c r="E6909" s="456">
        <v>0</v>
      </c>
      <c r="F6909" s="456">
        <v>0</v>
      </c>
      <c r="G6909" s="456">
        <v>0</v>
      </c>
      <c r="H6909" s="456">
        <v>0</v>
      </c>
      <c r="I6909" s="456">
        <v>0</v>
      </c>
      <c r="J6909" s="459">
        <v>0</v>
      </c>
    </row>
    <row r="6910" spans="2:10" x14ac:dyDescent="0.25">
      <c r="B6910" s="516" t="s">
        <v>479</v>
      </c>
      <c r="C6910" s="458" t="s">
        <v>6121</v>
      </c>
      <c r="D6910" s="458" t="s">
        <v>2351</v>
      </c>
      <c r="E6910" s="456">
        <v>0</v>
      </c>
      <c r="F6910" s="456">
        <v>0</v>
      </c>
      <c r="G6910" s="456">
        <v>0</v>
      </c>
      <c r="H6910" s="456">
        <v>0</v>
      </c>
      <c r="I6910" s="456">
        <v>0</v>
      </c>
      <c r="J6910" s="459">
        <v>0</v>
      </c>
    </row>
    <row r="6911" spans="2:10" x14ac:dyDescent="0.25">
      <c r="B6911" s="516" t="s">
        <v>479</v>
      </c>
      <c r="C6911" s="458" t="s">
        <v>6122</v>
      </c>
      <c r="D6911" s="458" t="s">
        <v>4248</v>
      </c>
      <c r="E6911" s="456">
        <v>0</v>
      </c>
      <c r="F6911" s="456">
        <v>0</v>
      </c>
      <c r="G6911" s="456">
        <v>0</v>
      </c>
      <c r="H6911" s="456">
        <v>0</v>
      </c>
      <c r="I6911" s="456">
        <v>0</v>
      </c>
      <c r="J6911" s="459">
        <v>0</v>
      </c>
    </row>
    <row r="6912" spans="2:10" ht="18" x14ac:dyDescent="0.25">
      <c r="B6912" s="516" t="s">
        <v>479</v>
      </c>
      <c r="C6912" s="458" t="s">
        <v>6123</v>
      </c>
      <c r="D6912" s="458" t="s">
        <v>2369</v>
      </c>
      <c r="E6912" s="456">
        <v>0</v>
      </c>
      <c r="F6912" s="456">
        <v>0</v>
      </c>
      <c r="G6912" s="456">
        <v>0</v>
      </c>
      <c r="H6912" s="456">
        <v>0</v>
      </c>
      <c r="I6912" s="456">
        <v>0</v>
      </c>
      <c r="J6912" s="459">
        <v>0</v>
      </c>
    </row>
    <row r="6913" spans="2:10" x14ac:dyDescent="0.25">
      <c r="B6913" s="516" t="s">
        <v>479</v>
      </c>
      <c r="C6913" s="458" t="s">
        <v>6124</v>
      </c>
      <c r="D6913" s="458" t="s">
        <v>4251</v>
      </c>
      <c r="E6913" s="456">
        <v>0</v>
      </c>
      <c r="F6913" s="456">
        <v>0</v>
      </c>
      <c r="G6913" s="456">
        <v>0</v>
      </c>
      <c r="H6913" s="456">
        <v>0</v>
      </c>
      <c r="I6913" s="456">
        <v>0</v>
      </c>
      <c r="J6913" s="459">
        <v>0</v>
      </c>
    </row>
    <row r="6914" spans="2:10" x14ac:dyDescent="0.25">
      <c r="B6914" s="526" t="s">
        <v>479</v>
      </c>
      <c r="C6914" s="512" t="s">
        <v>6125</v>
      </c>
      <c r="D6914" s="512" t="s">
        <v>6126</v>
      </c>
      <c r="E6914" s="511">
        <v>0</v>
      </c>
      <c r="F6914" s="511">
        <v>0</v>
      </c>
      <c r="G6914" s="511">
        <v>0</v>
      </c>
      <c r="H6914" s="511">
        <v>0</v>
      </c>
      <c r="I6914" s="511">
        <v>0</v>
      </c>
      <c r="J6914" s="527">
        <v>0</v>
      </c>
    </row>
    <row r="6915" spans="2:10" x14ac:dyDescent="0.25">
      <c r="B6915" s="526" t="s">
        <v>321</v>
      </c>
      <c r="C6915" s="512" t="s">
        <v>6127</v>
      </c>
      <c r="D6915" s="512" t="s">
        <v>6128</v>
      </c>
      <c r="E6915" s="511">
        <v>0</v>
      </c>
      <c r="F6915" s="511">
        <v>0</v>
      </c>
      <c r="G6915" s="511">
        <v>0</v>
      </c>
      <c r="H6915" s="511">
        <v>0</v>
      </c>
      <c r="I6915" s="511">
        <v>0</v>
      </c>
      <c r="J6915" s="527">
        <v>0</v>
      </c>
    </row>
    <row r="6916" spans="2:10" x14ac:dyDescent="0.25">
      <c r="B6916" s="526" t="s">
        <v>479</v>
      </c>
      <c r="C6916" s="512" t="s">
        <v>6129</v>
      </c>
      <c r="D6916" s="512" t="s">
        <v>6130</v>
      </c>
      <c r="E6916" s="511">
        <v>0</v>
      </c>
      <c r="F6916" s="511">
        <v>0</v>
      </c>
      <c r="G6916" s="511">
        <v>0</v>
      </c>
      <c r="H6916" s="511">
        <v>0</v>
      </c>
      <c r="I6916" s="511">
        <v>0</v>
      </c>
      <c r="J6916" s="527">
        <v>0</v>
      </c>
    </row>
    <row r="6917" spans="2:10" ht="15.75" thickBot="1" x14ac:dyDescent="0.3">
      <c r="B6917" s="528" t="s">
        <v>479</v>
      </c>
      <c r="C6917" s="529" t="s">
        <v>6131</v>
      </c>
      <c r="D6917" s="529" t="s">
        <v>6132</v>
      </c>
      <c r="E6917" s="530">
        <v>0</v>
      </c>
      <c r="F6917" s="530">
        <v>0</v>
      </c>
      <c r="G6917" s="530">
        <v>0</v>
      </c>
      <c r="H6917" s="530">
        <v>0</v>
      </c>
      <c r="I6917" s="530">
        <v>0</v>
      </c>
      <c r="J6917" s="531">
        <v>0</v>
      </c>
    </row>
    <row r="6918" spans="2:10" x14ac:dyDescent="0.25">
      <c r="C6918" s="512" t="s">
        <v>6133</v>
      </c>
    </row>
  </sheetData>
  <mergeCells count="7">
    <mergeCell ref="B1:J1"/>
    <mergeCell ref="B2:J2"/>
    <mergeCell ref="B4:J4"/>
    <mergeCell ref="B5:J5"/>
    <mergeCell ref="E7:F7"/>
    <mergeCell ref="G7:H7"/>
    <mergeCell ref="I7:J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831E-A564-4CF7-8F41-3903B2DB48E7}">
  <sheetPr>
    <tabColor rgb="FF00B050"/>
    <pageSetUpPr fitToPage="1"/>
  </sheetPr>
  <dimension ref="A1:BA153"/>
  <sheetViews>
    <sheetView zoomScale="90" zoomScaleNormal="9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2.7109375" customWidth="1"/>
    <col min="3" max="3" width="13" customWidth="1"/>
    <col min="4" max="4" width="37.7109375" customWidth="1"/>
    <col min="5" max="5" width="8" customWidth="1"/>
    <col min="6" max="6" width="14.5703125" customWidth="1"/>
    <col min="7" max="7" width="12.7109375" customWidth="1"/>
    <col min="8" max="8" width="15.7109375" customWidth="1"/>
    <col min="9" max="9" width="14" customWidth="1"/>
    <col min="10" max="11" width="15" customWidth="1"/>
    <col min="12" max="12" width="17" customWidth="1"/>
    <col min="13" max="13" width="3" customWidth="1"/>
    <col min="14" max="14" width="16.28515625" customWidth="1"/>
    <col min="15" max="15" width="2.140625" customWidth="1"/>
    <col min="16" max="16" width="4.85546875" customWidth="1"/>
    <col min="17" max="17" width="17.85546875" customWidth="1"/>
    <col min="18" max="18" width="1.5703125" style="450" customWidth="1"/>
    <col min="19" max="19" width="4.140625" style="450" customWidth="1"/>
    <col min="20" max="20" width="3.85546875" style="450" customWidth="1"/>
    <col min="21" max="21" width="2.7109375" style="450" customWidth="1"/>
    <col min="22" max="22" width="13.85546875" style="450" customWidth="1"/>
    <col min="23" max="23" width="27.85546875" style="450" customWidth="1"/>
    <col min="24" max="24" width="12.28515625" customWidth="1"/>
    <col min="25" max="25" width="15.140625" customWidth="1"/>
    <col min="27" max="27" width="12.42578125" bestFit="1" customWidth="1"/>
    <col min="29" max="29" width="13" bestFit="1" customWidth="1"/>
  </cols>
  <sheetData>
    <row r="1" spans="1:53" x14ac:dyDescent="0.25">
      <c r="B1" s="446"/>
      <c r="C1" s="446"/>
      <c r="D1" s="447"/>
      <c r="E1" s="446"/>
      <c r="F1" s="448"/>
      <c r="G1" s="448"/>
      <c r="H1" s="447"/>
      <c r="I1" s="446"/>
      <c r="K1" s="449"/>
    </row>
    <row r="2" spans="1:53" ht="15" customHeight="1" x14ac:dyDescent="0.25">
      <c r="B2" s="448"/>
      <c r="C2" s="448"/>
      <c r="D2" s="446"/>
      <c r="E2" s="447"/>
      <c r="F2" s="451"/>
      <c r="G2" s="451"/>
      <c r="H2" s="452"/>
      <c r="I2" s="447"/>
      <c r="K2" s="449"/>
    </row>
    <row r="3" spans="1:53" ht="15" customHeight="1" x14ac:dyDescent="0.25">
      <c r="B3" s="453"/>
      <c r="C3" s="454"/>
      <c r="D3" s="455"/>
      <c r="E3" s="456"/>
      <c r="F3" s="456"/>
      <c r="G3" s="456"/>
      <c r="H3" s="456"/>
      <c r="I3" s="456"/>
      <c r="J3" s="456"/>
      <c r="L3" s="457"/>
      <c r="V3" s="505"/>
      <c r="W3" s="505"/>
      <c r="X3" s="504"/>
      <c r="Y3" s="504"/>
      <c r="Z3" s="504"/>
      <c r="AA3" s="504"/>
      <c r="AB3" s="504"/>
      <c r="AC3" s="503"/>
      <c r="AD3" s="460"/>
      <c r="AF3" s="461"/>
      <c r="AG3" s="461"/>
      <c r="AH3" s="461"/>
      <c r="AI3" s="462"/>
      <c r="AJ3" s="462"/>
      <c r="AK3" s="462"/>
      <c r="AL3" s="462"/>
      <c r="AM3" s="462"/>
      <c r="AN3" s="462"/>
      <c r="AO3" s="462"/>
      <c r="AP3" s="462">
        <v>0</v>
      </c>
      <c r="AQ3" s="462"/>
      <c r="AR3" s="462"/>
      <c r="AS3" s="462"/>
      <c r="AT3" s="462"/>
      <c r="AU3" s="462"/>
      <c r="AV3" s="462">
        <v>81938465</v>
      </c>
      <c r="AW3" s="462"/>
      <c r="AX3" s="462"/>
      <c r="AY3" s="462"/>
      <c r="AZ3" s="462"/>
      <c r="BA3" s="462"/>
    </row>
    <row r="4" spans="1:53" ht="15" customHeight="1" x14ac:dyDescent="0.25">
      <c r="A4" s="463"/>
      <c r="B4" s="463"/>
      <c r="C4" s="463"/>
      <c r="D4" s="463" t="s">
        <v>25</v>
      </c>
      <c r="E4" s="464">
        <v>0</v>
      </c>
      <c r="F4" s="464">
        <v>166269563.66999999</v>
      </c>
      <c r="G4" s="464">
        <v>0</v>
      </c>
      <c r="H4" s="463">
        <v>15947208.310000001</v>
      </c>
      <c r="I4" s="464">
        <v>0</v>
      </c>
      <c r="J4">
        <v>182216771.97999999</v>
      </c>
      <c r="K4" s="449"/>
      <c r="Q4" s="457">
        <f>H5-G5</f>
        <v>15947208.310000001</v>
      </c>
      <c r="U4" s="455"/>
      <c r="V4" s="535" t="s">
        <v>319</v>
      </c>
      <c r="W4" s="535" t="s">
        <v>6134</v>
      </c>
      <c r="Y4" s="536">
        <v>166269563.66999999</v>
      </c>
      <c r="Z4" s="536">
        <v>0</v>
      </c>
      <c r="AA4" s="536">
        <v>15947208.310000001</v>
      </c>
      <c r="AB4" s="536"/>
      <c r="AC4" s="536">
        <v>182216771.97999999</v>
      </c>
      <c r="AD4" s="461"/>
      <c r="AH4" s="461"/>
    </row>
    <row r="5" spans="1:53" ht="15" customHeight="1" x14ac:dyDescent="0.25">
      <c r="A5" s="463"/>
      <c r="B5" s="454" t="s">
        <v>321</v>
      </c>
      <c r="C5" s="454" t="s">
        <v>322</v>
      </c>
      <c r="D5" s="454" t="s">
        <v>323</v>
      </c>
      <c r="E5" s="465">
        <v>0</v>
      </c>
      <c r="F5" s="465">
        <v>166269563.66999999</v>
      </c>
      <c r="G5" s="465">
        <v>0</v>
      </c>
      <c r="H5" s="465">
        <v>15947208.310000001</v>
      </c>
      <c r="I5" s="465">
        <v>0</v>
      </c>
      <c r="J5" s="465">
        <v>182216771.97999999</v>
      </c>
      <c r="K5" s="449"/>
      <c r="Q5" s="457"/>
      <c r="U5" s="455"/>
      <c r="V5" s="537" t="s">
        <v>322</v>
      </c>
      <c r="W5" s="537" t="s">
        <v>6135</v>
      </c>
      <c r="Y5" s="538">
        <v>166269563.66999999</v>
      </c>
      <c r="Z5" s="538">
        <v>0</v>
      </c>
      <c r="AA5" s="538">
        <v>15947208.310000001</v>
      </c>
      <c r="AB5" s="538"/>
      <c r="AC5" s="538">
        <v>182216771.97999999</v>
      </c>
      <c r="AF5" s="461"/>
      <c r="AG5" s="461"/>
      <c r="AH5" s="461"/>
      <c r="AI5" s="462"/>
      <c r="AJ5" s="462"/>
      <c r="AK5" s="462"/>
      <c r="AL5" s="462"/>
      <c r="AM5" s="462"/>
      <c r="AN5" s="462"/>
      <c r="AO5" s="462"/>
      <c r="AP5" s="462">
        <v>0</v>
      </c>
      <c r="AQ5" s="462"/>
      <c r="AR5" s="462"/>
      <c r="AS5" s="462"/>
      <c r="AT5" s="462"/>
      <c r="AU5" s="462"/>
      <c r="AV5" s="462">
        <v>76657735.25</v>
      </c>
      <c r="AW5" s="462"/>
      <c r="AX5" s="462"/>
      <c r="AY5" s="462"/>
      <c r="AZ5" s="462"/>
      <c r="BA5" s="462"/>
    </row>
    <row r="6" spans="1:53" ht="15" customHeight="1" x14ac:dyDescent="0.25">
      <c r="A6" s="463"/>
      <c r="B6" s="454" t="s">
        <v>321</v>
      </c>
      <c r="C6" s="454" t="s">
        <v>324</v>
      </c>
      <c r="D6" s="454" t="s">
        <v>325</v>
      </c>
      <c r="E6" s="465">
        <v>0</v>
      </c>
      <c r="F6" s="465">
        <v>100427711.31</v>
      </c>
      <c r="G6" s="466">
        <v>0</v>
      </c>
      <c r="H6" s="466">
        <v>8312223.4800000004</v>
      </c>
      <c r="I6" s="465">
        <v>0</v>
      </c>
      <c r="J6" s="465">
        <v>108739934.79000001</v>
      </c>
      <c r="K6" s="449"/>
      <c r="Q6" s="457"/>
      <c r="U6" s="455"/>
      <c r="V6" s="537" t="s">
        <v>324</v>
      </c>
      <c r="W6" s="537" t="s">
        <v>6136</v>
      </c>
      <c r="Y6" s="538">
        <v>100427711.31</v>
      </c>
      <c r="Z6" s="538">
        <v>0</v>
      </c>
      <c r="AA6" s="538">
        <v>8312223.4800000004</v>
      </c>
      <c r="AB6" s="538"/>
      <c r="AC6" s="538">
        <v>108739934.79000001</v>
      </c>
      <c r="AD6" s="461"/>
      <c r="AH6" s="461"/>
    </row>
    <row r="7" spans="1:53" ht="15" customHeight="1" x14ac:dyDescent="0.25">
      <c r="A7" s="463"/>
      <c r="B7" s="454" t="s">
        <v>321</v>
      </c>
      <c r="C7" s="454" t="s">
        <v>326</v>
      </c>
      <c r="D7" s="454" t="s">
        <v>327</v>
      </c>
      <c r="E7" s="465">
        <v>0</v>
      </c>
      <c r="F7" s="465">
        <v>99320161.709999993</v>
      </c>
      <c r="G7" s="465">
        <v>0</v>
      </c>
      <c r="H7" s="467">
        <v>8230305.2400000002</v>
      </c>
      <c r="I7" s="465">
        <v>0</v>
      </c>
      <c r="J7" s="465">
        <v>107550466.95</v>
      </c>
      <c r="K7" s="468"/>
      <c r="N7" s="457">
        <f>N8+N9+N10+N11+N12</f>
        <v>14555216.110000001</v>
      </c>
      <c r="Q7" s="469">
        <f>H6-G6+H22</f>
        <v>14555216.109999999</v>
      </c>
      <c r="U7" s="455"/>
      <c r="V7" s="537" t="s">
        <v>326</v>
      </c>
      <c r="W7" s="537" t="s">
        <v>6137</v>
      </c>
      <c r="Y7" s="538">
        <v>99320161.709999993</v>
      </c>
      <c r="Z7" s="538">
        <v>0</v>
      </c>
      <c r="AA7" s="538">
        <v>8230305.2400000002</v>
      </c>
      <c r="AB7" s="538"/>
      <c r="AC7" s="538">
        <v>107550466.95</v>
      </c>
      <c r="AF7" s="461"/>
      <c r="AG7" s="461"/>
      <c r="AH7" s="461"/>
      <c r="AI7" s="462"/>
      <c r="AJ7" s="462"/>
      <c r="AK7" s="462"/>
      <c r="AL7" s="462"/>
      <c r="AM7" s="462"/>
      <c r="AN7" s="462"/>
      <c r="AO7" s="462"/>
      <c r="AP7" s="462">
        <v>0</v>
      </c>
      <c r="AQ7" s="462"/>
      <c r="AR7" s="462"/>
      <c r="AS7" s="462"/>
      <c r="AT7" s="462"/>
      <c r="AU7" s="462"/>
      <c r="AV7" s="462">
        <v>72951360.400000006</v>
      </c>
      <c r="AW7" s="462"/>
      <c r="AX7" s="462"/>
      <c r="AY7" s="462"/>
      <c r="AZ7" s="462"/>
      <c r="BA7" s="462"/>
    </row>
    <row r="8" spans="1:53" ht="15" customHeight="1" x14ac:dyDescent="0.25">
      <c r="A8" s="463"/>
      <c r="B8" s="454" t="s">
        <v>321</v>
      </c>
      <c r="C8" s="454" t="s">
        <v>328</v>
      </c>
      <c r="D8" s="470" t="s">
        <v>329</v>
      </c>
      <c r="E8" s="471">
        <v>0</v>
      </c>
      <c r="F8" s="471">
        <v>65359143.469999999</v>
      </c>
      <c r="G8" s="471">
        <v>0</v>
      </c>
      <c r="H8" s="471">
        <v>6037109.4100000001</v>
      </c>
      <c r="I8" s="471">
        <v>0</v>
      </c>
      <c r="J8" s="471">
        <v>71396252.879999995</v>
      </c>
      <c r="K8" s="472"/>
      <c r="L8" s="473">
        <f t="shared" ref="L8:L12" si="0">H8-G8</f>
        <v>6037109.4100000001</v>
      </c>
      <c r="N8" s="473">
        <f>L8+L14+L21+L24+L30+L36+L39+L41</f>
        <v>10692207.310000002</v>
      </c>
      <c r="U8" s="455"/>
      <c r="V8" s="537" t="s">
        <v>328</v>
      </c>
      <c r="W8" s="537" t="s">
        <v>6138</v>
      </c>
      <c r="Y8" s="538">
        <v>65359143.469999999</v>
      </c>
      <c r="Z8" s="538">
        <v>0</v>
      </c>
      <c r="AA8" s="538">
        <v>6037109.4100000001</v>
      </c>
      <c r="AB8" s="538"/>
      <c r="AC8" s="538">
        <v>71396252.879999995</v>
      </c>
      <c r="AD8" s="461"/>
      <c r="AH8" s="461"/>
    </row>
    <row r="9" spans="1:53" ht="15" customHeight="1" x14ac:dyDescent="0.25">
      <c r="A9" s="463"/>
      <c r="B9" s="454" t="s">
        <v>321</v>
      </c>
      <c r="C9" s="454" t="s">
        <v>330</v>
      </c>
      <c r="D9" s="474" t="s">
        <v>331</v>
      </c>
      <c r="E9" s="475">
        <v>0</v>
      </c>
      <c r="F9" s="475">
        <v>17530577.239999998</v>
      </c>
      <c r="G9" s="475">
        <v>0</v>
      </c>
      <c r="H9" s="475">
        <v>1849140.78</v>
      </c>
      <c r="I9" s="475">
        <v>0</v>
      </c>
      <c r="J9" s="475">
        <v>19379718.02</v>
      </c>
      <c r="K9" s="476"/>
      <c r="L9" s="477">
        <f t="shared" si="0"/>
        <v>1849140.78</v>
      </c>
      <c r="N9" s="477">
        <f>L9+L15+L20+L25+L31+L37</f>
        <v>2920874.3</v>
      </c>
      <c r="Q9" s="457"/>
      <c r="U9" s="455"/>
      <c r="V9" s="537" t="s">
        <v>330</v>
      </c>
      <c r="W9" s="537" t="s">
        <v>6139</v>
      </c>
      <c r="Y9" s="538">
        <v>17530577.239999998</v>
      </c>
      <c r="Z9" s="538">
        <v>0</v>
      </c>
      <c r="AA9" s="538">
        <v>1849140.78</v>
      </c>
      <c r="AB9" s="538"/>
      <c r="AC9" s="538">
        <v>19379718.02</v>
      </c>
      <c r="AF9" s="461"/>
      <c r="AG9" s="461"/>
      <c r="AH9" s="461"/>
      <c r="AI9" s="462"/>
      <c r="AJ9" s="462"/>
      <c r="AK9" s="462"/>
      <c r="AL9" s="462"/>
      <c r="AM9" s="462"/>
      <c r="AN9" s="462"/>
      <c r="AO9" s="462"/>
      <c r="AP9" s="462">
        <v>0</v>
      </c>
      <c r="AQ9" s="462"/>
      <c r="AR9" s="462"/>
      <c r="AS9" s="462"/>
      <c r="AT9" s="462"/>
      <c r="AU9" s="462"/>
      <c r="AV9" s="462">
        <v>72710426.790000007</v>
      </c>
      <c r="AW9" s="462"/>
      <c r="AX9" s="462"/>
      <c r="AY9" s="462"/>
      <c r="AZ9" s="462"/>
      <c r="BA9" s="462"/>
    </row>
    <row r="10" spans="1:53" ht="15" customHeight="1" x14ac:dyDescent="0.25">
      <c r="A10" s="463"/>
      <c r="B10" s="454" t="s">
        <v>321</v>
      </c>
      <c r="C10" s="454" t="s">
        <v>332</v>
      </c>
      <c r="D10" s="478" t="s">
        <v>333</v>
      </c>
      <c r="E10" s="479">
        <v>0</v>
      </c>
      <c r="F10" s="479">
        <v>15933749.26</v>
      </c>
      <c r="G10" s="479">
        <v>0</v>
      </c>
      <c r="H10" s="479">
        <v>308972.76</v>
      </c>
      <c r="I10" s="479">
        <v>0</v>
      </c>
      <c r="J10" s="479">
        <v>16242722.02</v>
      </c>
      <c r="K10" s="480"/>
      <c r="L10" s="481">
        <f t="shared" si="0"/>
        <v>308972.76</v>
      </c>
      <c r="M10" s="343"/>
      <c r="N10" s="481">
        <f>L10+L16+L26+L32+L38</f>
        <v>869679.11999999988</v>
      </c>
      <c r="Q10" s="473">
        <f>Q4-Q7</f>
        <v>1391992.2000000011</v>
      </c>
      <c r="U10" s="455"/>
      <c r="V10" s="537" t="s">
        <v>332</v>
      </c>
      <c r="W10" s="537" t="s">
        <v>6140</v>
      </c>
      <c r="Y10" s="538">
        <v>15933749.26</v>
      </c>
      <c r="Z10" s="538">
        <v>0</v>
      </c>
      <c r="AA10" s="538">
        <v>308972.76</v>
      </c>
      <c r="AB10" s="538"/>
      <c r="AC10" s="538">
        <v>16242722.02</v>
      </c>
      <c r="AD10" s="461"/>
      <c r="AH10" s="461"/>
    </row>
    <row r="11" spans="1:53" ht="15" customHeight="1" x14ac:dyDescent="0.25">
      <c r="A11" s="463"/>
      <c r="B11" s="454" t="s">
        <v>321</v>
      </c>
      <c r="C11" s="454" t="s">
        <v>334</v>
      </c>
      <c r="D11" s="482" t="s">
        <v>335</v>
      </c>
      <c r="E11" s="483">
        <v>0</v>
      </c>
      <c r="F11" s="483">
        <v>447893.32</v>
      </c>
      <c r="G11" s="483">
        <v>0</v>
      </c>
      <c r="H11" s="483">
        <v>28262.16</v>
      </c>
      <c r="I11" s="483">
        <v>0</v>
      </c>
      <c r="J11" s="483">
        <v>476155.48</v>
      </c>
      <c r="K11" s="484"/>
      <c r="L11" s="485">
        <f t="shared" si="0"/>
        <v>28262.16</v>
      </c>
      <c r="N11" s="485">
        <f>L11+L17+L27+L33</f>
        <v>46147.519999999997</v>
      </c>
      <c r="Q11" t="s">
        <v>336</v>
      </c>
      <c r="U11" s="455"/>
      <c r="V11" s="537" t="s">
        <v>334</v>
      </c>
      <c r="W11" s="537" t="s">
        <v>6141</v>
      </c>
      <c r="Y11" s="538">
        <v>447893.32</v>
      </c>
      <c r="Z11" s="538">
        <v>0</v>
      </c>
      <c r="AA11" s="538">
        <v>28262.16</v>
      </c>
      <c r="AB11" s="538"/>
      <c r="AC11" s="538">
        <v>476155.48</v>
      </c>
      <c r="AF11" s="461"/>
      <c r="AG11" s="461"/>
      <c r="AH11" s="461"/>
      <c r="AI11" s="462"/>
      <c r="AJ11" s="462"/>
      <c r="AK11" s="462"/>
      <c r="AL11" s="462"/>
      <c r="AM11" s="462"/>
      <c r="AN11" s="462"/>
      <c r="AO11" s="462"/>
      <c r="AP11" s="462">
        <v>0</v>
      </c>
      <c r="AQ11" s="462"/>
      <c r="AR11" s="462"/>
      <c r="AS11" s="462"/>
      <c r="AT11" s="462"/>
      <c r="AU11" s="462"/>
      <c r="AV11" s="462">
        <v>72710426.790000007</v>
      </c>
      <c r="AW11" s="462"/>
      <c r="AX11" s="462"/>
      <c r="AY11" s="462"/>
      <c r="AZ11" s="462"/>
      <c r="BA11" s="462"/>
    </row>
    <row r="12" spans="1:53" ht="13.5" customHeight="1" x14ac:dyDescent="0.25">
      <c r="A12" s="463"/>
      <c r="B12" s="454" t="s">
        <v>321</v>
      </c>
      <c r="C12" s="454" t="s">
        <v>337</v>
      </c>
      <c r="D12" s="486" t="s">
        <v>338</v>
      </c>
      <c r="E12" s="487">
        <v>0</v>
      </c>
      <c r="F12" s="487">
        <v>48798.42</v>
      </c>
      <c r="G12" s="487">
        <v>0</v>
      </c>
      <c r="H12" s="487">
        <v>6820.13</v>
      </c>
      <c r="I12" s="487">
        <v>0</v>
      </c>
      <c r="J12" s="487">
        <v>55618.55</v>
      </c>
      <c r="K12" s="488"/>
      <c r="L12" s="489">
        <f t="shared" si="0"/>
        <v>6820.13</v>
      </c>
      <c r="N12" s="489">
        <f>L12+L18+L28+L34</f>
        <v>26307.86</v>
      </c>
      <c r="Q12" t="s">
        <v>339</v>
      </c>
      <c r="U12" s="455"/>
      <c r="V12" s="537" t="s">
        <v>337</v>
      </c>
      <c r="W12" s="537" t="s">
        <v>6142</v>
      </c>
      <c r="Y12" s="538">
        <v>48798.42</v>
      </c>
      <c r="Z12" s="538">
        <v>0</v>
      </c>
      <c r="AA12" s="538">
        <v>6820.13</v>
      </c>
      <c r="AB12" s="538"/>
      <c r="AC12" s="538">
        <v>55618.55</v>
      </c>
      <c r="AD12" s="461"/>
      <c r="AH12" s="461"/>
    </row>
    <row r="13" spans="1:53" ht="15" customHeight="1" x14ac:dyDescent="0.25">
      <c r="A13" s="463"/>
      <c r="B13" s="454" t="s">
        <v>321</v>
      </c>
      <c r="C13" s="454" t="s">
        <v>342</v>
      </c>
      <c r="D13" s="454" t="s">
        <v>343</v>
      </c>
      <c r="E13" s="465">
        <v>0</v>
      </c>
      <c r="F13" s="465">
        <v>1005516.16</v>
      </c>
      <c r="G13" s="465">
        <v>0</v>
      </c>
      <c r="H13" s="467">
        <v>81785.240000000005</v>
      </c>
      <c r="I13" s="465">
        <v>0</v>
      </c>
      <c r="J13" s="465">
        <v>1087301.3999999999</v>
      </c>
      <c r="L13" s="457">
        <f>H13-G13</f>
        <v>81785.240000000005</v>
      </c>
      <c r="N13" t="s">
        <v>340</v>
      </c>
      <c r="Q13" s="456">
        <v>1060522.3799999999</v>
      </c>
      <c r="U13" s="455"/>
      <c r="V13" s="537" t="s">
        <v>342</v>
      </c>
      <c r="W13" s="537" t="s">
        <v>6143</v>
      </c>
      <c r="Y13" s="538">
        <v>1005516.16</v>
      </c>
      <c r="Z13" s="538">
        <v>0</v>
      </c>
      <c r="AA13" s="538">
        <v>81785.240000000005</v>
      </c>
      <c r="AB13" s="538"/>
      <c r="AC13" s="538">
        <v>1087301.3999999999</v>
      </c>
      <c r="AH13" s="461"/>
    </row>
    <row r="14" spans="1:53" ht="15" customHeight="1" x14ac:dyDescent="0.25">
      <c r="A14" s="463"/>
      <c r="B14" s="454" t="s">
        <v>321</v>
      </c>
      <c r="C14" s="454" t="s">
        <v>344</v>
      </c>
      <c r="D14" s="470" t="s">
        <v>345</v>
      </c>
      <c r="E14" s="471">
        <v>0</v>
      </c>
      <c r="F14" s="471">
        <v>663044.66</v>
      </c>
      <c r="G14" s="471">
        <v>0</v>
      </c>
      <c r="H14" s="471">
        <v>60670.43</v>
      </c>
      <c r="I14" s="471">
        <v>0</v>
      </c>
      <c r="J14" s="471">
        <v>723715.09</v>
      </c>
      <c r="K14" s="472"/>
      <c r="L14" s="473">
        <f t="shared" ref="L14:L38" si="1">H14-G14</f>
        <v>60670.43</v>
      </c>
      <c r="N14" t="s">
        <v>341</v>
      </c>
      <c r="Q14" s="456">
        <v>331469.82</v>
      </c>
      <c r="U14" s="455"/>
      <c r="V14" s="537" t="s">
        <v>344</v>
      </c>
      <c r="W14" s="537" t="s">
        <v>6144</v>
      </c>
      <c r="Y14" s="538">
        <v>663044.66</v>
      </c>
      <c r="Z14" s="538">
        <v>0</v>
      </c>
      <c r="AA14" s="538">
        <v>60670.43</v>
      </c>
      <c r="AB14" s="538"/>
      <c r="AC14" s="538">
        <v>723715.09</v>
      </c>
      <c r="AF14" s="461"/>
      <c r="AG14" s="461"/>
      <c r="AH14" s="461"/>
      <c r="AI14" s="462"/>
      <c r="AJ14" s="462"/>
      <c r="AK14" s="462"/>
      <c r="AL14" s="462"/>
      <c r="AM14" s="462"/>
      <c r="AN14" s="462"/>
      <c r="AO14" s="462"/>
      <c r="AP14" s="462">
        <v>0</v>
      </c>
      <c r="AQ14" s="462"/>
      <c r="AR14" s="462"/>
      <c r="AS14" s="462"/>
      <c r="AT14" s="462"/>
      <c r="AU14" s="462"/>
      <c r="AV14" s="462">
        <v>41905252.700000003</v>
      </c>
      <c r="AW14" s="462"/>
      <c r="AX14" s="462"/>
      <c r="AY14" s="462"/>
      <c r="AZ14" s="462"/>
      <c r="BA14" s="462"/>
    </row>
    <row r="15" spans="1:53" ht="15" customHeight="1" x14ac:dyDescent="0.25">
      <c r="A15" s="463"/>
      <c r="B15" s="454" t="s">
        <v>321</v>
      </c>
      <c r="C15" s="454" t="s">
        <v>346</v>
      </c>
      <c r="D15" s="474" t="s">
        <v>347</v>
      </c>
      <c r="E15" s="475">
        <v>0</v>
      </c>
      <c r="F15" s="475">
        <v>178565.61</v>
      </c>
      <c r="G15" s="475">
        <v>0</v>
      </c>
      <c r="H15" s="475">
        <v>18604.740000000002</v>
      </c>
      <c r="I15" s="475">
        <v>0</v>
      </c>
      <c r="J15" s="475">
        <v>197170.35</v>
      </c>
      <c r="K15" s="476"/>
      <c r="L15" s="477">
        <f t="shared" si="1"/>
        <v>18604.740000000002</v>
      </c>
      <c r="Q15" s="473">
        <f>Q13+Q14</f>
        <v>1391992.2</v>
      </c>
      <c r="U15" s="455"/>
      <c r="V15" s="537" t="s">
        <v>346</v>
      </c>
      <c r="W15" s="537" t="s">
        <v>6145</v>
      </c>
      <c r="Y15" s="538">
        <v>178565.61</v>
      </c>
      <c r="Z15" s="538">
        <v>0</v>
      </c>
      <c r="AA15" s="538">
        <v>18604.740000000002</v>
      </c>
      <c r="AB15" s="538"/>
      <c r="AC15" s="538">
        <v>197170.35</v>
      </c>
      <c r="AH15" s="461"/>
    </row>
    <row r="16" spans="1:53" ht="15" customHeight="1" x14ac:dyDescent="0.25">
      <c r="A16" s="463"/>
      <c r="B16" s="454" t="s">
        <v>321</v>
      </c>
      <c r="C16" s="454" t="s">
        <v>348</v>
      </c>
      <c r="D16" s="478" t="s">
        <v>349</v>
      </c>
      <c r="E16" s="479">
        <v>0</v>
      </c>
      <c r="F16" s="479">
        <v>158455.95000000001</v>
      </c>
      <c r="G16" s="479">
        <v>0</v>
      </c>
      <c r="H16" s="479">
        <v>2185.5700000000002</v>
      </c>
      <c r="I16" s="479">
        <v>0</v>
      </c>
      <c r="J16" s="479">
        <v>160641.51999999999</v>
      </c>
      <c r="K16" s="480"/>
      <c r="L16" s="481">
        <f t="shared" si="1"/>
        <v>2185.5700000000002</v>
      </c>
      <c r="U16" s="465"/>
      <c r="V16" s="537" t="s">
        <v>348</v>
      </c>
      <c r="W16" s="537" t="s">
        <v>6146</v>
      </c>
      <c r="Y16" s="538">
        <v>158455.95000000001</v>
      </c>
      <c r="Z16" s="538">
        <v>0</v>
      </c>
      <c r="AA16" s="538">
        <v>2185.5700000000002</v>
      </c>
      <c r="AB16" s="538"/>
      <c r="AC16" s="538">
        <v>160641.51999999999</v>
      </c>
      <c r="AF16" s="461"/>
      <c r="AG16" s="461"/>
      <c r="AH16" s="461"/>
      <c r="AI16" s="462"/>
      <c r="AJ16" s="462"/>
      <c r="AK16" s="462"/>
      <c r="AL16" s="462"/>
      <c r="AM16" s="462"/>
      <c r="AN16" s="462"/>
      <c r="AO16" s="462"/>
      <c r="AP16" s="462">
        <v>0</v>
      </c>
      <c r="AQ16" s="462"/>
      <c r="AR16" s="462"/>
      <c r="AS16" s="462"/>
      <c r="AT16" s="462"/>
      <c r="AU16" s="462"/>
      <c r="AV16" s="462">
        <v>32997532.059999999</v>
      </c>
      <c r="AW16" s="462"/>
      <c r="AX16" s="462"/>
      <c r="AY16" s="462"/>
      <c r="AZ16" s="462"/>
      <c r="BA16" s="462"/>
    </row>
    <row r="17" spans="1:53" ht="15" customHeight="1" x14ac:dyDescent="0.25">
      <c r="A17" s="463"/>
      <c r="B17" s="454" t="s">
        <v>321</v>
      </c>
      <c r="C17" s="454" t="s">
        <v>350</v>
      </c>
      <c r="D17" s="482" t="s">
        <v>351</v>
      </c>
      <c r="E17" s="483">
        <v>0</v>
      </c>
      <c r="F17" s="483">
        <v>4951.95</v>
      </c>
      <c r="G17" s="483">
        <v>0</v>
      </c>
      <c r="H17" s="483">
        <v>255.72</v>
      </c>
      <c r="I17" s="483">
        <v>0</v>
      </c>
      <c r="J17" s="483">
        <v>5207.67</v>
      </c>
      <c r="K17" s="484"/>
      <c r="L17" s="485">
        <f t="shared" si="1"/>
        <v>255.72</v>
      </c>
      <c r="N17" s="623"/>
      <c r="O17" s="623"/>
      <c r="P17" s="623"/>
      <c r="Q17" s="623"/>
      <c r="U17" s="455"/>
      <c r="V17" s="537" t="s">
        <v>350</v>
      </c>
      <c r="W17" s="537" t="s">
        <v>6147</v>
      </c>
      <c r="Y17" s="538">
        <v>4951.95</v>
      </c>
      <c r="Z17" s="538">
        <v>0</v>
      </c>
      <c r="AA17" s="538">
        <v>255.72</v>
      </c>
      <c r="AB17" s="538"/>
      <c r="AC17" s="538">
        <v>5207.67</v>
      </c>
      <c r="AD17" s="461"/>
      <c r="AH17" s="461"/>
    </row>
    <row r="18" spans="1:53" ht="15" customHeight="1" x14ac:dyDescent="0.25">
      <c r="A18" s="463"/>
      <c r="B18" s="454" t="s">
        <v>321</v>
      </c>
      <c r="C18" s="454" t="s">
        <v>352</v>
      </c>
      <c r="D18" s="486" t="s">
        <v>353</v>
      </c>
      <c r="E18" s="487">
        <v>0</v>
      </c>
      <c r="F18" s="487">
        <v>497.99</v>
      </c>
      <c r="G18" s="487">
        <v>0</v>
      </c>
      <c r="H18" s="487">
        <v>68.78</v>
      </c>
      <c r="I18" s="487">
        <v>0</v>
      </c>
      <c r="J18" s="487">
        <v>566.77</v>
      </c>
      <c r="K18" s="488"/>
      <c r="L18" s="489">
        <f t="shared" si="1"/>
        <v>68.78</v>
      </c>
      <c r="N18" s="623"/>
      <c r="O18" s="623"/>
      <c r="P18" s="623"/>
      <c r="Q18" s="623"/>
      <c r="U18" s="455"/>
      <c r="V18" s="537" t="s">
        <v>352</v>
      </c>
      <c r="W18" s="537" t="s">
        <v>6148</v>
      </c>
      <c r="Y18" s="538">
        <v>497.99</v>
      </c>
      <c r="Z18" s="538">
        <v>0</v>
      </c>
      <c r="AA18" s="538">
        <v>68.78</v>
      </c>
      <c r="AB18" s="538"/>
      <c r="AC18" s="538">
        <v>566.77</v>
      </c>
      <c r="AF18" s="461"/>
      <c r="AG18" s="461"/>
      <c r="AH18" s="461"/>
      <c r="AI18" s="462"/>
      <c r="AJ18" s="462"/>
      <c r="AK18" s="462"/>
      <c r="AL18" s="462"/>
      <c r="AM18" s="462"/>
      <c r="AN18" s="462"/>
      <c r="AO18" s="462"/>
      <c r="AP18" s="462">
        <v>0</v>
      </c>
      <c r="AQ18" s="462"/>
      <c r="AR18" s="462"/>
      <c r="AS18" s="462"/>
      <c r="AT18" s="462"/>
      <c r="AU18" s="462"/>
      <c r="AV18" s="462">
        <v>7729113.8799999999</v>
      </c>
      <c r="AW18" s="462"/>
      <c r="AX18" s="462"/>
      <c r="AY18" s="462"/>
      <c r="AZ18" s="462"/>
      <c r="BA18" s="462"/>
    </row>
    <row r="19" spans="1:53" ht="15" customHeight="1" x14ac:dyDescent="0.25">
      <c r="A19" s="463"/>
      <c r="B19" s="454" t="s">
        <v>321</v>
      </c>
      <c r="C19" s="454" t="s">
        <v>354</v>
      </c>
      <c r="D19" s="454" t="s">
        <v>355</v>
      </c>
      <c r="E19" s="465">
        <v>0</v>
      </c>
      <c r="F19" s="465">
        <v>102033.44</v>
      </c>
      <c r="G19" s="465">
        <v>0</v>
      </c>
      <c r="H19" s="467">
        <v>133</v>
      </c>
      <c r="I19" s="465">
        <v>0</v>
      </c>
      <c r="J19" s="465">
        <v>102166.44</v>
      </c>
      <c r="L19" s="457">
        <f>H19-G19</f>
        <v>133</v>
      </c>
      <c r="U19" s="455"/>
      <c r="V19" s="537" t="s">
        <v>354</v>
      </c>
      <c r="W19" s="537" t="s">
        <v>6149</v>
      </c>
      <c r="Y19" s="538">
        <v>102033.44</v>
      </c>
      <c r="Z19" s="538">
        <v>0</v>
      </c>
      <c r="AA19" s="538">
        <v>133</v>
      </c>
      <c r="AB19" s="538"/>
      <c r="AC19" s="538">
        <v>102166.44</v>
      </c>
      <c r="AD19" s="461"/>
      <c r="AH19" s="461"/>
    </row>
    <row r="20" spans="1:53" ht="15" customHeight="1" x14ac:dyDescent="0.25">
      <c r="A20" s="463"/>
      <c r="B20" s="454" t="s">
        <v>321</v>
      </c>
      <c r="C20" s="454" t="s">
        <v>356</v>
      </c>
      <c r="D20" s="474" t="s">
        <v>357</v>
      </c>
      <c r="E20" s="475">
        <v>0</v>
      </c>
      <c r="F20" s="475">
        <v>98996.44</v>
      </c>
      <c r="G20" s="475">
        <v>0</v>
      </c>
      <c r="H20" s="475">
        <v>0</v>
      </c>
      <c r="I20" s="475">
        <v>0</v>
      </c>
      <c r="J20" s="475">
        <v>98996.44</v>
      </c>
      <c r="K20" s="476"/>
      <c r="L20" s="477">
        <f t="shared" si="1"/>
        <v>0</v>
      </c>
      <c r="Q20" s="457"/>
      <c r="U20" s="455"/>
      <c r="V20" s="537" t="s">
        <v>356</v>
      </c>
      <c r="W20" s="537" t="s">
        <v>6150</v>
      </c>
      <c r="Y20" s="538">
        <v>98996.44</v>
      </c>
      <c r="Z20" s="538">
        <v>0</v>
      </c>
      <c r="AA20" s="538">
        <v>0</v>
      </c>
      <c r="AB20" s="538"/>
      <c r="AC20" s="538">
        <v>98996.44</v>
      </c>
      <c r="AF20" s="461"/>
      <c r="AG20" s="461"/>
      <c r="AH20" s="461"/>
      <c r="AI20" s="462"/>
      <c r="AJ20" s="462"/>
      <c r="AK20" s="462"/>
      <c r="AL20" s="462"/>
      <c r="AM20" s="462"/>
      <c r="AN20" s="462"/>
      <c r="AO20" s="462"/>
      <c r="AP20" s="462">
        <v>0</v>
      </c>
      <c r="AQ20" s="462"/>
      <c r="AR20" s="462"/>
      <c r="AS20" s="462"/>
      <c r="AT20" s="462"/>
      <c r="AU20" s="462"/>
      <c r="AV20" s="462">
        <v>973525.53</v>
      </c>
      <c r="AW20" s="462"/>
      <c r="AX20" s="462"/>
      <c r="AY20" s="462"/>
      <c r="AZ20" s="462"/>
      <c r="BA20" s="462"/>
    </row>
    <row r="21" spans="1:53" ht="15" customHeight="1" x14ac:dyDescent="0.25">
      <c r="A21" s="463"/>
      <c r="B21" s="454" t="s">
        <v>321</v>
      </c>
      <c r="C21" s="454" t="s">
        <v>358</v>
      </c>
      <c r="D21" s="470" t="s">
        <v>359</v>
      </c>
      <c r="E21" s="471">
        <v>0</v>
      </c>
      <c r="F21" s="471">
        <v>3037</v>
      </c>
      <c r="G21" s="471">
        <v>0</v>
      </c>
      <c r="H21" s="471">
        <v>133</v>
      </c>
      <c r="I21" s="471">
        <v>0</v>
      </c>
      <c r="J21" s="471">
        <v>3170</v>
      </c>
      <c r="K21" s="472"/>
      <c r="L21" s="473">
        <f t="shared" si="1"/>
        <v>133</v>
      </c>
      <c r="U21" s="455"/>
      <c r="V21" s="537" t="s">
        <v>358</v>
      </c>
      <c r="W21" s="537" t="s">
        <v>6151</v>
      </c>
      <c r="Y21" s="538">
        <v>3037</v>
      </c>
      <c r="Z21" s="538">
        <v>0</v>
      </c>
      <c r="AA21" s="538">
        <v>133</v>
      </c>
      <c r="AB21" s="538"/>
      <c r="AC21" s="538">
        <v>3170</v>
      </c>
      <c r="AD21" s="461"/>
      <c r="AH21" s="461"/>
    </row>
    <row r="22" spans="1:53" ht="15" customHeight="1" x14ac:dyDescent="0.25">
      <c r="A22" s="463"/>
      <c r="B22" s="454" t="s">
        <v>321</v>
      </c>
      <c r="C22" s="454" t="s">
        <v>360</v>
      </c>
      <c r="D22" s="454" t="s">
        <v>361</v>
      </c>
      <c r="E22" s="465">
        <v>0</v>
      </c>
      <c r="F22" s="465">
        <v>49309964.340000004</v>
      </c>
      <c r="G22" s="465">
        <v>0</v>
      </c>
      <c r="H22" s="466">
        <v>6242992.6299999999</v>
      </c>
      <c r="I22" s="465">
        <v>0</v>
      </c>
      <c r="J22" s="465">
        <v>55552956.969999999</v>
      </c>
      <c r="K22" s="491"/>
      <c r="L22" s="457">
        <f t="shared" si="1"/>
        <v>6242992.6299999999</v>
      </c>
      <c r="U22" s="455"/>
      <c r="V22" s="537" t="s">
        <v>360</v>
      </c>
      <c r="W22" s="537" t="s">
        <v>6152</v>
      </c>
      <c r="Y22" s="538">
        <v>49309964.340000004</v>
      </c>
      <c r="Z22" s="538">
        <v>0</v>
      </c>
      <c r="AA22" s="538">
        <v>6242992.6299999999</v>
      </c>
      <c r="AB22" s="538"/>
      <c r="AC22" s="538">
        <v>55552956.969999999</v>
      </c>
      <c r="AF22" s="461"/>
      <c r="AG22" s="461"/>
      <c r="AH22" s="461"/>
      <c r="AI22" s="462"/>
      <c r="AJ22" s="462"/>
      <c r="AK22" s="462"/>
      <c r="AL22" s="462"/>
      <c r="AM22" s="462"/>
      <c r="AN22" s="462"/>
      <c r="AO22" s="462"/>
      <c r="AP22" s="462">
        <v>0</v>
      </c>
      <c r="AQ22" s="462"/>
      <c r="AR22" s="462"/>
      <c r="AS22" s="462"/>
      <c r="AT22" s="462"/>
      <c r="AU22" s="462"/>
      <c r="AV22" s="462">
        <v>188123.75</v>
      </c>
      <c r="AW22" s="462"/>
      <c r="AX22" s="462"/>
      <c r="AY22" s="462"/>
      <c r="AZ22" s="462"/>
      <c r="BA22" s="462"/>
    </row>
    <row r="23" spans="1:53" ht="15" customHeight="1" x14ac:dyDescent="0.25">
      <c r="A23" s="463"/>
      <c r="B23" s="454" t="s">
        <v>321</v>
      </c>
      <c r="C23" s="454" t="s">
        <v>362</v>
      </c>
      <c r="D23" s="454" t="s">
        <v>363</v>
      </c>
      <c r="E23" s="465">
        <v>0</v>
      </c>
      <c r="F23" s="465">
        <v>48506578.130000003</v>
      </c>
      <c r="G23" s="465">
        <v>0</v>
      </c>
      <c r="H23" s="467">
        <v>6159994.5199999996</v>
      </c>
      <c r="I23" s="465">
        <v>0</v>
      </c>
      <c r="J23" s="465">
        <v>54666572.649999999</v>
      </c>
      <c r="K23" s="491"/>
      <c r="L23" s="457">
        <f t="shared" si="1"/>
        <v>6159994.5199999996</v>
      </c>
      <c r="U23" s="455"/>
      <c r="V23" s="537" t="s">
        <v>362</v>
      </c>
      <c r="W23" s="537" t="s">
        <v>6153</v>
      </c>
      <c r="Y23" s="538">
        <v>48506578.130000003</v>
      </c>
      <c r="Z23" s="538">
        <v>0</v>
      </c>
      <c r="AA23" s="538">
        <v>6159994.5199999996</v>
      </c>
      <c r="AB23" s="538"/>
      <c r="AC23" s="538">
        <v>54666572.649999999</v>
      </c>
      <c r="AD23" s="461"/>
      <c r="AH23" s="461"/>
    </row>
    <row r="24" spans="1:53" ht="15" customHeight="1" x14ac:dyDescent="0.25">
      <c r="A24" s="463"/>
      <c r="B24" s="454" t="s">
        <v>321</v>
      </c>
      <c r="C24" s="454" t="s">
        <v>364</v>
      </c>
      <c r="D24" s="470" t="s">
        <v>365</v>
      </c>
      <c r="E24" s="471">
        <v>0</v>
      </c>
      <c r="F24" s="471">
        <v>38740821.399999999</v>
      </c>
      <c r="G24" s="471">
        <v>0</v>
      </c>
      <c r="H24" s="471">
        <v>4528333.74</v>
      </c>
      <c r="I24" s="471">
        <v>0</v>
      </c>
      <c r="J24" s="471">
        <v>43269155.140000001</v>
      </c>
      <c r="K24" s="472"/>
      <c r="L24" s="473">
        <f t="shared" si="1"/>
        <v>4528333.74</v>
      </c>
      <c r="U24" s="455"/>
      <c r="V24" s="537" t="s">
        <v>364</v>
      </c>
      <c r="W24" s="537" t="s">
        <v>6154</v>
      </c>
      <c r="Y24" s="538">
        <v>38740821.399999999</v>
      </c>
      <c r="Z24" s="538">
        <v>0</v>
      </c>
      <c r="AA24" s="538">
        <v>4528333.74</v>
      </c>
      <c r="AB24" s="538"/>
      <c r="AC24" s="538">
        <v>43269155.140000001</v>
      </c>
      <c r="AF24" s="461"/>
      <c r="AG24" s="461"/>
      <c r="AH24" s="461"/>
      <c r="AI24" s="462"/>
      <c r="AJ24" s="462"/>
      <c r="AK24" s="462"/>
      <c r="AL24" s="462"/>
      <c r="AM24" s="462"/>
      <c r="AN24" s="462"/>
      <c r="AO24" s="462"/>
      <c r="AP24" s="462">
        <v>0</v>
      </c>
      <c r="AQ24" s="462"/>
      <c r="AR24" s="462"/>
      <c r="AS24" s="462"/>
      <c r="AT24" s="462"/>
      <c r="AU24" s="462"/>
      <c r="AV24" s="462">
        <v>16957.48</v>
      </c>
      <c r="AW24" s="462"/>
      <c r="AX24" s="462"/>
      <c r="AY24" s="462"/>
      <c r="AZ24" s="462"/>
      <c r="BA24" s="462"/>
    </row>
    <row r="25" spans="1:53" ht="15" customHeight="1" x14ac:dyDescent="0.25">
      <c r="A25" s="463"/>
      <c r="B25" s="454" t="s">
        <v>321</v>
      </c>
      <c r="C25" s="454" t="s">
        <v>366</v>
      </c>
      <c r="D25" s="474" t="s">
        <v>367</v>
      </c>
      <c r="E25" s="475">
        <v>0</v>
      </c>
      <c r="F25" s="475">
        <v>8762612.1899999995</v>
      </c>
      <c r="G25" s="475">
        <v>0</v>
      </c>
      <c r="H25" s="475">
        <v>1041402.28</v>
      </c>
      <c r="I25" s="475">
        <v>0</v>
      </c>
      <c r="J25" s="475">
        <v>9804014.4700000007</v>
      </c>
      <c r="K25" s="476"/>
      <c r="L25" s="477">
        <f t="shared" si="1"/>
        <v>1041402.28</v>
      </c>
      <c r="U25" s="455"/>
      <c r="V25" s="537" t="s">
        <v>366</v>
      </c>
      <c r="W25" s="537" t="s">
        <v>6155</v>
      </c>
      <c r="Y25" s="538">
        <v>8762612.1899999995</v>
      </c>
      <c r="Z25" s="538">
        <v>0</v>
      </c>
      <c r="AA25" s="538">
        <v>1041402.28</v>
      </c>
      <c r="AB25" s="538"/>
      <c r="AC25" s="538">
        <v>9804014.4700000007</v>
      </c>
      <c r="AD25" s="461"/>
      <c r="AH25" s="461"/>
    </row>
    <row r="26" spans="1:53" ht="15" customHeight="1" x14ac:dyDescent="0.25">
      <c r="A26" s="463"/>
      <c r="B26" s="454" t="s">
        <v>321</v>
      </c>
      <c r="C26" s="454" t="s">
        <v>368</v>
      </c>
      <c r="D26" s="478" t="s">
        <v>369</v>
      </c>
      <c r="E26" s="479">
        <v>0</v>
      </c>
      <c r="F26" s="479">
        <v>667408.55000000005</v>
      </c>
      <c r="G26" s="479">
        <v>0</v>
      </c>
      <c r="H26" s="479">
        <v>553563.06999999995</v>
      </c>
      <c r="I26" s="479">
        <v>0</v>
      </c>
      <c r="J26" s="479">
        <v>1220971.6200000001</v>
      </c>
      <c r="K26" s="480"/>
      <c r="L26" s="481">
        <f t="shared" si="1"/>
        <v>553563.06999999995</v>
      </c>
      <c r="U26" s="455"/>
      <c r="V26" s="537" t="s">
        <v>368</v>
      </c>
      <c r="W26" s="537" t="s">
        <v>6156</v>
      </c>
      <c r="Y26" s="538">
        <v>667408.55000000005</v>
      </c>
      <c r="Z26" s="538">
        <v>0</v>
      </c>
      <c r="AA26" s="538">
        <v>553563.06999999995</v>
      </c>
      <c r="AB26" s="538"/>
      <c r="AC26" s="538">
        <v>1220971.6200000001</v>
      </c>
      <c r="AF26" s="461"/>
      <c r="AG26" s="461"/>
      <c r="AH26" s="461"/>
      <c r="AI26" s="462"/>
      <c r="AJ26" s="462"/>
      <c r="AK26" s="462"/>
      <c r="AL26" s="462"/>
      <c r="AM26" s="462"/>
      <c r="AN26" s="462"/>
      <c r="AO26" s="462"/>
      <c r="AP26" s="462">
        <v>0</v>
      </c>
      <c r="AQ26" s="462"/>
      <c r="AR26" s="462"/>
      <c r="AS26" s="462"/>
      <c r="AT26" s="462"/>
      <c r="AU26" s="462"/>
      <c r="AV26" s="462">
        <v>0</v>
      </c>
      <c r="AW26" s="462"/>
      <c r="AX26" s="462"/>
      <c r="AY26" s="462"/>
      <c r="AZ26" s="462"/>
      <c r="BA26" s="462"/>
    </row>
    <row r="27" spans="1:53" ht="15" customHeight="1" x14ac:dyDescent="0.25">
      <c r="A27" s="463"/>
      <c r="B27" s="454" t="s">
        <v>321</v>
      </c>
      <c r="C27" s="454" t="s">
        <v>370</v>
      </c>
      <c r="D27" s="482" t="s">
        <v>371</v>
      </c>
      <c r="E27" s="483">
        <v>0</v>
      </c>
      <c r="F27" s="483">
        <v>264207.24</v>
      </c>
      <c r="G27" s="483">
        <v>0</v>
      </c>
      <c r="H27" s="483">
        <v>17476.099999999999</v>
      </c>
      <c r="I27" s="483">
        <v>0</v>
      </c>
      <c r="J27" s="483">
        <v>281683.34000000003</v>
      </c>
      <c r="K27" s="484"/>
      <c r="L27" s="485">
        <f t="shared" si="1"/>
        <v>17476.099999999999</v>
      </c>
      <c r="U27" s="455"/>
      <c r="V27" s="537" t="s">
        <v>370</v>
      </c>
      <c r="W27" s="537" t="s">
        <v>6157</v>
      </c>
      <c r="Y27" s="538">
        <v>264207.24</v>
      </c>
      <c r="Z27" s="538">
        <v>0</v>
      </c>
      <c r="AA27" s="538">
        <v>17476.099999999999</v>
      </c>
      <c r="AB27" s="538"/>
      <c r="AC27" s="538">
        <v>281683.34000000003</v>
      </c>
      <c r="AD27" s="461"/>
      <c r="AH27" s="461"/>
    </row>
    <row r="28" spans="1:53" ht="15" customHeight="1" x14ac:dyDescent="0.25">
      <c r="A28" s="463"/>
      <c r="B28" s="454" t="s">
        <v>321</v>
      </c>
      <c r="C28" s="454" t="s">
        <v>372</v>
      </c>
      <c r="D28" s="486" t="s">
        <v>373</v>
      </c>
      <c r="E28" s="487">
        <v>0</v>
      </c>
      <c r="F28" s="487">
        <v>71528.75</v>
      </c>
      <c r="G28" s="487">
        <v>0</v>
      </c>
      <c r="H28" s="487">
        <v>19219.330000000002</v>
      </c>
      <c r="I28" s="487">
        <v>0</v>
      </c>
      <c r="J28" s="487">
        <v>90748.08</v>
      </c>
      <c r="K28" s="488"/>
      <c r="L28" s="489">
        <f t="shared" si="1"/>
        <v>19219.330000000002</v>
      </c>
      <c r="U28" s="455"/>
      <c r="V28" s="537" t="s">
        <v>372</v>
      </c>
      <c r="W28" s="537" t="s">
        <v>6158</v>
      </c>
      <c r="Y28" s="538">
        <v>71528.75</v>
      </c>
      <c r="Z28" s="538">
        <v>0</v>
      </c>
      <c r="AA28" s="538">
        <v>19219.330000000002</v>
      </c>
      <c r="AB28" s="538"/>
      <c r="AC28" s="538">
        <v>90748.08</v>
      </c>
      <c r="AF28" s="461"/>
      <c r="AG28" s="461"/>
      <c r="AH28" s="461"/>
      <c r="AI28" s="462"/>
      <c r="AJ28" s="462"/>
      <c r="AK28" s="462"/>
      <c r="AL28" s="462"/>
      <c r="AM28" s="462"/>
      <c r="AN28" s="462"/>
      <c r="AO28" s="462"/>
      <c r="AP28" s="462">
        <v>0</v>
      </c>
      <c r="AQ28" s="462"/>
      <c r="AR28" s="462"/>
      <c r="AS28" s="462"/>
      <c r="AT28" s="462"/>
      <c r="AU28" s="462"/>
      <c r="AV28" s="462">
        <v>0</v>
      </c>
      <c r="AW28" s="462"/>
      <c r="AX28" s="462"/>
      <c r="AY28" s="462"/>
      <c r="AZ28" s="462"/>
      <c r="BA28" s="462"/>
    </row>
    <row r="29" spans="1:53" ht="15" customHeight="1" x14ac:dyDescent="0.25">
      <c r="A29" s="463"/>
      <c r="B29" s="454" t="s">
        <v>321</v>
      </c>
      <c r="C29" s="454" t="s">
        <v>374</v>
      </c>
      <c r="D29" s="454" t="s">
        <v>375</v>
      </c>
      <c r="E29" s="465">
        <v>0</v>
      </c>
      <c r="F29" s="465">
        <v>696440.6</v>
      </c>
      <c r="G29" s="465">
        <v>0</v>
      </c>
      <c r="H29" s="467">
        <v>74168.3</v>
      </c>
      <c r="I29" s="465">
        <v>0</v>
      </c>
      <c r="J29" s="465">
        <v>770608.9</v>
      </c>
      <c r="K29" s="491"/>
      <c r="L29" s="457">
        <f t="shared" si="1"/>
        <v>74168.3</v>
      </c>
      <c r="U29" s="455"/>
      <c r="V29" s="537" t="s">
        <v>374</v>
      </c>
      <c r="W29" s="537" t="s">
        <v>6159</v>
      </c>
      <c r="Y29" s="538">
        <v>696440.6</v>
      </c>
      <c r="Z29" s="538">
        <v>0</v>
      </c>
      <c r="AA29" s="538">
        <v>74168.3</v>
      </c>
      <c r="AB29" s="538"/>
      <c r="AC29" s="538">
        <v>770608.9</v>
      </c>
      <c r="AD29" s="461"/>
      <c r="AH29" s="461"/>
    </row>
    <row r="30" spans="1:53" ht="15" customHeight="1" x14ac:dyDescent="0.25">
      <c r="A30" s="463"/>
      <c r="B30" s="454" t="s">
        <v>321</v>
      </c>
      <c r="C30" s="454" t="s">
        <v>376</v>
      </c>
      <c r="D30" s="470" t="s">
        <v>377</v>
      </c>
      <c r="E30" s="471">
        <v>0</v>
      </c>
      <c r="F30" s="471">
        <v>571649.30000000005</v>
      </c>
      <c r="G30" s="471">
        <v>0</v>
      </c>
      <c r="H30" s="471">
        <v>57193.72</v>
      </c>
      <c r="I30" s="471">
        <v>0</v>
      </c>
      <c r="J30" s="471">
        <v>628843.02</v>
      </c>
      <c r="K30" s="472"/>
      <c r="L30" s="473">
        <f t="shared" si="1"/>
        <v>57193.72</v>
      </c>
      <c r="U30" s="455"/>
      <c r="V30" s="537" t="s">
        <v>376</v>
      </c>
      <c r="W30" s="537" t="s">
        <v>6160</v>
      </c>
      <c r="Y30" s="538">
        <v>571649.30000000005</v>
      </c>
      <c r="Z30" s="538">
        <v>0</v>
      </c>
      <c r="AA30" s="538">
        <v>57193.72</v>
      </c>
      <c r="AB30" s="538"/>
      <c r="AC30" s="538">
        <v>628843.02</v>
      </c>
      <c r="AF30" s="461"/>
      <c r="AG30" s="461"/>
      <c r="AH30" s="461"/>
      <c r="AI30" s="462"/>
      <c r="AJ30" s="462"/>
      <c r="AK30" s="462"/>
      <c r="AL30" s="462"/>
      <c r="AM30" s="462"/>
      <c r="AN30" s="462"/>
      <c r="AO30" s="462"/>
      <c r="AP30" s="462">
        <v>0</v>
      </c>
      <c r="AQ30" s="462"/>
      <c r="AR30" s="462"/>
      <c r="AS30" s="462"/>
      <c r="AT30" s="462"/>
      <c r="AU30" s="462"/>
      <c r="AV30" s="462">
        <v>0</v>
      </c>
      <c r="AW30" s="462"/>
      <c r="AX30" s="462"/>
      <c r="AY30" s="462"/>
      <c r="AZ30" s="462"/>
      <c r="BA30" s="462"/>
    </row>
    <row r="31" spans="1:53" ht="15" customHeight="1" x14ac:dyDescent="0.25">
      <c r="A31" s="463"/>
      <c r="B31" s="454" t="s">
        <v>321</v>
      </c>
      <c r="C31" s="454" t="s">
        <v>378</v>
      </c>
      <c r="D31" s="474" t="s">
        <v>379</v>
      </c>
      <c r="E31" s="475">
        <v>0</v>
      </c>
      <c r="F31" s="475">
        <v>116379.12</v>
      </c>
      <c r="G31" s="475">
        <v>0</v>
      </c>
      <c r="H31" s="475">
        <v>11663.7</v>
      </c>
      <c r="I31" s="475">
        <v>0</v>
      </c>
      <c r="J31" s="475">
        <v>128042.82</v>
      </c>
      <c r="K31" s="476"/>
      <c r="L31" s="477">
        <f t="shared" si="1"/>
        <v>11663.7</v>
      </c>
      <c r="U31" s="455"/>
      <c r="V31" s="537" t="s">
        <v>378</v>
      </c>
      <c r="W31" s="537" t="s">
        <v>6161</v>
      </c>
      <c r="Y31" s="538">
        <v>116379.12</v>
      </c>
      <c r="Z31" s="538">
        <v>0</v>
      </c>
      <c r="AA31" s="538">
        <v>11663.7</v>
      </c>
      <c r="AB31" s="538"/>
      <c r="AC31" s="538">
        <v>128042.82</v>
      </c>
      <c r="AD31" s="461"/>
      <c r="AH31" s="461"/>
    </row>
    <row r="32" spans="1:53" ht="15" customHeight="1" x14ac:dyDescent="0.25">
      <c r="A32" s="463"/>
      <c r="B32" s="454" t="s">
        <v>321</v>
      </c>
      <c r="C32" s="454" t="s">
        <v>380</v>
      </c>
      <c r="D32" s="478" t="s">
        <v>381</v>
      </c>
      <c r="E32" s="479">
        <v>0</v>
      </c>
      <c r="F32" s="479">
        <v>5046.18</v>
      </c>
      <c r="G32" s="479">
        <v>0</v>
      </c>
      <c r="H32" s="479">
        <v>4957.72</v>
      </c>
      <c r="I32" s="479">
        <v>0</v>
      </c>
      <c r="J32" s="479">
        <v>10003.9</v>
      </c>
      <c r="K32" s="480"/>
      <c r="L32" s="481">
        <f t="shared" si="1"/>
        <v>4957.72</v>
      </c>
      <c r="U32" s="455"/>
      <c r="V32" s="537" t="s">
        <v>380</v>
      </c>
      <c r="W32" s="537" t="s">
        <v>6162</v>
      </c>
      <c r="Y32" s="538">
        <v>5046.18</v>
      </c>
      <c r="Z32" s="538">
        <v>0</v>
      </c>
      <c r="AA32" s="538">
        <v>4957.72</v>
      </c>
      <c r="AB32" s="538"/>
      <c r="AC32" s="538">
        <v>10003.9</v>
      </c>
      <c r="AF32" s="461"/>
      <c r="AG32" s="461"/>
      <c r="AH32" s="461"/>
      <c r="AI32" s="462"/>
      <c r="AJ32" s="462"/>
      <c r="AK32" s="462"/>
      <c r="AL32" s="462"/>
      <c r="AM32" s="462"/>
      <c r="AN32" s="462"/>
      <c r="AO32" s="462"/>
      <c r="AP32" s="462">
        <v>0</v>
      </c>
      <c r="AQ32" s="462"/>
      <c r="AR32" s="462"/>
      <c r="AS32" s="462"/>
      <c r="AT32" s="462"/>
      <c r="AU32" s="462"/>
      <c r="AV32" s="462">
        <v>0</v>
      </c>
      <c r="AW32" s="462"/>
      <c r="AX32" s="462"/>
      <c r="AY32" s="462"/>
      <c r="AZ32" s="462"/>
      <c r="BA32" s="462"/>
    </row>
    <row r="33" spans="1:53" ht="15" customHeight="1" x14ac:dyDescent="0.25">
      <c r="A33" s="463"/>
      <c r="B33" s="454" t="s">
        <v>321</v>
      </c>
      <c r="C33" s="454" t="s">
        <v>382</v>
      </c>
      <c r="D33" s="482" t="s">
        <v>351</v>
      </c>
      <c r="E33" s="483">
        <v>0</v>
      </c>
      <c r="F33" s="483">
        <v>2696.06</v>
      </c>
      <c r="G33" s="483">
        <v>0</v>
      </c>
      <c r="H33" s="483">
        <v>153.54</v>
      </c>
      <c r="I33" s="483">
        <v>0</v>
      </c>
      <c r="J33" s="483">
        <v>2849.6</v>
      </c>
      <c r="K33" s="484"/>
      <c r="L33" s="485">
        <f t="shared" si="1"/>
        <v>153.54</v>
      </c>
      <c r="U33" s="455"/>
      <c r="V33" s="537" t="s">
        <v>382</v>
      </c>
      <c r="W33" s="537" t="s">
        <v>6147</v>
      </c>
      <c r="Y33" s="538">
        <v>2696.06</v>
      </c>
      <c r="Z33" s="538">
        <v>0</v>
      </c>
      <c r="AA33" s="538">
        <v>153.54</v>
      </c>
      <c r="AB33" s="538"/>
      <c r="AC33" s="538">
        <v>2849.6</v>
      </c>
      <c r="AH33" s="461"/>
    </row>
    <row r="34" spans="1:53" ht="15" customHeight="1" x14ac:dyDescent="0.25">
      <c r="A34" s="463"/>
      <c r="B34" s="454" t="s">
        <v>321</v>
      </c>
      <c r="C34" s="454" t="s">
        <v>383</v>
      </c>
      <c r="D34" s="486" t="s">
        <v>384</v>
      </c>
      <c r="E34" s="487">
        <v>0</v>
      </c>
      <c r="F34" s="487">
        <v>669.94</v>
      </c>
      <c r="G34" s="487">
        <v>0</v>
      </c>
      <c r="H34" s="487">
        <v>199.62</v>
      </c>
      <c r="I34" s="487">
        <v>0</v>
      </c>
      <c r="J34" s="487">
        <v>869.56</v>
      </c>
      <c r="K34" s="488"/>
      <c r="L34" s="489">
        <f t="shared" si="1"/>
        <v>199.62</v>
      </c>
      <c r="U34" s="455"/>
      <c r="V34" s="537" t="s">
        <v>383</v>
      </c>
      <c r="W34" s="537" t="s">
        <v>6163</v>
      </c>
      <c r="Y34" s="538">
        <v>669.94</v>
      </c>
      <c r="Z34" s="538">
        <v>0</v>
      </c>
      <c r="AA34" s="538">
        <v>199.62</v>
      </c>
      <c r="AB34" s="538"/>
      <c r="AC34" s="538">
        <v>869.56</v>
      </c>
      <c r="AD34" s="461"/>
      <c r="AF34" s="461"/>
      <c r="AG34" s="461"/>
      <c r="AH34" s="461"/>
      <c r="AI34" s="462"/>
      <c r="AJ34" s="462"/>
      <c r="AK34" s="462"/>
      <c r="AL34" s="462"/>
      <c r="AM34" s="462"/>
      <c r="AN34" s="462"/>
      <c r="AO34" s="462"/>
      <c r="AP34" s="462">
        <v>0</v>
      </c>
      <c r="AQ34" s="462"/>
      <c r="AR34" s="462"/>
      <c r="AS34" s="462"/>
      <c r="AT34" s="462"/>
      <c r="AU34" s="462"/>
      <c r="AV34" s="462">
        <v>418008.78</v>
      </c>
      <c r="AW34" s="462"/>
      <c r="AX34" s="462"/>
      <c r="AY34" s="462"/>
      <c r="AZ34" s="462"/>
      <c r="BA34" s="462"/>
    </row>
    <row r="35" spans="1:53" ht="15" customHeight="1" x14ac:dyDescent="0.25">
      <c r="A35" s="463"/>
      <c r="B35" s="454" t="s">
        <v>321</v>
      </c>
      <c r="C35" s="454" t="s">
        <v>385</v>
      </c>
      <c r="D35" s="454" t="s">
        <v>386</v>
      </c>
      <c r="E35" s="465">
        <v>0</v>
      </c>
      <c r="F35" s="465">
        <v>95858.53</v>
      </c>
      <c r="G35" s="465">
        <v>0</v>
      </c>
      <c r="H35" s="467">
        <v>7094.46</v>
      </c>
      <c r="I35" s="465">
        <v>0</v>
      </c>
      <c r="J35" s="465">
        <v>102952.99</v>
      </c>
      <c r="K35" s="491"/>
      <c r="L35" s="457">
        <f t="shared" si="1"/>
        <v>7094.46</v>
      </c>
      <c r="U35" s="455"/>
      <c r="V35" s="537" t="s">
        <v>385</v>
      </c>
      <c r="W35" s="537" t="s">
        <v>6164</v>
      </c>
      <c r="Y35" s="538">
        <v>95858.53</v>
      </c>
      <c r="Z35" s="538">
        <v>0</v>
      </c>
      <c r="AA35" s="538">
        <v>7094.46</v>
      </c>
      <c r="AB35" s="538"/>
      <c r="AC35" s="538">
        <v>102952.99</v>
      </c>
      <c r="AH35" s="461"/>
    </row>
    <row r="36" spans="1:53" ht="15" customHeight="1" x14ac:dyDescent="0.25">
      <c r="A36" s="463"/>
      <c r="B36" s="454" t="s">
        <v>321</v>
      </c>
      <c r="C36" s="454" t="s">
        <v>387</v>
      </c>
      <c r="D36" s="470" t="s">
        <v>388</v>
      </c>
      <c r="E36" s="471">
        <v>0</v>
      </c>
      <c r="F36" s="471">
        <v>85030.76</v>
      </c>
      <c r="G36" s="471">
        <v>0</v>
      </c>
      <c r="H36" s="471">
        <v>7031.66</v>
      </c>
      <c r="I36" s="471">
        <v>0</v>
      </c>
      <c r="J36" s="471">
        <v>92062.42</v>
      </c>
      <c r="K36" s="472"/>
      <c r="L36" s="473">
        <f t="shared" si="1"/>
        <v>7031.66</v>
      </c>
      <c r="U36" s="455"/>
      <c r="V36" s="537" t="s">
        <v>387</v>
      </c>
      <c r="W36" s="537" t="s">
        <v>6165</v>
      </c>
      <c r="Y36" s="538">
        <v>85030.76</v>
      </c>
      <c r="Z36" s="538">
        <v>0</v>
      </c>
      <c r="AA36" s="538">
        <v>7031.66</v>
      </c>
      <c r="AB36" s="538"/>
      <c r="AC36" s="538">
        <v>92062.42</v>
      </c>
      <c r="AF36" s="461"/>
      <c r="AG36" s="461"/>
      <c r="AH36" s="461"/>
      <c r="AI36" s="462"/>
      <c r="AJ36" s="462"/>
      <c r="AK36" s="462"/>
      <c r="AL36" s="462"/>
      <c r="AM36" s="462"/>
      <c r="AN36" s="462"/>
      <c r="AO36" s="462"/>
      <c r="AP36" s="462">
        <v>0</v>
      </c>
      <c r="AQ36" s="462"/>
      <c r="AR36" s="462"/>
      <c r="AS36" s="462"/>
      <c r="AT36" s="462"/>
      <c r="AU36" s="462"/>
      <c r="AV36" s="462">
        <v>327365.37</v>
      </c>
      <c r="AW36" s="462"/>
      <c r="AX36" s="462"/>
      <c r="AY36" s="462"/>
      <c r="AZ36" s="462"/>
      <c r="BA36" s="462"/>
    </row>
    <row r="37" spans="1:53" ht="15" customHeight="1" x14ac:dyDescent="0.25">
      <c r="A37" s="463"/>
      <c r="B37" s="454" t="s">
        <v>321</v>
      </c>
      <c r="C37" s="454" t="s">
        <v>389</v>
      </c>
      <c r="D37" s="474" t="s">
        <v>390</v>
      </c>
      <c r="E37" s="475">
        <v>0</v>
      </c>
      <c r="F37" s="475">
        <v>10826.77</v>
      </c>
      <c r="G37" s="475">
        <v>0</v>
      </c>
      <c r="H37" s="475">
        <v>62.8</v>
      </c>
      <c r="I37" s="475">
        <v>0</v>
      </c>
      <c r="J37" s="475">
        <v>10889.57</v>
      </c>
      <c r="K37" s="476"/>
      <c r="L37" s="477">
        <f t="shared" si="1"/>
        <v>62.8</v>
      </c>
      <c r="U37" s="455"/>
      <c r="V37" s="537" t="s">
        <v>389</v>
      </c>
      <c r="W37" s="537" t="s">
        <v>6166</v>
      </c>
      <c r="Y37" s="538">
        <v>10826.77</v>
      </c>
      <c r="Z37" s="538">
        <v>0</v>
      </c>
      <c r="AA37" s="538">
        <v>62.8</v>
      </c>
      <c r="AB37" s="538"/>
      <c r="AC37" s="538">
        <v>10889.57</v>
      </c>
      <c r="AH37" s="461"/>
    </row>
    <row r="38" spans="1:53" ht="15" customHeight="1" x14ac:dyDescent="0.25">
      <c r="A38" s="463"/>
      <c r="C38" s="458" t="s">
        <v>3192</v>
      </c>
      <c r="D38" s="498" t="s">
        <v>3193</v>
      </c>
      <c r="E38" s="343">
        <v>0</v>
      </c>
      <c r="F38" s="343">
        <v>1</v>
      </c>
      <c r="G38" s="343">
        <v>0</v>
      </c>
      <c r="H38" s="343">
        <v>0</v>
      </c>
      <c r="I38" s="343">
        <v>0</v>
      </c>
      <c r="J38" s="343">
        <v>1</v>
      </c>
      <c r="K38" s="343"/>
      <c r="L38" s="481">
        <f t="shared" si="1"/>
        <v>0</v>
      </c>
      <c r="U38" s="455"/>
      <c r="V38" s="537" t="s">
        <v>3192</v>
      </c>
      <c r="W38" s="537" t="s">
        <v>6167</v>
      </c>
      <c r="Y38" s="538">
        <v>1</v>
      </c>
      <c r="Z38" s="538">
        <v>0</v>
      </c>
      <c r="AA38" s="538">
        <v>0</v>
      </c>
      <c r="AB38" s="538"/>
      <c r="AC38" s="538">
        <v>1</v>
      </c>
      <c r="AF38" s="461"/>
      <c r="AH38" s="461"/>
    </row>
    <row r="39" spans="1:53" ht="15" customHeight="1" x14ac:dyDescent="0.25">
      <c r="A39" s="463"/>
      <c r="B39" s="454" t="s">
        <v>321</v>
      </c>
      <c r="C39" s="454" t="s">
        <v>391</v>
      </c>
      <c r="D39" s="470" t="s">
        <v>392</v>
      </c>
      <c r="E39" s="471">
        <v>0</v>
      </c>
      <c r="F39" s="471">
        <v>10928.83</v>
      </c>
      <c r="G39" s="471">
        <v>0</v>
      </c>
      <c r="H39" s="467">
        <v>1502.55</v>
      </c>
      <c r="I39" s="471">
        <v>0</v>
      </c>
      <c r="J39" s="471">
        <v>12431.38</v>
      </c>
      <c r="K39" s="490"/>
      <c r="L39" s="473">
        <f>H39-G39</f>
        <v>1502.55</v>
      </c>
      <c r="U39" s="455"/>
      <c r="V39" s="537" t="s">
        <v>391</v>
      </c>
      <c r="W39" s="537" t="s">
        <v>6168</v>
      </c>
      <c r="Y39" s="538">
        <v>10928.83</v>
      </c>
      <c r="Z39" s="538">
        <v>0</v>
      </c>
      <c r="AA39" s="538">
        <v>1502.55</v>
      </c>
      <c r="AB39" s="538"/>
      <c r="AC39" s="538">
        <v>12431.38</v>
      </c>
      <c r="AG39" s="461"/>
      <c r="AH39" s="461"/>
      <c r="AI39" s="462"/>
      <c r="AJ39" s="462"/>
      <c r="AK39" s="462"/>
      <c r="AL39" s="462"/>
      <c r="AM39" s="462"/>
      <c r="AN39" s="462"/>
      <c r="AO39" s="462"/>
      <c r="AP39" s="462">
        <v>0</v>
      </c>
      <c r="AQ39" s="462"/>
      <c r="AR39" s="462"/>
      <c r="AS39" s="462"/>
      <c r="AT39" s="462"/>
      <c r="AU39" s="462"/>
      <c r="AV39" s="462">
        <v>9224.4</v>
      </c>
      <c r="AW39" s="462"/>
      <c r="AX39" s="462"/>
      <c r="AY39" s="462"/>
      <c r="AZ39" s="462"/>
      <c r="BA39" s="462"/>
    </row>
    <row r="40" spans="1:53" ht="15" customHeight="1" x14ac:dyDescent="0.25">
      <c r="A40" s="463"/>
      <c r="B40" s="454" t="s">
        <v>321</v>
      </c>
      <c r="C40" s="454" t="s">
        <v>393</v>
      </c>
      <c r="D40" s="454" t="s">
        <v>394</v>
      </c>
      <c r="E40" s="465">
        <v>0</v>
      </c>
      <c r="F40" s="465">
        <v>10928.83</v>
      </c>
      <c r="G40" s="465">
        <v>0</v>
      </c>
      <c r="H40" s="465">
        <v>1502.55</v>
      </c>
      <c r="I40" s="465">
        <v>0</v>
      </c>
      <c r="J40" s="465">
        <v>12431.38</v>
      </c>
      <c r="K40" s="491"/>
      <c r="L40" s="457">
        <v>0</v>
      </c>
      <c r="U40" s="455"/>
      <c r="V40" s="537" t="s">
        <v>393</v>
      </c>
      <c r="W40" s="537" t="s">
        <v>6169</v>
      </c>
      <c r="Y40" s="538">
        <v>10928.83</v>
      </c>
      <c r="Z40" s="538">
        <v>0</v>
      </c>
      <c r="AA40" s="538">
        <v>1502.55</v>
      </c>
      <c r="AB40" s="538"/>
      <c r="AC40" s="538">
        <v>12431.38</v>
      </c>
      <c r="AF40" s="461"/>
      <c r="AH40" s="461"/>
    </row>
    <row r="41" spans="1:53" ht="15" customHeight="1" x14ac:dyDescent="0.25">
      <c r="A41" s="463"/>
      <c r="B41" s="454" t="s">
        <v>321</v>
      </c>
      <c r="C41" s="454" t="s">
        <v>395</v>
      </c>
      <c r="D41" s="470" t="s">
        <v>396</v>
      </c>
      <c r="E41" s="471">
        <v>0</v>
      </c>
      <c r="F41" s="471">
        <v>158.25</v>
      </c>
      <c r="G41" s="471">
        <v>0</v>
      </c>
      <c r="H41" s="467">
        <v>232.8</v>
      </c>
      <c r="I41" s="471">
        <v>0</v>
      </c>
      <c r="J41" s="471">
        <v>391.05</v>
      </c>
      <c r="K41" s="490"/>
      <c r="L41" s="473">
        <f>H41-G41</f>
        <v>232.8</v>
      </c>
      <c r="M41" s="455"/>
      <c r="N41" s="455"/>
      <c r="U41" s="455"/>
      <c r="V41" s="537" t="s">
        <v>395</v>
      </c>
      <c r="W41" s="537" t="s">
        <v>6170</v>
      </c>
      <c r="Y41" s="538">
        <v>158.25</v>
      </c>
      <c r="Z41" s="538">
        <v>0</v>
      </c>
      <c r="AA41" s="538">
        <v>232.8</v>
      </c>
      <c r="AB41" s="538"/>
      <c r="AC41" s="538">
        <v>391.05</v>
      </c>
      <c r="AG41" s="461"/>
      <c r="AH41" s="461"/>
      <c r="AI41" s="462"/>
      <c r="AJ41" s="462"/>
      <c r="AK41" s="462"/>
      <c r="AL41" s="462"/>
      <c r="AM41" s="462"/>
      <c r="AN41" s="462"/>
      <c r="AO41" s="462"/>
      <c r="AP41" s="462">
        <v>0</v>
      </c>
      <c r="AQ41" s="462"/>
      <c r="AR41" s="462"/>
      <c r="AS41" s="462"/>
      <c r="AT41" s="462"/>
      <c r="AU41" s="462"/>
      <c r="AV41" s="462">
        <v>2282.31</v>
      </c>
      <c r="AW41" s="462"/>
      <c r="AX41" s="462"/>
      <c r="AY41" s="462"/>
      <c r="AZ41" s="462"/>
      <c r="BA41" s="462"/>
    </row>
    <row r="42" spans="1:53" ht="15" customHeight="1" x14ac:dyDescent="0.25">
      <c r="A42" s="463"/>
      <c r="B42" s="454" t="s">
        <v>321</v>
      </c>
      <c r="C42" s="454" t="s">
        <v>397</v>
      </c>
      <c r="D42" s="454" t="s">
        <v>398</v>
      </c>
      <c r="E42" s="465">
        <v>0</v>
      </c>
      <c r="F42" s="465">
        <v>158.25</v>
      </c>
      <c r="G42" s="465">
        <v>0</v>
      </c>
      <c r="H42" s="465">
        <v>232.8</v>
      </c>
      <c r="I42" s="465">
        <v>0</v>
      </c>
      <c r="J42" s="465">
        <v>391.05</v>
      </c>
      <c r="L42" s="457">
        <f>H42-G42</f>
        <v>232.8</v>
      </c>
      <c r="U42" s="455"/>
      <c r="V42" s="537" t="s">
        <v>397</v>
      </c>
      <c r="W42" s="537" t="s">
        <v>6171</v>
      </c>
      <c r="Y42" s="538">
        <v>158.25</v>
      </c>
      <c r="Z42" s="538">
        <v>0</v>
      </c>
      <c r="AA42" s="538">
        <v>232.8</v>
      </c>
      <c r="AB42" s="538"/>
      <c r="AC42" s="538">
        <v>391.05</v>
      </c>
      <c r="AD42" s="461"/>
      <c r="AF42" s="461"/>
      <c r="AH42" s="461"/>
    </row>
    <row r="43" spans="1:53" ht="15" customHeight="1" x14ac:dyDescent="0.25">
      <c r="A43" s="463"/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491"/>
      <c r="U43" s="455"/>
      <c r="V43" s="537"/>
      <c r="W43" s="537"/>
      <c r="Y43" s="538"/>
      <c r="Z43" s="538"/>
      <c r="AA43" s="538"/>
      <c r="AB43" s="538"/>
      <c r="AC43" s="538"/>
      <c r="AG43" s="461"/>
      <c r="AH43" s="461"/>
      <c r="AI43" s="462"/>
      <c r="AJ43" s="462"/>
      <c r="AK43" s="462"/>
      <c r="AL43" s="462"/>
      <c r="AM43" s="462"/>
      <c r="AN43" s="462"/>
      <c r="AO43" s="462"/>
      <c r="AP43" s="462">
        <v>0</v>
      </c>
      <c r="AQ43" s="462"/>
      <c r="AR43" s="462"/>
      <c r="AS43" s="462"/>
      <c r="AT43" s="462"/>
      <c r="AU43" s="462"/>
      <c r="AV43" s="462">
        <v>232.77</v>
      </c>
      <c r="AW43" s="462"/>
      <c r="AX43" s="462"/>
      <c r="AY43" s="462"/>
      <c r="AZ43" s="462"/>
      <c r="BA43" s="462"/>
    </row>
    <row r="44" spans="1:53" ht="15" customHeight="1" x14ac:dyDescent="0.25">
      <c r="A44" s="463"/>
      <c r="B44" s="463"/>
      <c r="C44" s="463"/>
      <c r="D44" s="463"/>
      <c r="E44" s="464"/>
      <c r="F44" s="464"/>
      <c r="G44" s="464"/>
      <c r="H44" s="463"/>
      <c r="I44" s="464"/>
      <c r="K44" s="491"/>
      <c r="U44" s="455"/>
      <c r="V44" s="537"/>
      <c r="W44" s="537"/>
      <c r="Y44" s="538"/>
      <c r="Z44" s="538"/>
      <c r="AA44" s="538"/>
      <c r="AB44" s="538"/>
      <c r="AC44" s="538"/>
      <c r="AD44" s="461"/>
      <c r="AH44" s="461"/>
    </row>
    <row r="45" spans="1:53" ht="15" customHeight="1" x14ac:dyDescent="0.25">
      <c r="A45" s="463"/>
      <c r="B45" s="463"/>
      <c r="C45" s="463"/>
      <c r="D45" s="463"/>
      <c r="E45" s="464"/>
      <c r="F45" s="464"/>
      <c r="G45" s="464"/>
      <c r="H45" s="463"/>
      <c r="I45" s="464"/>
      <c r="K45" s="491"/>
      <c r="V45" s="537"/>
      <c r="W45" s="537"/>
      <c r="Y45" s="538"/>
      <c r="Z45" s="538"/>
      <c r="AA45" s="538"/>
      <c r="AB45" s="538"/>
      <c r="AC45" s="538"/>
      <c r="AF45" s="461"/>
      <c r="AG45" s="461"/>
      <c r="AH45" s="461"/>
      <c r="AI45" s="462"/>
      <c r="AJ45" s="462"/>
      <c r="AK45" s="462"/>
      <c r="AL45" s="462"/>
      <c r="AM45" s="462"/>
      <c r="AN45" s="462"/>
      <c r="AO45" s="462"/>
      <c r="AP45" s="462">
        <v>0</v>
      </c>
      <c r="AQ45" s="462"/>
      <c r="AR45" s="462"/>
      <c r="AS45" s="462"/>
      <c r="AT45" s="462"/>
      <c r="AU45" s="462"/>
      <c r="AV45" s="462">
        <v>388187.7</v>
      </c>
      <c r="AW45" s="462"/>
      <c r="AX45" s="462"/>
      <c r="AY45" s="462"/>
      <c r="AZ45" s="462"/>
      <c r="BA45" s="462"/>
    </row>
    <row r="46" spans="1:53" ht="15" customHeight="1" x14ac:dyDescent="0.25">
      <c r="A46" s="463"/>
      <c r="B46" s="463"/>
      <c r="C46" s="463"/>
      <c r="D46" s="463"/>
      <c r="E46" s="464"/>
      <c r="F46" s="464"/>
      <c r="G46" s="464"/>
      <c r="H46" s="463"/>
      <c r="I46" s="464"/>
      <c r="V46" s="537"/>
      <c r="W46" s="537"/>
      <c r="Y46" s="538"/>
      <c r="Z46" s="538"/>
      <c r="AA46" s="538"/>
      <c r="AB46" s="538"/>
      <c r="AC46" s="538"/>
      <c r="AH46" s="461"/>
    </row>
    <row r="47" spans="1:53" ht="15" customHeight="1" x14ac:dyDescent="0.25">
      <c r="V47" s="537"/>
      <c r="W47" s="537"/>
      <c r="Y47" s="538"/>
      <c r="Z47" s="538"/>
      <c r="AA47" s="538"/>
      <c r="AB47" s="538"/>
      <c r="AC47" s="538"/>
      <c r="AF47" s="461"/>
      <c r="AG47" s="461"/>
      <c r="AH47" s="461"/>
      <c r="AI47" s="462"/>
      <c r="AJ47" s="462"/>
      <c r="AK47" s="462"/>
      <c r="AL47" s="462"/>
      <c r="AM47" s="462"/>
      <c r="AN47" s="462"/>
      <c r="AO47" s="462"/>
      <c r="AP47" s="462">
        <v>0</v>
      </c>
      <c r="AQ47" s="462"/>
      <c r="AR47" s="462"/>
      <c r="AS47" s="462"/>
      <c r="AT47" s="462"/>
      <c r="AU47" s="462"/>
      <c r="AV47" s="462">
        <v>218280</v>
      </c>
      <c r="AW47" s="462"/>
      <c r="AX47" s="462"/>
      <c r="AY47" s="462"/>
      <c r="AZ47" s="462"/>
      <c r="BA47" s="462"/>
    </row>
    <row r="48" spans="1:53" ht="15" customHeight="1" x14ac:dyDescent="0.25">
      <c r="A48" s="463"/>
      <c r="V48" s="537"/>
      <c r="W48" s="537"/>
      <c r="Y48" s="538"/>
      <c r="Z48" s="538"/>
      <c r="AA48" s="538"/>
      <c r="AB48" s="538"/>
      <c r="AC48" s="538"/>
      <c r="AH48" s="461"/>
    </row>
    <row r="49" spans="1:53" ht="15" customHeight="1" x14ac:dyDescent="0.25">
      <c r="A49" s="463"/>
      <c r="V49" s="537"/>
      <c r="W49" s="537"/>
      <c r="Y49" s="538"/>
      <c r="Z49" s="538"/>
      <c r="AA49" s="538"/>
      <c r="AB49" s="538"/>
      <c r="AC49" s="538"/>
      <c r="AF49" s="461"/>
      <c r="AG49" s="461"/>
      <c r="AH49" s="461"/>
      <c r="AI49" s="462"/>
      <c r="AJ49" s="462"/>
      <c r="AK49" s="462"/>
      <c r="AL49" s="462"/>
      <c r="AM49" s="462"/>
      <c r="AN49" s="462"/>
      <c r="AO49" s="462"/>
      <c r="AP49" s="462">
        <v>0</v>
      </c>
      <c r="AQ49" s="462"/>
      <c r="AR49" s="462"/>
      <c r="AS49" s="462"/>
      <c r="AT49" s="462"/>
      <c r="AU49" s="462"/>
      <c r="AV49" s="462">
        <v>169907.7</v>
      </c>
      <c r="AW49" s="462"/>
      <c r="AX49" s="462"/>
      <c r="AY49" s="462"/>
      <c r="AZ49" s="462"/>
      <c r="BA49" s="462"/>
    </row>
    <row r="50" spans="1:53" ht="15" customHeight="1" x14ac:dyDescent="0.25">
      <c r="A50" s="463"/>
      <c r="V50" s="537"/>
      <c r="W50" s="537"/>
      <c r="Y50" s="538"/>
      <c r="Z50" s="538"/>
      <c r="AA50" s="538"/>
      <c r="AB50" s="538"/>
      <c r="AC50" s="538"/>
      <c r="AH50" s="461"/>
    </row>
    <row r="51" spans="1:53" ht="15" customHeight="1" x14ac:dyDescent="0.25">
      <c r="A51" s="463"/>
      <c r="V51" s="537"/>
      <c r="W51" s="537"/>
      <c r="Y51" s="538"/>
      <c r="Z51" s="538"/>
      <c r="AA51" s="538"/>
      <c r="AB51" s="538"/>
      <c r="AC51" s="538"/>
      <c r="AD51" s="461"/>
      <c r="AF51" s="461"/>
      <c r="AG51" s="461"/>
      <c r="AH51" s="461"/>
      <c r="AI51" s="462"/>
      <c r="AJ51" s="462"/>
      <c r="AK51" s="462"/>
      <c r="AL51" s="462"/>
      <c r="AM51" s="462"/>
      <c r="AN51" s="462"/>
      <c r="AO51" s="462"/>
      <c r="AP51" s="462">
        <v>0</v>
      </c>
      <c r="AQ51" s="462"/>
      <c r="AR51" s="462"/>
      <c r="AS51" s="462"/>
      <c r="AT51" s="462"/>
      <c r="AU51" s="462"/>
      <c r="AV51" s="462">
        <v>24227461.489999998</v>
      </c>
      <c r="AW51" s="462"/>
      <c r="AX51" s="462"/>
      <c r="AY51" s="462"/>
      <c r="AZ51" s="462"/>
      <c r="BA51" s="462"/>
    </row>
    <row r="52" spans="1:53" ht="15" customHeight="1" x14ac:dyDescent="0.25">
      <c r="A52" s="463"/>
      <c r="V52" s="537"/>
      <c r="W52" s="537"/>
      <c r="Y52" s="538"/>
      <c r="Z52" s="538"/>
      <c r="AA52" s="538"/>
      <c r="AB52" s="538"/>
      <c r="AC52" s="538"/>
      <c r="AH52" s="461"/>
    </row>
    <row r="53" spans="1:53" ht="16.5" customHeight="1" x14ac:dyDescent="0.25">
      <c r="A53" s="463"/>
      <c r="B53" s="463"/>
      <c r="C53" s="463"/>
      <c r="D53" s="463"/>
      <c r="E53" s="464"/>
      <c r="F53" s="464"/>
      <c r="G53" s="464"/>
      <c r="H53" s="463"/>
      <c r="I53" s="464"/>
      <c r="V53" s="537"/>
      <c r="W53" s="537"/>
      <c r="Y53" s="538"/>
      <c r="Z53" s="538"/>
      <c r="AA53" s="538"/>
      <c r="AB53" s="538"/>
      <c r="AC53" s="538"/>
      <c r="AF53" s="461"/>
      <c r="AG53" s="461"/>
      <c r="AH53" s="461"/>
      <c r="AI53" s="462"/>
      <c r="AJ53" s="462"/>
      <c r="AK53" s="462"/>
      <c r="AL53" s="462"/>
      <c r="AM53" s="462"/>
      <c r="AN53" s="462"/>
      <c r="AO53" s="462"/>
      <c r="AP53" s="462">
        <v>0</v>
      </c>
      <c r="AQ53" s="462"/>
      <c r="AR53" s="462"/>
      <c r="AS53" s="462"/>
      <c r="AT53" s="462"/>
      <c r="AU53" s="462"/>
      <c r="AV53" s="462">
        <v>23837373.969999999</v>
      </c>
      <c r="AW53" s="462"/>
      <c r="AX53" s="462"/>
      <c r="AY53" s="462"/>
      <c r="AZ53" s="462"/>
      <c r="BA53" s="462"/>
    </row>
    <row r="54" spans="1:53" ht="15" customHeight="1" x14ac:dyDescent="0.25">
      <c r="A54" s="463"/>
      <c r="B54" s="463"/>
      <c r="C54" s="463"/>
      <c r="D54" s="463"/>
      <c r="E54" s="464"/>
      <c r="F54" s="464"/>
      <c r="G54" s="464"/>
      <c r="H54" s="463"/>
      <c r="I54" s="464"/>
      <c r="V54" s="537"/>
      <c r="W54" s="537"/>
      <c r="Y54" s="538"/>
      <c r="Z54" s="538"/>
      <c r="AA54" s="538"/>
      <c r="AB54" s="538"/>
      <c r="AC54" s="538"/>
      <c r="AD54" s="461"/>
      <c r="AH54" s="461"/>
    </row>
    <row r="55" spans="1:53" ht="15" customHeight="1" x14ac:dyDescent="0.25">
      <c r="A55" s="463"/>
      <c r="B55" s="463"/>
      <c r="C55" s="463"/>
      <c r="D55" s="463"/>
      <c r="E55" s="464"/>
      <c r="F55" s="464"/>
      <c r="G55" s="464"/>
      <c r="H55" s="463"/>
      <c r="I55" s="464"/>
      <c r="V55" s="537"/>
      <c r="W55" s="537"/>
      <c r="Y55" s="538"/>
      <c r="Z55" s="538"/>
      <c r="AA55" s="538"/>
      <c r="AB55" s="538"/>
      <c r="AC55" s="538"/>
      <c r="AF55" s="461"/>
      <c r="AG55" s="461"/>
      <c r="AH55" s="461"/>
      <c r="AI55" s="462"/>
      <c r="AJ55" s="462"/>
      <c r="AK55" s="462"/>
      <c r="AL55" s="462"/>
      <c r="AM55" s="462"/>
      <c r="AN55" s="462"/>
      <c r="AO55" s="462"/>
      <c r="AP55" s="462">
        <v>0</v>
      </c>
      <c r="AQ55" s="462"/>
      <c r="AR55" s="462"/>
      <c r="AS55" s="462"/>
      <c r="AT55" s="462"/>
      <c r="AU55" s="462"/>
      <c r="AV55" s="462">
        <v>19148654.469999999</v>
      </c>
      <c r="AW55" s="462"/>
      <c r="AX55" s="462"/>
      <c r="AY55" s="462"/>
      <c r="AZ55" s="462"/>
      <c r="BA55" s="462"/>
    </row>
    <row r="56" spans="1:53" ht="15" customHeight="1" x14ac:dyDescent="0.25">
      <c r="A56" s="463"/>
      <c r="B56" s="463"/>
      <c r="C56" s="463"/>
      <c r="D56" s="463"/>
      <c r="E56" s="464"/>
      <c r="F56" s="464"/>
      <c r="G56" s="464"/>
      <c r="H56" s="463"/>
      <c r="I56" s="464"/>
      <c r="V56" s="537"/>
      <c r="W56" s="537"/>
      <c r="Y56" s="538"/>
      <c r="Z56" s="538"/>
      <c r="AA56" s="538"/>
      <c r="AB56" s="538"/>
      <c r="AC56" s="538"/>
      <c r="AH56" s="461"/>
    </row>
    <row r="57" spans="1:53" ht="15" customHeight="1" x14ac:dyDescent="0.25">
      <c r="A57" s="463"/>
      <c r="B57" s="463"/>
      <c r="C57" s="463"/>
      <c r="D57" s="463"/>
      <c r="E57" s="464"/>
      <c r="F57" s="464"/>
      <c r="G57" s="464"/>
      <c r="H57" s="463"/>
      <c r="I57" s="464"/>
      <c r="V57" s="537"/>
      <c r="W57" s="537"/>
      <c r="Y57" s="538"/>
      <c r="Z57" s="538"/>
      <c r="AA57" s="538"/>
      <c r="AB57" s="538"/>
      <c r="AC57" s="538"/>
      <c r="AD57" s="461"/>
      <c r="AF57" s="461"/>
      <c r="AG57" s="461"/>
      <c r="AH57" s="461"/>
      <c r="AI57" s="462"/>
      <c r="AJ57" s="462"/>
      <c r="AK57" s="462"/>
      <c r="AL57" s="462"/>
      <c r="AM57" s="462"/>
      <c r="AN57" s="462"/>
      <c r="AO57" s="462"/>
      <c r="AP57" s="462">
        <v>0</v>
      </c>
      <c r="AQ57" s="462"/>
      <c r="AR57" s="462"/>
      <c r="AS57" s="462"/>
      <c r="AT57" s="462"/>
      <c r="AU57" s="462"/>
      <c r="AV57" s="462">
        <v>3895345.42</v>
      </c>
      <c r="AW57" s="462"/>
      <c r="AX57" s="462"/>
      <c r="AY57" s="462"/>
      <c r="AZ57" s="462"/>
      <c r="BA57" s="462"/>
    </row>
    <row r="58" spans="1:53" ht="15" customHeight="1" x14ac:dyDescent="0.25">
      <c r="A58" s="463"/>
      <c r="B58" s="463"/>
      <c r="C58" s="463"/>
      <c r="D58" s="463"/>
      <c r="E58" s="464"/>
      <c r="F58" s="464"/>
      <c r="G58" s="464"/>
      <c r="H58" s="463"/>
      <c r="I58" s="464"/>
      <c r="V58" s="537"/>
      <c r="W58" s="537"/>
      <c r="Y58" s="538"/>
      <c r="Z58" s="538"/>
      <c r="AA58" s="538"/>
      <c r="AB58" s="538"/>
      <c r="AC58" s="538"/>
      <c r="AH58" s="461"/>
    </row>
    <row r="59" spans="1:53" ht="15" customHeight="1" x14ac:dyDescent="0.25">
      <c r="A59" s="463"/>
      <c r="B59" s="463"/>
      <c r="C59" s="463"/>
      <c r="D59" s="463"/>
      <c r="E59" s="464"/>
      <c r="F59" s="464"/>
      <c r="G59" s="464"/>
      <c r="H59" s="463"/>
      <c r="I59" s="464"/>
      <c r="V59" s="537"/>
      <c r="W59" s="537"/>
      <c r="Y59" s="538"/>
      <c r="Z59" s="538"/>
      <c r="AA59" s="538"/>
      <c r="AB59" s="538"/>
      <c r="AC59" s="538"/>
      <c r="AD59" s="461"/>
      <c r="AF59" s="461"/>
      <c r="AG59" s="461"/>
      <c r="AH59" s="461"/>
      <c r="AI59" s="462"/>
      <c r="AJ59" s="462"/>
      <c r="AK59" s="462"/>
      <c r="AL59" s="462"/>
      <c r="AM59" s="462"/>
      <c r="AN59" s="462"/>
      <c r="AO59" s="462"/>
      <c r="AP59" s="462">
        <v>0</v>
      </c>
      <c r="AQ59" s="462"/>
      <c r="AR59" s="462"/>
      <c r="AS59" s="462"/>
      <c r="AT59" s="462"/>
      <c r="AU59" s="462"/>
      <c r="AV59" s="462">
        <v>522705.33</v>
      </c>
      <c r="AW59" s="462"/>
      <c r="AX59" s="462"/>
      <c r="AY59" s="462"/>
      <c r="AZ59" s="462"/>
      <c r="BA59" s="462"/>
    </row>
    <row r="60" spans="1:53" ht="15" customHeight="1" x14ac:dyDescent="0.25">
      <c r="A60" s="463"/>
      <c r="B60" s="463"/>
      <c r="C60" s="463"/>
      <c r="D60" s="463"/>
      <c r="E60" s="464"/>
      <c r="F60" s="464"/>
      <c r="G60" s="464"/>
      <c r="H60" s="463"/>
      <c r="I60" s="464"/>
      <c r="V60" s="458"/>
      <c r="W60" s="458"/>
      <c r="X60" s="456"/>
      <c r="Y60" s="456"/>
      <c r="Z60" s="456"/>
      <c r="AA60" s="456"/>
      <c r="AB60" s="456"/>
      <c r="AC60" s="459"/>
      <c r="AH60" s="461"/>
    </row>
    <row r="61" spans="1:53" ht="15" customHeight="1" x14ac:dyDescent="0.25">
      <c r="A61" s="463"/>
      <c r="B61" s="463"/>
      <c r="C61" s="463"/>
      <c r="D61" s="463"/>
      <c r="E61" s="464"/>
      <c r="F61" s="464"/>
      <c r="G61" s="464"/>
      <c r="H61" s="463"/>
      <c r="I61" s="464"/>
      <c r="V61" s="458"/>
      <c r="W61" s="458"/>
      <c r="X61" s="456"/>
      <c r="Y61" s="456"/>
      <c r="Z61" s="456"/>
      <c r="AA61" s="456"/>
      <c r="AB61" s="456"/>
      <c r="AC61" s="459"/>
      <c r="AD61" s="461"/>
      <c r="AF61" s="461"/>
      <c r="AG61" s="461"/>
      <c r="AH61" s="461"/>
      <c r="AI61" s="462"/>
      <c r="AJ61" s="462"/>
      <c r="AK61" s="462"/>
      <c r="AL61" s="462"/>
      <c r="AM61" s="462"/>
      <c r="AN61" s="462"/>
      <c r="AO61" s="462"/>
      <c r="AP61" s="462">
        <v>0</v>
      </c>
      <c r="AQ61" s="462"/>
      <c r="AR61" s="462"/>
      <c r="AS61" s="462"/>
      <c r="AT61" s="462"/>
      <c r="AU61" s="462"/>
      <c r="AV61" s="462">
        <v>194984.83</v>
      </c>
      <c r="AW61" s="462"/>
      <c r="AX61" s="462"/>
      <c r="AY61" s="462"/>
      <c r="AZ61" s="462"/>
      <c r="BA61" s="462"/>
    </row>
    <row r="62" spans="1:53" ht="15" customHeight="1" x14ac:dyDescent="0.25">
      <c r="A62" s="463"/>
      <c r="B62" s="463"/>
      <c r="C62" s="463"/>
      <c r="D62" s="463"/>
      <c r="E62" s="464"/>
      <c r="F62" s="464"/>
      <c r="G62" s="464"/>
      <c r="H62" s="463"/>
      <c r="I62" s="464"/>
      <c r="V62" s="458"/>
      <c r="W62" s="458"/>
      <c r="X62" s="456"/>
      <c r="Y62" s="456"/>
      <c r="Z62" s="456"/>
      <c r="AA62" s="456"/>
      <c r="AB62" s="456"/>
      <c r="AC62" s="459"/>
      <c r="AH62" s="461"/>
    </row>
    <row r="63" spans="1:53" ht="15" customHeight="1" x14ac:dyDescent="0.25">
      <c r="A63" s="463"/>
      <c r="B63" s="463"/>
      <c r="C63" s="463"/>
      <c r="D63" s="463"/>
      <c r="E63" s="464"/>
      <c r="F63" s="464"/>
      <c r="G63" s="464"/>
      <c r="H63" s="463"/>
      <c r="I63" s="464"/>
      <c r="V63" s="458"/>
      <c r="W63" s="458"/>
      <c r="X63" s="456"/>
      <c r="Y63" s="456"/>
      <c r="Z63" s="456"/>
      <c r="AA63" s="456"/>
      <c r="AB63" s="456"/>
      <c r="AC63" s="459"/>
      <c r="AD63" s="461"/>
      <c r="AF63" s="461"/>
      <c r="AG63" s="461"/>
      <c r="AH63" s="461"/>
      <c r="AI63" s="462"/>
      <c r="AJ63" s="462"/>
      <c r="AK63" s="462"/>
      <c r="AL63" s="462"/>
      <c r="AM63" s="462"/>
      <c r="AN63" s="462"/>
      <c r="AO63" s="462"/>
      <c r="AP63" s="462">
        <v>0</v>
      </c>
      <c r="AQ63" s="462"/>
      <c r="AR63" s="462"/>
      <c r="AS63" s="462"/>
      <c r="AT63" s="462"/>
      <c r="AU63" s="462"/>
      <c r="AV63" s="462">
        <v>75683.92</v>
      </c>
      <c r="AW63" s="462"/>
      <c r="AX63" s="462"/>
      <c r="AY63" s="462"/>
      <c r="AZ63" s="462"/>
      <c r="BA63" s="462"/>
    </row>
    <row r="64" spans="1:53" ht="15" customHeight="1" x14ac:dyDescent="0.25">
      <c r="A64" s="463"/>
      <c r="B64" s="463"/>
      <c r="C64" s="463"/>
      <c r="D64" s="463"/>
      <c r="E64" s="464"/>
      <c r="F64" s="464"/>
      <c r="G64" s="464"/>
      <c r="H64" s="463"/>
      <c r="I64" s="464"/>
      <c r="V64" s="458"/>
      <c r="W64" s="458"/>
      <c r="X64" s="456"/>
      <c r="Y64" s="456"/>
      <c r="Z64" s="456"/>
      <c r="AA64" s="456"/>
      <c r="AB64" s="456"/>
      <c r="AC64" s="459"/>
      <c r="AH64" s="461"/>
    </row>
    <row r="65" spans="1:53" ht="18" customHeight="1" x14ac:dyDescent="0.25">
      <c r="A65" s="463"/>
      <c r="B65" s="463"/>
      <c r="C65" s="463"/>
      <c r="D65" s="463"/>
      <c r="E65" s="464"/>
      <c r="F65" s="464"/>
      <c r="G65" s="464"/>
      <c r="H65" s="463"/>
      <c r="I65" s="464"/>
      <c r="V65" s="458"/>
      <c r="W65" s="458"/>
      <c r="X65" s="456"/>
      <c r="Y65" s="456"/>
      <c r="Z65" s="456"/>
      <c r="AA65" s="456"/>
      <c r="AB65" s="456"/>
      <c r="AC65" s="459"/>
      <c r="AD65" s="461"/>
      <c r="AF65" s="461"/>
      <c r="AG65" s="461"/>
      <c r="AH65" s="461"/>
      <c r="AI65" s="462"/>
      <c r="AJ65" s="462"/>
      <c r="AK65" s="462"/>
      <c r="AL65" s="462"/>
      <c r="AM65" s="462"/>
      <c r="AN65" s="462"/>
      <c r="AO65" s="462"/>
      <c r="AP65" s="462">
        <v>0</v>
      </c>
      <c r="AQ65" s="462"/>
      <c r="AR65" s="462"/>
      <c r="AS65" s="462"/>
      <c r="AT65" s="462"/>
      <c r="AU65" s="462"/>
      <c r="AV65" s="462">
        <v>354261.37</v>
      </c>
      <c r="AW65" s="462"/>
      <c r="AX65" s="462"/>
      <c r="AY65" s="462"/>
      <c r="AZ65" s="462"/>
      <c r="BA65" s="462"/>
    </row>
    <row r="66" spans="1:53" ht="15" customHeight="1" x14ac:dyDescent="0.25">
      <c r="A66" s="463"/>
      <c r="B66" s="463"/>
      <c r="C66" s="463"/>
      <c r="D66" s="463"/>
      <c r="E66" s="464"/>
      <c r="F66" s="464"/>
      <c r="G66" s="464"/>
      <c r="H66" s="463"/>
      <c r="I66" s="464"/>
      <c r="V66" s="458"/>
      <c r="W66" s="458"/>
      <c r="X66" s="456"/>
      <c r="Y66" s="456"/>
      <c r="Z66" s="456"/>
      <c r="AA66" s="456"/>
      <c r="AB66" s="456"/>
      <c r="AC66" s="459"/>
      <c r="AD66" s="461"/>
      <c r="AH66" s="461"/>
    </row>
    <row r="67" spans="1:53" ht="18" customHeight="1" x14ac:dyDescent="0.25">
      <c r="A67" s="463"/>
      <c r="B67" s="463"/>
      <c r="C67" s="463"/>
      <c r="D67" s="463"/>
      <c r="E67" s="464"/>
      <c r="F67" s="464"/>
      <c r="G67" s="464"/>
      <c r="H67" s="463"/>
      <c r="I67" s="464"/>
      <c r="V67" s="458"/>
      <c r="W67" s="458"/>
      <c r="X67" s="456"/>
      <c r="Y67" s="456"/>
      <c r="Z67" s="456"/>
      <c r="AA67" s="456"/>
      <c r="AB67" s="456"/>
      <c r="AC67" s="459"/>
      <c r="AF67" s="461"/>
      <c r="AG67" s="461"/>
      <c r="AH67" s="461"/>
      <c r="AI67" s="462"/>
      <c r="AJ67" s="462"/>
      <c r="AK67" s="462"/>
      <c r="AL67" s="462"/>
      <c r="AM67" s="462"/>
      <c r="AN67" s="462"/>
      <c r="AO67" s="462"/>
      <c r="AP67" s="462">
        <v>0</v>
      </c>
      <c r="AQ67" s="462"/>
      <c r="AR67" s="462"/>
      <c r="AS67" s="462"/>
      <c r="AT67" s="462"/>
      <c r="AU67" s="462"/>
      <c r="AV67" s="462">
        <v>275812.90999999997</v>
      </c>
      <c r="AW67" s="462"/>
      <c r="AX67" s="462"/>
      <c r="AY67" s="462"/>
      <c r="AZ67" s="462"/>
      <c r="BA67" s="462"/>
    </row>
    <row r="68" spans="1:53" ht="15" customHeight="1" x14ac:dyDescent="0.25">
      <c r="A68" s="463"/>
      <c r="B68" s="463"/>
      <c r="C68" s="463"/>
      <c r="D68" s="463"/>
      <c r="E68" s="464"/>
      <c r="F68" s="464"/>
      <c r="G68" s="464"/>
      <c r="H68" s="463"/>
      <c r="I68" s="464"/>
      <c r="V68" s="512"/>
      <c r="W68" s="512"/>
      <c r="X68" s="511"/>
      <c r="Y68" s="511"/>
      <c r="Z68" s="511"/>
      <c r="AA68" s="511"/>
      <c r="AB68" s="511"/>
      <c r="AC68" s="527"/>
      <c r="AD68" s="461"/>
      <c r="AH68" s="461"/>
    </row>
    <row r="69" spans="1:53" ht="16.5" customHeight="1" x14ac:dyDescent="0.25">
      <c r="A69" s="463"/>
      <c r="B69" s="463"/>
      <c r="C69" s="463"/>
      <c r="D69" s="463"/>
      <c r="E69" s="464"/>
      <c r="F69" s="464"/>
      <c r="G69" s="464"/>
      <c r="H69" s="463"/>
      <c r="I69" s="464"/>
      <c r="V69" s="512"/>
      <c r="W69" s="512"/>
      <c r="X69" s="511"/>
      <c r="Y69" s="511"/>
      <c r="Z69" s="511"/>
      <c r="AA69" s="511"/>
      <c r="AB69" s="511"/>
      <c r="AC69" s="527"/>
      <c r="AF69" s="461"/>
      <c r="AG69" s="461"/>
      <c r="AH69" s="461"/>
      <c r="AI69" s="462"/>
      <c r="AJ69" s="462"/>
      <c r="AK69" s="462"/>
      <c r="AL69" s="462"/>
      <c r="AM69" s="462"/>
      <c r="AN69" s="462"/>
      <c r="AO69" s="462"/>
      <c r="AP69" s="462">
        <v>0</v>
      </c>
      <c r="AQ69" s="462"/>
      <c r="AR69" s="462"/>
      <c r="AS69" s="462"/>
      <c r="AT69" s="462"/>
      <c r="AU69" s="462"/>
      <c r="AV69" s="462">
        <v>68546.12</v>
      </c>
      <c r="AW69" s="462"/>
      <c r="AX69" s="462"/>
      <c r="AY69" s="462"/>
      <c r="AZ69" s="462"/>
      <c r="BA69" s="462"/>
    </row>
    <row r="70" spans="1:53" ht="15" customHeight="1" x14ac:dyDescent="0.25">
      <c r="A70" s="463"/>
      <c r="B70" s="463"/>
      <c r="C70" s="463"/>
      <c r="D70" s="463"/>
      <c r="E70" s="464"/>
      <c r="F70" s="464"/>
      <c r="G70" s="464"/>
      <c r="H70" s="463"/>
      <c r="I70" s="464"/>
      <c r="V70" s="458"/>
      <c r="W70" s="458"/>
      <c r="X70" s="456"/>
      <c r="Y70" s="456"/>
      <c r="Z70" s="456"/>
      <c r="AA70" s="456"/>
      <c r="AB70" s="456"/>
      <c r="AC70" s="459"/>
      <c r="AD70" s="461"/>
      <c r="AH70" s="461"/>
    </row>
    <row r="71" spans="1:53" ht="18" customHeight="1" x14ac:dyDescent="0.25">
      <c r="A71" s="463"/>
      <c r="B71" s="463"/>
      <c r="C71" s="463"/>
      <c r="D71" s="463"/>
      <c r="E71" s="464"/>
      <c r="F71" s="464"/>
      <c r="G71" s="464"/>
      <c r="H71" s="463"/>
      <c r="I71" s="464"/>
      <c r="V71" s="458"/>
      <c r="W71" s="458"/>
      <c r="X71" s="456"/>
      <c r="Y71" s="456"/>
      <c r="Z71" s="456"/>
      <c r="AA71" s="456"/>
      <c r="AB71" s="456"/>
      <c r="AC71" s="459"/>
      <c r="AF71" s="461"/>
      <c r="AG71" s="461"/>
      <c r="AH71" s="461"/>
      <c r="AI71" s="462"/>
      <c r="AJ71" s="462"/>
      <c r="AK71" s="462"/>
      <c r="AL71" s="462"/>
      <c r="AM71" s="462"/>
      <c r="AN71" s="462"/>
      <c r="AO71" s="462"/>
      <c r="AP71" s="462">
        <v>0</v>
      </c>
      <c r="AQ71" s="462"/>
      <c r="AR71" s="462"/>
      <c r="AS71" s="462"/>
      <c r="AT71" s="462"/>
      <c r="AU71" s="462"/>
      <c r="AV71" s="462">
        <v>1995.43</v>
      </c>
      <c r="AW71" s="462"/>
      <c r="AX71" s="462"/>
      <c r="AY71" s="462"/>
      <c r="AZ71" s="462"/>
      <c r="BA71" s="462"/>
    </row>
    <row r="72" spans="1:53" ht="15" customHeight="1" x14ac:dyDescent="0.25">
      <c r="A72" s="463"/>
      <c r="B72" s="463"/>
      <c r="C72" s="463"/>
      <c r="D72" s="463"/>
      <c r="E72" s="464"/>
      <c r="F72" s="464"/>
      <c r="G72" s="464"/>
      <c r="H72" s="463"/>
      <c r="I72" s="464"/>
      <c r="V72" s="458"/>
      <c r="W72" s="458"/>
      <c r="X72" s="456"/>
      <c r="Y72" s="456"/>
      <c r="Z72" s="456"/>
      <c r="AA72" s="456"/>
      <c r="AB72" s="456"/>
      <c r="AC72" s="459"/>
      <c r="AD72" s="461"/>
      <c r="AH72" s="461"/>
    </row>
    <row r="73" spans="1:53" ht="18" customHeight="1" x14ac:dyDescent="0.25">
      <c r="A73" s="463"/>
      <c r="B73" s="463"/>
      <c r="C73" s="463"/>
      <c r="D73" s="463"/>
      <c r="E73" s="464"/>
      <c r="F73" s="464"/>
      <c r="G73" s="464"/>
      <c r="H73" s="463"/>
      <c r="I73" s="464"/>
      <c r="V73" s="458"/>
      <c r="W73" s="458"/>
      <c r="X73" s="456"/>
      <c r="Y73" s="456"/>
      <c r="Z73" s="456"/>
      <c r="AA73" s="456"/>
      <c r="AB73" s="456"/>
      <c r="AC73" s="459"/>
      <c r="AD73" s="461"/>
      <c r="AF73" s="461"/>
      <c r="AG73" s="461"/>
      <c r="AH73" s="461"/>
      <c r="AI73" s="462"/>
      <c r="AJ73" s="462"/>
      <c r="AK73" s="462"/>
      <c r="AL73" s="462"/>
      <c r="AM73" s="462"/>
      <c r="AN73" s="462"/>
      <c r="AO73" s="462"/>
      <c r="AP73" s="462">
        <v>0</v>
      </c>
      <c r="AQ73" s="462"/>
      <c r="AR73" s="462"/>
      <c r="AS73" s="462"/>
      <c r="AT73" s="462"/>
      <c r="AU73" s="462"/>
      <c r="AV73" s="462">
        <v>6247.74</v>
      </c>
      <c r="AW73" s="462"/>
      <c r="AX73" s="462"/>
      <c r="AY73" s="462"/>
      <c r="AZ73" s="462"/>
      <c r="BA73" s="462"/>
    </row>
    <row r="74" spans="1:53" ht="15" customHeight="1" x14ac:dyDescent="0.25">
      <c r="A74" s="463"/>
      <c r="B74" s="463"/>
      <c r="C74" s="463"/>
      <c r="D74" s="463"/>
      <c r="E74" s="464"/>
      <c r="F74" s="464"/>
      <c r="G74" s="464"/>
      <c r="H74" s="463"/>
      <c r="I74" s="464"/>
      <c r="V74" s="458"/>
      <c r="W74" s="458"/>
      <c r="X74" s="456"/>
      <c r="Y74" s="456"/>
      <c r="Z74" s="456"/>
      <c r="AA74" s="456"/>
      <c r="AB74" s="456"/>
      <c r="AC74" s="459"/>
      <c r="AD74" s="461"/>
      <c r="AH74" s="461"/>
    </row>
    <row r="75" spans="1:53" ht="15" customHeight="1" x14ac:dyDescent="0.25">
      <c r="A75" s="463"/>
      <c r="B75" s="463"/>
      <c r="C75" s="463"/>
      <c r="D75" s="463"/>
      <c r="E75" s="464"/>
      <c r="F75" s="464"/>
      <c r="G75" s="464"/>
      <c r="H75" s="463"/>
      <c r="I75" s="464"/>
      <c r="V75" s="458"/>
      <c r="W75" s="458"/>
      <c r="X75" s="456"/>
      <c r="Y75" s="456"/>
      <c r="Z75" s="456"/>
      <c r="AA75" s="456"/>
      <c r="AB75" s="456"/>
      <c r="AC75" s="459"/>
      <c r="AF75" s="461"/>
      <c r="AG75" s="461"/>
      <c r="AH75" s="461"/>
      <c r="AI75" s="462"/>
      <c r="AJ75" s="462"/>
      <c r="AK75" s="462"/>
      <c r="AL75" s="462"/>
      <c r="AM75" s="462"/>
      <c r="AN75" s="462"/>
      <c r="AO75" s="462"/>
      <c r="AP75" s="462">
        <v>0</v>
      </c>
      <c r="AQ75" s="462"/>
      <c r="AR75" s="462"/>
      <c r="AS75" s="462"/>
      <c r="AT75" s="462"/>
      <c r="AU75" s="462"/>
      <c r="AV75" s="462">
        <v>1659.17</v>
      </c>
      <c r="AW75" s="462"/>
      <c r="AX75" s="462"/>
      <c r="AY75" s="462"/>
      <c r="AZ75" s="462"/>
      <c r="BA75" s="462"/>
    </row>
    <row r="76" spans="1:53" ht="15" customHeight="1" x14ac:dyDescent="0.25">
      <c r="A76" s="463"/>
      <c r="B76" s="463"/>
      <c r="C76" s="463"/>
      <c r="D76" s="463"/>
      <c r="E76" s="464"/>
      <c r="F76" s="464"/>
      <c r="G76" s="464"/>
      <c r="H76" s="463"/>
      <c r="I76" s="464"/>
      <c r="V76" s="458"/>
      <c r="W76" s="458"/>
      <c r="X76" s="456"/>
      <c r="Y76" s="456"/>
      <c r="Z76" s="456"/>
      <c r="AA76" s="456"/>
      <c r="AB76" s="456"/>
      <c r="AC76" s="459"/>
      <c r="AD76" s="461"/>
      <c r="AH76" s="461"/>
    </row>
    <row r="77" spans="1:53" ht="18" customHeight="1" x14ac:dyDescent="0.25">
      <c r="A77" s="463"/>
      <c r="B77" s="463"/>
      <c r="C77" s="463"/>
      <c r="D77" s="463"/>
      <c r="E77" s="464"/>
      <c r="F77" s="464"/>
      <c r="G77" s="464"/>
      <c r="H77" s="463"/>
      <c r="I77" s="464"/>
      <c r="V77" s="458"/>
      <c r="W77" s="458"/>
      <c r="X77" s="456"/>
      <c r="Y77" s="456"/>
      <c r="Z77" s="456"/>
      <c r="AA77" s="456"/>
      <c r="AB77" s="456"/>
      <c r="AC77" s="459"/>
      <c r="AG77" s="461"/>
      <c r="AH77" s="461"/>
      <c r="AI77" s="462"/>
      <c r="AJ77" s="462"/>
      <c r="AK77" s="462"/>
      <c r="AL77" s="462"/>
      <c r="AM77" s="462"/>
      <c r="AN77" s="462"/>
      <c r="AO77" s="462"/>
      <c r="AP77" s="462">
        <v>0</v>
      </c>
      <c r="AQ77" s="462"/>
      <c r="AR77" s="462"/>
      <c r="AS77" s="462"/>
      <c r="AT77" s="462"/>
      <c r="AU77" s="462"/>
      <c r="AV77" s="462">
        <v>28582.95</v>
      </c>
      <c r="AW77" s="462"/>
      <c r="AX77" s="462"/>
      <c r="AY77" s="462"/>
      <c r="AZ77" s="462"/>
      <c r="BA77" s="462"/>
    </row>
    <row r="78" spans="1:53" ht="15" customHeight="1" x14ac:dyDescent="0.25">
      <c r="A78" s="463"/>
      <c r="B78" s="463"/>
      <c r="C78" s="463"/>
      <c r="D78" s="463"/>
      <c r="E78" s="464"/>
      <c r="F78" s="464"/>
      <c r="G78" s="464"/>
      <c r="H78" s="463"/>
      <c r="I78" s="464"/>
      <c r="V78" s="458"/>
      <c r="W78" s="458"/>
      <c r="X78" s="456"/>
      <c r="Y78" s="456"/>
      <c r="Z78" s="456"/>
      <c r="AA78" s="456"/>
      <c r="AB78" s="456"/>
      <c r="AC78" s="459"/>
      <c r="AD78" s="461"/>
      <c r="AF78" s="461"/>
      <c r="AH78" s="461"/>
    </row>
    <row r="79" spans="1:53" ht="18" customHeight="1" x14ac:dyDescent="0.25">
      <c r="A79" s="463"/>
      <c r="B79" s="463"/>
      <c r="C79" s="463"/>
      <c r="D79" s="463"/>
      <c r="E79" s="464"/>
      <c r="F79" s="464"/>
      <c r="G79" s="464"/>
      <c r="H79" s="463"/>
      <c r="I79" s="464"/>
      <c r="V79" s="458"/>
      <c r="W79" s="458"/>
      <c r="X79" s="456"/>
      <c r="Y79" s="456"/>
      <c r="Z79" s="456"/>
      <c r="AA79" s="456"/>
      <c r="AB79" s="456"/>
      <c r="AC79" s="459"/>
      <c r="AD79" s="461"/>
      <c r="AG79" s="461"/>
      <c r="AH79" s="461"/>
      <c r="AI79" s="462"/>
      <c r="AJ79" s="462"/>
      <c r="AK79" s="462"/>
      <c r="AL79" s="462"/>
      <c r="AM79" s="462"/>
      <c r="AN79" s="462"/>
      <c r="AO79" s="462"/>
      <c r="AP79" s="462">
        <v>0</v>
      </c>
      <c r="AQ79" s="462"/>
      <c r="AR79" s="462"/>
      <c r="AS79" s="462"/>
      <c r="AT79" s="462"/>
      <c r="AU79" s="462"/>
      <c r="AV79" s="462">
        <v>28530.61</v>
      </c>
      <c r="AW79" s="462"/>
      <c r="AX79" s="462"/>
      <c r="AY79" s="462"/>
      <c r="AZ79" s="462"/>
      <c r="BA79" s="462"/>
    </row>
    <row r="80" spans="1:53" ht="15" customHeight="1" x14ac:dyDescent="0.25">
      <c r="A80" s="463"/>
      <c r="B80" s="463"/>
      <c r="C80" s="463"/>
      <c r="D80" s="463"/>
      <c r="E80" s="464"/>
      <c r="F80" s="464"/>
      <c r="G80" s="464"/>
      <c r="H80" s="463"/>
      <c r="I80" s="464"/>
      <c r="V80" s="458"/>
      <c r="W80" s="458"/>
      <c r="X80" s="456"/>
      <c r="Y80" s="456"/>
      <c r="Z80" s="456"/>
      <c r="AA80" s="456"/>
      <c r="AB80" s="456"/>
      <c r="AC80" s="459"/>
      <c r="AF80" s="461"/>
      <c r="AH80" s="461"/>
    </row>
    <row r="81" spans="1:53" ht="18" customHeight="1" x14ac:dyDescent="0.25">
      <c r="A81" s="463"/>
      <c r="B81" s="463"/>
      <c r="C81" s="463"/>
      <c r="D81" s="463"/>
      <c r="E81" s="464"/>
      <c r="F81" s="464"/>
      <c r="G81" s="464"/>
      <c r="H81" s="463"/>
      <c r="I81" s="464"/>
      <c r="V81" s="458"/>
      <c r="W81" s="458"/>
      <c r="X81" s="456"/>
      <c r="Y81" s="456"/>
      <c r="Z81" s="456"/>
      <c r="AA81" s="456"/>
      <c r="AB81" s="456"/>
      <c r="AC81" s="459"/>
      <c r="AD81" s="461"/>
      <c r="AG81" s="461"/>
      <c r="AH81" s="461"/>
      <c r="AI81" s="462"/>
      <c r="AJ81" s="462"/>
      <c r="AK81" s="462"/>
      <c r="AL81" s="462"/>
      <c r="AM81" s="462"/>
      <c r="AN81" s="462"/>
      <c r="AO81" s="462"/>
      <c r="AP81" s="462">
        <v>0</v>
      </c>
      <c r="AQ81" s="462"/>
      <c r="AR81" s="462"/>
      <c r="AS81" s="462"/>
      <c r="AT81" s="462"/>
      <c r="AU81" s="462"/>
      <c r="AV81" s="462">
        <v>52.34</v>
      </c>
      <c r="AW81" s="462"/>
      <c r="AX81" s="462"/>
      <c r="AY81" s="462"/>
      <c r="AZ81" s="462"/>
      <c r="BA81" s="462"/>
    </row>
    <row r="82" spans="1:53" ht="15" customHeight="1" x14ac:dyDescent="0.25">
      <c r="A82" s="463"/>
      <c r="B82" s="463"/>
      <c r="C82" s="463"/>
      <c r="D82" s="463"/>
      <c r="E82" s="464"/>
      <c r="F82" s="464"/>
      <c r="G82" s="464"/>
      <c r="H82" s="463"/>
      <c r="I82" s="464"/>
      <c r="V82" s="458"/>
      <c r="W82" s="458"/>
      <c r="X82" s="456"/>
      <c r="Y82" s="456"/>
      <c r="Z82" s="456"/>
      <c r="AA82" s="456"/>
      <c r="AB82" s="456"/>
      <c r="AC82" s="459"/>
      <c r="AD82" s="461"/>
      <c r="AF82" s="461"/>
      <c r="AH82" s="461"/>
    </row>
    <row r="83" spans="1:53" ht="15" customHeight="1" x14ac:dyDescent="0.25">
      <c r="A83" s="463"/>
      <c r="B83" s="463"/>
      <c r="C83" s="463"/>
      <c r="D83" s="463"/>
      <c r="E83" s="464"/>
      <c r="F83" s="464"/>
      <c r="G83" s="464"/>
      <c r="H83" s="463"/>
      <c r="I83" s="464"/>
      <c r="V83" s="458"/>
      <c r="W83" s="458"/>
      <c r="X83" s="456"/>
      <c r="Y83" s="456"/>
      <c r="Z83" s="456"/>
      <c r="AA83" s="456"/>
      <c r="AB83" s="456"/>
      <c r="AC83" s="459"/>
      <c r="AG83" s="461"/>
      <c r="AH83" s="461"/>
      <c r="AI83" s="462"/>
      <c r="AJ83" s="462"/>
      <c r="AK83" s="462"/>
      <c r="AL83" s="462"/>
      <c r="AM83" s="462"/>
      <c r="AN83" s="462"/>
      <c r="AO83" s="462"/>
      <c r="AP83" s="462">
        <v>0</v>
      </c>
      <c r="AQ83" s="462"/>
      <c r="AR83" s="462"/>
      <c r="AS83" s="462"/>
      <c r="AT83" s="462"/>
      <c r="AU83" s="462"/>
      <c r="AV83" s="462">
        <v>5107.91</v>
      </c>
      <c r="AW83" s="462"/>
      <c r="AX83" s="462"/>
      <c r="AY83" s="462"/>
      <c r="AZ83" s="462"/>
      <c r="BA83" s="462"/>
    </row>
    <row r="84" spans="1:53" ht="15" customHeight="1" x14ac:dyDescent="0.25">
      <c r="A84" s="463"/>
      <c r="B84" s="463"/>
      <c r="C84" s="463"/>
      <c r="D84" s="463"/>
      <c r="E84" s="464"/>
      <c r="F84" s="464"/>
      <c r="G84" s="464"/>
      <c r="H84" s="463"/>
      <c r="I84" s="464"/>
      <c r="V84" s="458"/>
      <c r="W84" s="458"/>
      <c r="X84" s="456"/>
      <c r="Y84" s="456"/>
      <c r="Z84" s="456"/>
      <c r="AA84" s="456"/>
      <c r="AB84" s="456"/>
      <c r="AC84" s="459"/>
      <c r="AD84" s="461"/>
      <c r="AF84" s="461"/>
      <c r="AH84" s="461"/>
    </row>
    <row r="85" spans="1:53" ht="18" customHeight="1" x14ac:dyDescent="0.25">
      <c r="A85" s="463"/>
      <c r="B85" s="463"/>
      <c r="C85" s="463"/>
      <c r="D85" s="463"/>
      <c r="E85" s="464"/>
      <c r="F85" s="464"/>
      <c r="G85" s="464"/>
      <c r="H85" s="463"/>
      <c r="I85" s="464"/>
      <c r="V85" s="458"/>
      <c r="W85" s="458"/>
      <c r="X85" s="456"/>
      <c r="Y85" s="456"/>
      <c r="Z85" s="456"/>
      <c r="AA85" s="456"/>
      <c r="AB85" s="456"/>
      <c r="AC85" s="459"/>
      <c r="AG85" s="461"/>
    </row>
    <row r="86" spans="1:53" ht="15" customHeight="1" x14ac:dyDescent="0.25">
      <c r="A86" s="463"/>
      <c r="B86" s="463"/>
      <c r="C86" s="463"/>
      <c r="D86" s="463"/>
      <c r="E86" s="464"/>
      <c r="F86" s="464"/>
      <c r="G86" s="464"/>
      <c r="H86" s="463"/>
      <c r="I86" s="464"/>
      <c r="V86" s="458"/>
      <c r="W86" s="458"/>
      <c r="X86" s="456"/>
      <c r="Y86" s="456"/>
      <c r="Z86" s="456"/>
      <c r="AA86" s="456"/>
      <c r="AB86" s="456"/>
      <c r="AC86" s="459"/>
      <c r="AD86" s="461"/>
      <c r="AG86" s="461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2"/>
      <c r="AS86" s="462"/>
      <c r="AT86" s="462"/>
      <c r="AU86" s="462"/>
      <c r="AV86" s="462"/>
    </row>
    <row r="87" spans="1:53" ht="15" customHeight="1" x14ac:dyDescent="0.25">
      <c r="A87" s="463"/>
      <c r="B87" s="463"/>
      <c r="C87" s="463"/>
      <c r="D87" s="463"/>
      <c r="E87" s="464"/>
      <c r="F87" s="464"/>
      <c r="G87" s="464"/>
      <c r="H87" s="463"/>
      <c r="I87" s="464"/>
      <c r="V87" s="458"/>
      <c r="W87" s="458"/>
      <c r="X87" s="456"/>
      <c r="Y87" s="456"/>
      <c r="Z87" s="456"/>
      <c r="AA87" s="456"/>
      <c r="AB87" s="456"/>
      <c r="AC87" s="459"/>
      <c r="AD87" s="461"/>
      <c r="AG87" s="461"/>
    </row>
    <row r="88" spans="1:53" ht="15" customHeight="1" x14ac:dyDescent="0.25">
      <c r="A88" s="463"/>
      <c r="B88" s="463"/>
      <c r="C88" s="463"/>
      <c r="D88" s="463"/>
      <c r="E88" s="464"/>
      <c r="F88" s="464"/>
      <c r="G88" s="464"/>
      <c r="H88" s="463"/>
      <c r="I88" s="464"/>
      <c r="V88" s="458"/>
      <c r="W88" s="458"/>
      <c r="X88" s="456"/>
      <c r="Y88" s="456"/>
      <c r="Z88" s="456"/>
      <c r="AA88" s="456"/>
      <c r="AB88" s="456"/>
      <c r="AC88" s="459"/>
      <c r="AE88" s="461"/>
      <c r="AG88" s="461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2"/>
      <c r="AS88" s="462"/>
      <c r="AT88" s="462"/>
      <c r="AU88" s="462"/>
      <c r="AV88" s="462"/>
    </row>
    <row r="89" spans="1:53" ht="18" customHeight="1" x14ac:dyDescent="0.25">
      <c r="A89" s="463"/>
      <c r="B89" s="463"/>
      <c r="C89" s="463"/>
      <c r="D89" s="463"/>
      <c r="E89" s="464"/>
      <c r="F89" s="464"/>
      <c r="G89" s="464"/>
      <c r="H89" s="463"/>
      <c r="I89" s="464"/>
      <c r="V89" s="512"/>
      <c r="W89" s="512"/>
      <c r="X89" s="511"/>
      <c r="Y89" s="511"/>
      <c r="Z89" s="511"/>
      <c r="AA89" s="511"/>
      <c r="AB89" s="511"/>
      <c r="AC89" s="527"/>
      <c r="AD89" s="461"/>
      <c r="AG89" s="461"/>
    </row>
    <row r="90" spans="1:53" ht="15" customHeight="1" x14ac:dyDescent="0.25">
      <c r="A90" s="463"/>
      <c r="B90" s="463"/>
      <c r="C90" s="463"/>
      <c r="D90" s="463"/>
      <c r="E90" s="464"/>
      <c r="F90" s="464"/>
      <c r="G90" s="464"/>
      <c r="H90" s="463"/>
      <c r="I90" s="464"/>
      <c r="V90" s="458"/>
      <c r="W90" s="458"/>
      <c r="X90" s="456"/>
      <c r="Y90" s="456"/>
      <c r="Z90" s="456"/>
      <c r="AA90" s="456"/>
      <c r="AB90" s="456"/>
      <c r="AC90" s="459"/>
      <c r="AE90" s="461"/>
      <c r="AG90" s="461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2"/>
      <c r="AS90" s="462"/>
      <c r="AT90" s="462"/>
      <c r="AU90" s="462"/>
      <c r="AV90" s="462"/>
    </row>
    <row r="91" spans="1:53" x14ac:dyDescent="0.25">
      <c r="A91" s="463"/>
      <c r="B91" s="463"/>
      <c r="C91" s="463"/>
      <c r="D91" s="463"/>
      <c r="E91" s="464"/>
      <c r="F91" s="464"/>
      <c r="G91" s="464"/>
      <c r="H91" s="463"/>
      <c r="I91" s="464"/>
      <c r="V91" s="458"/>
      <c r="W91" s="458"/>
      <c r="X91" s="456"/>
      <c r="Y91" s="456"/>
      <c r="Z91" s="456"/>
      <c r="AA91" s="456"/>
      <c r="AB91" s="456"/>
      <c r="AC91" s="459"/>
      <c r="AD91" s="461"/>
      <c r="AG91" s="461"/>
    </row>
    <row r="92" spans="1:53" ht="15" customHeight="1" x14ac:dyDescent="0.25">
      <c r="A92" s="463"/>
      <c r="B92" s="463"/>
      <c r="C92" s="463"/>
      <c r="D92" s="463"/>
      <c r="E92" s="464"/>
      <c r="F92" s="464"/>
      <c r="G92" s="464"/>
      <c r="H92" s="463"/>
      <c r="I92" s="464"/>
      <c r="V92" s="458"/>
      <c r="W92" s="458"/>
      <c r="X92" s="456"/>
      <c r="Y92" s="456"/>
      <c r="Z92" s="456"/>
      <c r="AA92" s="456"/>
      <c r="AB92" s="456"/>
      <c r="AC92" s="459"/>
      <c r="AE92" s="461"/>
    </row>
    <row r="93" spans="1:53" ht="15" customHeight="1" x14ac:dyDescent="0.25">
      <c r="A93" s="463"/>
      <c r="B93" s="463"/>
      <c r="C93" s="463"/>
      <c r="D93" s="463"/>
      <c r="E93" s="464"/>
      <c r="F93" s="464"/>
      <c r="G93" s="464"/>
      <c r="H93" s="463"/>
      <c r="I93" s="464"/>
      <c r="V93" s="458"/>
      <c r="W93" s="458"/>
      <c r="X93" s="456"/>
      <c r="Y93" s="456"/>
      <c r="Z93" s="456"/>
      <c r="AA93" s="456"/>
      <c r="AB93" s="456"/>
      <c r="AC93" s="459"/>
      <c r="AD93" s="492"/>
      <c r="AF93" s="492"/>
    </row>
    <row r="94" spans="1:53" ht="15" customHeight="1" x14ac:dyDescent="0.25">
      <c r="A94" s="463"/>
      <c r="B94" s="463"/>
      <c r="C94" s="463"/>
      <c r="D94" s="463"/>
      <c r="E94" s="464"/>
      <c r="F94" s="464"/>
      <c r="G94" s="464"/>
      <c r="H94" s="463"/>
      <c r="I94" s="464"/>
      <c r="V94" s="458"/>
      <c r="W94" s="458"/>
      <c r="X94" s="456"/>
      <c r="Y94" s="456"/>
      <c r="Z94" s="456"/>
      <c r="AA94" s="456"/>
      <c r="AB94" s="456"/>
      <c r="AC94" s="459"/>
      <c r="AD94" s="492"/>
      <c r="AE94" s="492"/>
      <c r="AF94" s="493"/>
    </row>
    <row r="95" spans="1:53" ht="18" customHeight="1" x14ac:dyDescent="0.25">
      <c r="A95" s="463"/>
      <c r="B95" s="463"/>
      <c r="C95" s="463"/>
      <c r="D95" s="463"/>
      <c r="E95" s="464"/>
      <c r="F95" s="464"/>
      <c r="G95" s="464"/>
      <c r="H95" s="463"/>
      <c r="I95" s="464"/>
      <c r="V95" s="512"/>
      <c r="W95" s="512"/>
      <c r="X95" s="511"/>
      <c r="Y95" s="511"/>
      <c r="Z95" s="511"/>
      <c r="AA95" s="511"/>
      <c r="AB95" s="511"/>
      <c r="AC95" s="527"/>
      <c r="AD95" s="492"/>
      <c r="AE95" s="492"/>
      <c r="AF95" s="493"/>
    </row>
    <row r="96" spans="1:53" ht="15" customHeight="1" x14ac:dyDescent="0.25">
      <c r="B96" s="463"/>
      <c r="C96" s="463"/>
      <c r="D96" s="463"/>
      <c r="E96" s="464"/>
      <c r="F96" s="464"/>
      <c r="G96" s="464"/>
      <c r="H96" s="463"/>
      <c r="I96" s="464"/>
      <c r="V96" s="458"/>
      <c r="W96" s="458"/>
      <c r="X96" s="456"/>
      <c r="Y96" s="456"/>
      <c r="Z96" s="456"/>
      <c r="AA96" s="456"/>
      <c r="AB96" s="456"/>
      <c r="AC96" s="459"/>
      <c r="AD96" s="492"/>
      <c r="AE96" s="492"/>
      <c r="AF96" s="493"/>
    </row>
    <row r="97" spans="2:32" ht="18" customHeight="1" x14ac:dyDescent="0.25">
      <c r="B97" s="463"/>
      <c r="C97" s="463"/>
      <c r="D97" s="463"/>
      <c r="E97" s="464"/>
      <c r="F97" s="464"/>
      <c r="G97" s="464"/>
      <c r="H97" s="463"/>
      <c r="I97" s="464"/>
      <c r="V97" s="458"/>
      <c r="W97" s="458"/>
      <c r="X97" s="456"/>
      <c r="Y97" s="456"/>
      <c r="Z97" s="456"/>
      <c r="AA97" s="456"/>
      <c r="AB97" s="456"/>
      <c r="AC97" s="459"/>
      <c r="AD97" s="492"/>
      <c r="AE97" s="492"/>
      <c r="AF97" s="493"/>
    </row>
    <row r="98" spans="2:32" ht="15" customHeight="1" x14ac:dyDescent="0.25">
      <c r="B98" s="463"/>
      <c r="C98" s="463"/>
      <c r="D98" s="463"/>
      <c r="E98" s="464"/>
      <c r="F98" s="464"/>
      <c r="G98" s="464"/>
      <c r="H98" s="463"/>
      <c r="I98" s="464"/>
      <c r="V98" s="458"/>
      <c r="W98" s="458"/>
      <c r="X98" s="456"/>
      <c r="Y98" s="456"/>
      <c r="Z98" s="456"/>
      <c r="AA98" s="456"/>
      <c r="AB98" s="456"/>
      <c r="AC98" s="459"/>
      <c r="AD98" s="492"/>
      <c r="AE98" s="492"/>
      <c r="AF98" s="493"/>
    </row>
    <row r="99" spans="2:32" ht="15" customHeight="1" x14ac:dyDescent="0.25">
      <c r="B99" s="463"/>
      <c r="C99" s="463"/>
      <c r="D99" s="463"/>
      <c r="E99" s="464"/>
      <c r="F99" s="464"/>
      <c r="G99" s="464"/>
      <c r="H99" s="463"/>
      <c r="I99" s="464"/>
      <c r="V99" s="458"/>
      <c r="W99" s="458"/>
      <c r="X99" s="456"/>
      <c r="Y99" s="456"/>
      <c r="Z99" s="456"/>
      <c r="AA99" s="456"/>
      <c r="AB99" s="456"/>
      <c r="AC99" s="459"/>
      <c r="AD99" s="494"/>
      <c r="AE99" s="492"/>
      <c r="AF99" s="494"/>
    </row>
    <row r="100" spans="2:32" ht="15" customHeight="1" x14ac:dyDescent="0.25">
      <c r="B100" s="463"/>
      <c r="C100" s="463"/>
      <c r="D100" s="463"/>
      <c r="E100" s="464"/>
      <c r="F100" s="464"/>
      <c r="G100" s="464"/>
      <c r="H100" s="463"/>
      <c r="I100" s="464"/>
      <c r="V100" s="458"/>
      <c r="W100" s="458"/>
      <c r="X100" s="456"/>
      <c r="Y100" s="456"/>
      <c r="Z100" s="456"/>
      <c r="AA100" s="456"/>
      <c r="AB100" s="456"/>
      <c r="AC100" s="459"/>
      <c r="AD100" s="494"/>
      <c r="AE100" s="494"/>
      <c r="AF100" s="494"/>
    </row>
    <row r="101" spans="2:32" ht="18" customHeight="1" x14ac:dyDescent="0.25">
      <c r="B101" s="463"/>
      <c r="C101" s="463"/>
      <c r="D101" s="463"/>
      <c r="E101" s="464"/>
      <c r="F101" s="464"/>
      <c r="G101" s="464"/>
      <c r="H101" s="463"/>
      <c r="I101" s="464"/>
      <c r="V101" s="512"/>
      <c r="W101" s="512"/>
      <c r="X101" s="511"/>
      <c r="Y101" s="511"/>
      <c r="Z101" s="511"/>
      <c r="AA101" s="511"/>
      <c r="AB101" s="511"/>
      <c r="AC101" s="527"/>
      <c r="AD101" s="495"/>
      <c r="AE101" s="494"/>
      <c r="AF101" s="495"/>
    </row>
    <row r="102" spans="2:32" ht="15" customHeight="1" x14ac:dyDescent="0.25">
      <c r="B102" s="463"/>
      <c r="C102" s="463"/>
      <c r="D102" s="463"/>
      <c r="E102" s="464"/>
      <c r="F102" s="464"/>
      <c r="G102" s="464"/>
      <c r="H102" s="463"/>
      <c r="I102" s="464"/>
      <c r="V102" s="512"/>
      <c r="W102" s="512"/>
      <c r="X102" s="511"/>
      <c r="Y102" s="511"/>
      <c r="Z102" s="511"/>
      <c r="AA102" s="511"/>
      <c r="AB102" s="511"/>
      <c r="AC102" s="527"/>
      <c r="AD102" s="493"/>
      <c r="AE102" s="495"/>
      <c r="AF102" s="493"/>
    </row>
    <row r="103" spans="2:32" ht="18" customHeight="1" x14ac:dyDescent="0.25">
      <c r="B103" s="463"/>
      <c r="C103" s="463"/>
      <c r="D103" s="463"/>
      <c r="E103" s="464"/>
      <c r="F103" s="464"/>
      <c r="G103" s="464"/>
      <c r="H103" s="463"/>
      <c r="I103" s="464"/>
      <c r="V103" s="512"/>
      <c r="W103" s="512"/>
      <c r="X103" s="511"/>
      <c r="Y103" s="511"/>
      <c r="Z103" s="511"/>
      <c r="AA103" s="511"/>
      <c r="AB103" s="511"/>
      <c r="AC103" s="527"/>
      <c r="AD103" s="493"/>
      <c r="AE103" s="493"/>
      <c r="AF103" s="494"/>
    </row>
    <row r="104" spans="2:32" ht="15" customHeight="1" x14ac:dyDescent="0.25">
      <c r="B104" s="463"/>
      <c r="C104" s="463"/>
      <c r="D104" s="463"/>
      <c r="E104" s="464"/>
      <c r="F104" s="464"/>
      <c r="G104" s="464"/>
      <c r="H104" s="463"/>
      <c r="I104" s="464"/>
      <c r="V104" s="512"/>
      <c r="W104" s="512"/>
      <c r="X104" s="511"/>
      <c r="Y104" s="511"/>
      <c r="Z104" s="511"/>
      <c r="AA104" s="511"/>
      <c r="AB104" s="511"/>
      <c r="AC104" s="527"/>
      <c r="AD104" s="455"/>
      <c r="AE104" s="494"/>
      <c r="AF104" s="495"/>
    </row>
    <row r="105" spans="2:32" ht="15" customHeight="1" x14ac:dyDescent="0.25">
      <c r="B105" s="463"/>
      <c r="C105" s="463"/>
      <c r="D105" s="463"/>
      <c r="E105" s="464"/>
      <c r="F105" s="464"/>
      <c r="G105" s="464"/>
      <c r="H105" s="463"/>
      <c r="I105" s="464"/>
      <c r="V105" s="512"/>
      <c r="W105" s="512"/>
      <c r="X105" s="511"/>
      <c r="Y105" s="511"/>
      <c r="Z105" s="511"/>
      <c r="AA105" s="511"/>
      <c r="AB105" s="511"/>
      <c r="AC105" s="527"/>
      <c r="AD105" s="493"/>
      <c r="AE105" s="495"/>
      <c r="AF105" s="493"/>
    </row>
    <row r="106" spans="2:32" ht="15" customHeight="1" x14ac:dyDescent="0.25">
      <c r="B106" s="463"/>
      <c r="C106" s="463"/>
      <c r="D106" s="463"/>
      <c r="E106" s="464"/>
      <c r="F106" s="464"/>
      <c r="G106" s="464"/>
      <c r="H106" s="463"/>
      <c r="I106" s="464"/>
      <c r="V106" s="458"/>
      <c r="W106" s="458"/>
      <c r="X106" s="456"/>
      <c r="Y106" s="456"/>
      <c r="Z106" s="456"/>
      <c r="AA106" s="456"/>
      <c r="AB106" s="456"/>
      <c r="AC106" s="459"/>
      <c r="AD106" s="455"/>
      <c r="AE106" s="493"/>
      <c r="AF106" s="455"/>
    </row>
    <row r="107" spans="2:32" ht="18" customHeight="1" x14ac:dyDescent="0.25">
      <c r="B107" s="463"/>
      <c r="C107" s="463"/>
      <c r="D107" s="463"/>
      <c r="E107" s="464"/>
      <c r="F107" s="464"/>
      <c r="G107" s="464"/>
      <c r="H107" s="463"/>
      <c r="I107" s="464"/>
      <c r="V107" s="512"/>
      <c r="W107" s="512"/>
      <c r="X107" s="511"/>
      <c r="Y107" s="511"/>
      <c r="Z107" s="511"/>
      <c r="AA107" s="511"/>
      <c r="AB107" s="511"/>
      <c r="AC107" s="527"/>
      <c r="AD107" s="493"/>
      <c r="AE107" s="455"/>
      <c r="AF107" s="493"/>
    </row>
    <row r="108" spans="2:32" ht="15" customHeight="1" x14ac:dyDescent="0.25">
      <c r="V108" s="458"/>
      <c r="W108" s="458"/>
      <c r="X108" s="456"/>
      <c r="Y108" s="456"/>
      <c r="Z108" s="456"/>
      <c r="AA108" s="456"/>
      <c r="AB108" s="456"/>
      <c r="AC108" s="459"/>
      <c r="AD108" s="455"/>
      <c r="AE108" s="493"/>
      <c r="AF108" s="455"/>
    </row>
    <row r="109" spans="2:32" ht="15" customHeight="1" x14ac:dyDescent="0.25">
      <c r="B109" s="463"/>
      <c r="C109" s="463"/>
      <c r="D109" s="463"/>
      <c r="E109" s="464"/>
      <c r="F109" s="464"/>
      <c r="G109" s="464"/>
      <c r="V109" s="458"/>
      <c r="W109" s="458"/>
      <c r="X109" s="456"/>
      <c r="Y109" s="456"/>
      <c r="Z109" s="456"/>
      <c r="AA109" s="456"/>
      <c r="AB109" s="456"/>
      <c r="AC109" s="459"/>
      <c r="AD109" s="493"/>
      <c r="AE109" s="455"/>
      <c r="AF109" s="493"/>
    </row>
    <row r="110" spans="2:32" ht="15" customHeight="1" x14ac:dyDescent="0.25">
      <c r="V110" s="458"/>
      <c r="W110" s="458"/>
      <c r="X110" s="456"/>
      <c r="Y110" s="456"/>
      <c r="Z110" s="456"/>
      <c r="AA110" s="456"/>
      <c r="AB110" s="456"/>
      <c r="AC110" s="459"/>
      <c r="AD110" s="493"/>
      <c r="AE110" s="493"/>
      <c r="AF110" s="455"/>
    </row>
    <row r="111" spans="2:32" ht="15" customHeight="1" x14ac:dyDescent="0.25">
      <c r="V111" s="512"/>
      <c r="W111" s="512"/>
      <c r="X111" s="511"/>
      <c r="Y111" s="511"/>
      <c r="Z111" s="511"/>
      <c r="AA111" s="511"/>
      <c r="AB111" s="511"/>
      <c r="AC111" s="527"/>
      <c r="AD111" s="455"/>
      <c r="AE111" s="455"/>
      <c r="AF111" s="493"/>
    </row>
    <row r="112" spans="2:32" x14ac:dyDescent="0.25">
      <c r="V112" s="512"/>
      <c r="W112" s="512"/>
      <c r="X112" s="511"/>
      <c r="Y112" s="511"/>
      <c r="Z112" s="511"/>
      <c r="AA112" s="511"/>
      <c r="AB112" s="511"/>
      <c r="AC112" s="527"/>
      <c r="AD112" s="493"/>
      <c r="AE112" s="493"/>
      <c r="AF112" s="455"/>
    </row>
    <row r="113" spans="22:32" x14ac:dyDescent="0.25">
      <c r="V113" s="512"/>
      <c r="W113" s="512"/>
      <c r="X113" s="511"/>
      <c r="Y113" s="511"/>
      <c r="Z113" s="511"/>
      <c r="AA113" s="511"/>
      <c r="AB113" s="511"/>
      <c r="AC113" s="527"/>
      <c r="AD113" s="455"/>
      <c r="AE113" s="455"/>
      <c r="AF113" s="493"/>
    </row>
    <row r="114" spans="22:32" x14ac:dyDescent="0.25">
      <c r="V114" s="512"/>
      <c r="W114" s="512"/>
      <c r="X114" s="511"/>
      <c r="Y114" s="511"/>
      <c r="Z114" s="511"/>
      <c r="AA114" s="511"/>
      <c r="AB114" s="511"/>
      <c r="AC114" s="527"/>
      <c r="AD114" s="493"/>
      <c r="AE114" s="493"/>
      <c r="AF114" s="455"/>
    </row>
    <row r="115" spans="22:32" ht="15" customHeight="1" x14ac:dyDescent="0.25">
      <c r="V115"/>
      <c r="W115"/>
      <c r="AC115" s="455"/>
      <c r="AD115" s="455"/>
      <c r="AE115" s="493"/>
      <c r="AF115" s="455"/>
    </row>
    <row r="116" spans="22:32" x14ac:dyDescent="0.25">
      <c r="V116"/>
      <c r="W116"/>
      <c r="AC116" s="493"/>
      <c r="AD116" s="493"/>
      <c r="AE116" s="455"/>
      <c r="AF116" s="493"/>
    </row>
    <row r="117" spans="22:32" ht="15" customHeight="1" x14ac:dyDescent="0.25">
      <c r="V117"/>
      <c r="W117"/>
      <c r="AC117" s="455"/>
      <c r="AD117" s="455"/>
      <c r="AE117" s="493"/>
      <c r="AF117" s="455"/>
    </row>
    <row r="118" spans="22:32" x14ac:dyDescent="0.25">
      <c r="AD118" s="455"/>
      <c r="AE118" s="455"/>
      <c r="AF118" s="493"/>
    </row>
    <row r="119" spans="22:32" ht="18" customHeight="1" x14ac:dyDescent="0.25">
      <c r="AD119" s="493"/>
      <c r="AE119" s="493"/>
      <c r="AF119" s="455"/>
    </row>
    <row r="120" spans="22:32" x14ac:dyDescent="0.25">
      <c r="AD120" s="455"/>
      <c r="AE120" s="455"/>
      <c r="AF120" s="493"/>
    </row>
    <row r="121" spans="22:32" ht="18" customHeight="1" x14ac:dyDescent="0.25">
      <c r="AD121" s="493"/>
      <c r="AE121" s="493"/>
      <c r="AF121" s="455"/>
    </row>
    <row r="122" spans="22:32" x14ac:dyDescent="0.25">
      <c r="AD122" s="455"/>
      <c r="AE122" s="455"/>
      <c r="AF122" s="493"/>
    </row>
    <row r="123" spans="22:32" ht="18" customHeight="1" x14ac:dyDescent="0.25">
      <c r="V123"/>
      <c r="W123"/>
      <c r="AC123" s="493"/>
      <c r="AD123" s="493"/>
      <c r="AE123" s="493"/>
      <c r="AF123" s="455"/>
    </row>
    <row r="124" spans="22:32" x14ac:dyDescent="0.25">
      <c r="AC124" s="455"/>
      <c r="AD124" s="455"/>
      <c r="AE124" s="455"/>
      <c r="AF124" s="493"/>
    </row>
    <row r="125" spans="22:32" ht="15" customHeight="1" x14ac:dyDescent="0.25">
      <c r="AC125" s="493"/>
      <c r="AD125" s="493"/>
      <c r="AE125" s="493"/>
      <c r="AF125" s="455"/>
    </row>
    <row r="126" spans="22:32" ht="15" customHeight="1" x14ac:dyDescent="0.25">
      <c r="AD126" s="455"/>
      <c r="AE126" s="455"/>
      <c r="AF126" s="493"/>
    </row>
    <row r="127" spans="22:32" ht="18" customHeight="1" x14ac:dyDescent="0.25">
      <c r="AD127" s="493"/>
      <c r="AE127" s="493"/>
      <c r="AF127" s="455"/>
    </row>
    <row r="128" spans="22:32" x14ac:dyDescent="0.25">
      <c r="AD128" s="455"/>
      <c r="AE128" s="455"/>
      <c r="AF128" s="493"/>
    </row>
    <row r="129" spans="29:32" ht="18" customHeight="1" x14ac:dyDescent="0.25">
      <c r="AD129" s="493"/>
      <c r="AE129" s="493"/>
      <c r="AF129" s="455"/>
    </row>
    <row r="130" spans="29:32" x14ac:dyDescent="0.25">
      <c r="AD130" s="455"/>
      <c r="AE130" s="455"/>
      <c r="AF130" s="493"/>
    </row>
    <row r="131" spans="29:32" ht="15" customHeight="1" x14ac:dyDescent="0.25">
      <c r="AC131" s="455"/>
      <c r="AD131" s="493"/>
      <c r="AE131" s="493"/>
      <c r="AF131" s="455"/>
    </row>
    <row r="132" spans="29:32" x14ac:dyDescent="0.25">
      <c r="AC132" s="493"/>
      <c r="AD132" s="455"/>
      <c r="AE132" s="455"/>
      <c r="AF132" s="493"/>
    </row>
    <row r="133" spans="29:32" ht="18" customHeight="1" x14ac:dyDescent="0.25">
      <c r="AC133" s="455"/>
      <c r="AD133" s="493"/>
      <c r="AE133" s="493"/>
      <c r="AF133" s="455"/>
    </row>
    <row r="134" spans="29:32" x14ac:dyDescent="0.25">
      <c r="AC134" s="455"/>
      <c r="AD134" s="455"/>
      <c r="AE134" s="455"/>
      <c r="AF134" s="493"/>
    </row>
    <row r="135" spans="29:32" ht="15" customHeight="1" x14ac:dyDescent="0.25">
      <c r="AC135" s="493"/>
      <c r="AD135" s="493"/>
      <c r="AE135" s="493"/>
      <c r="AF135" s="455"/>
    </row>
    <row r="136" spans="29:32" x14ac:dyDescent="0.25">
      <c r="AC136" s="455"/>
      <c r="AD136" s="455"/>
      <c r="AE136" s="455"/>
      <c r="AF136" s="493"/>
    </row>
    <row r="137" spans="29:32" ht="15" customHeight="1" x14ac:dyDescent="0.25">
      <c r="AC137" s="493"/>
      <c r="AD137" s="493"/>
      <c r="AE137" s="493"/>
      <c r="AF137" s="455"/>
    </row>
    <row r="138" spans="29:32" x14ac:dyDescent="0.25">
      <c r="AC138" s="455"/>
      <c r="AD138" s="455"/>
      <c r="AE138" s="455"/>
      <c r="AF138" s="493"/>
    </row>
    <row r="139" spans="29:32" ht="15" customHeight="1" x14ac:dyDescent="0.25">
      <c r="AD139" s="493"/>
      <c r="AE139" s="493"/>
      <c r="AF139" s="455"/>
    </row>
    <row r="140" spans="29:32" x14ac:dyDescent="0.25">
      <c r="AD140" s="455"/>
      <c r="AE140" s="455"/>
      <c r="AF140" s="493"/>
    </row>
    <row r="141" spans="29:32" ht="15" customHeight="1" x14ac:dyDescent="0.25">
      <c r="AD141" s="493"/>
      <c r="AE141" s="493"/>
      <c r="AF141" s="455"/>
    </row>
    <row r="142" spans="29:32" x14ac:dyDescent="0.25">
      <c r="AD142" s="455"/>
      <c r="AE142" s="455"/>
      <c r="AF142" s="493"/>
    </row>
    <row r="143" spans="29:32" ht="15" customHeight="1" x14ac:dyDescent="0.25">
      <c r="AD143" s="493"/>
      <c r="AE143" s="493"/>
      <c r="AF143" s="455"/>
    </row>
    <row r="144" spans="29:32" x14ac:dyDescent="0.25">
      <c r="AD144" s="455"/>
      <c r="AE144" s="455"/>
      <c r="AF144" s="493"/>
    </row>
    <row r="145" spans="30:32" ht="15" customHeight="1" x14ac:dyDescent="0.25">
      <c r="AD145" s="493"/>
      <c r="AE145" s="493"/>
      <c r="AF145" s="455"/>
    </row>
    <row r="146" spans="30:32" x14ac:dyDescent="0.25">
      <c r="AD146" s="455"/>
      <c r="AE146" s="455"/>
      <c r="AF146" s="493"/>
    </row>
    <row r="147" spans="30:32" ht="15" customHeight="1" x14ac:dyDescent="0.25">
      <c r="AD147" s="493"/>
      <c r="AE147" s="493"/>
      <c r="AF147" s="455"/>
    </row>
    <row r="148" spans="30:32" x14ac:dyDescent="0.25">
      <c r="AE148" s="455"/>
      <c r="AF148" s="493"/>
    </row>
    <row r="149" spans="30:32" ht="15" customHeight="1" x14ac:dyDescent="0.25">
      <c r="AE149" s="493"/>
      <c r="AF149" s="455"/>
    </row>
    <row r="150" spans="30:32" x14ac:dyDescent="0.25">
      <c r="AE150" s="455"/>
      <c r="AF150" s="493"/>
    </row>
    <row r="151" spans="30:32" ht="15" customHeight="1" x14ac:dyDescent="0.25">
      <c r="AE151" s="493"/>
      <c r="AF151" s="455"/>
    </row>
    <row r="152" spans="30:32" x14ac:dyDescent="0.25">
      <c r="AE152" s="455"/>
      <c r="AF152" s="493"/>
    </row>
    <row r="153" spans="30:32" x14ac:dyDescent="0.25">
      <c r="AE153" s="493"/>
    </row>
  </sheetData>
  <mergeCells count="2">
    <mergeCell ref="N17:Q17"/>
    <mergeCell ref="N18:Q18"/>
  </mergeCells>
  <pageMargins left="0.70866141732283472" right="0.70866141732283472" top="0.74803149606299213" bottom="0.74803149606299213" header="0.31496062992125984" footer="0.31496062992125984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PIGOO</vt:lpstr>
      <vt:lpstr>INDICADORES</vt:lpstr>
      <vt:lpstr>graficos</vt:lpstr>
      <vt:lpstr>INSTRUCTIVO</vt:lpstr>
      <vt:lpstr>BALANZA DICIEMBRE</vt:lpstr>
      <vt:lpstr>COBRANZA</vt:lpstr>
      <vt:lpstr>PIGOO!Área_de_impresión</vt:lpstr>
      <vt:lpstr>PIGOO!Títulos_a_imprimir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Esparza</dc:creator>
  <cp:lastModifiedBy>AuxComercial</cp:lastModifiedBy>
  <cp:lastPrinted>2023-02-07T16:11:57Z</cp:lastPrinted>
  <dcterms:created xsi:type="dcterms:W3CDTF">2018-04-02T17:47:44Z</dcterms:created>
  <dcterms:modified xsi:type="dcterms:W3CDTF">2023-02-07T16:14:53Z</dcterms:modified>
</cp:coreProperties>
</file>